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2021\INVOICE\Performa\Sicepat\Performa yang sudah ter invoice\"/>
    </mc:Choice>
  </mc:AlternateContent>
  <bookViews>
    <workbookView xWindow="0" yWindow="0" windowWidth="20490" windowHeight="7320" tabRatio="842"/>
  </bookViews>
  <sheets>
    <sheet name="036_Sicepat_Pontianak" sheetId="2" r:id="rId1"/>
    <sheet name="402156" sheetId="26" r:id="rId2"/>
    <sheet name="402158" sheetId="57" r:id="rId3"/>
    <sheet name="405779" sheetId="58" r:id="rId4"/>
    <sheet name="402542" sheetId="60" r:id="rId5"/>
    <sheet name="402543" sheetId="59" r:id="rId6"/>
    <sheet name="402541" sheetId="61" r:id="rId7"/>
    <sheet name="402540" sheetId="62" r:id="rId8"/>
    <sheet name="402172" sheetId="63" r:id="rId9"/>
    <sheet name="402174" sheetId="64" r:id="rId10"/>
    <sheet name="402176" sheetId="65" r:id="rId11"/>
    <sheet name="402178" sheetId="66" r:id="rId12"/>
    <sheet name="402180" sheetId="67" r:id="rId13"/>
    <sheet name="402539" sheetId="68" r:id="rId14"/>
    <sheet name="402538" sheetId="69" r:id="rId15"/>
    <sheet name="402537" sheetId="70" r:id="rId16"/>
    <sheet name="402536" sheetId="71" r:id="rId17"/>
    <sheet name="402535" sheetId="72" r:id="rId18"/>
    <sheet name="402193" sheetId="73" r:id="rId19"/>
    <sheet name="402534" sheetId="74" r:id="rId20"/>
    <sheet name="402533" sheetId="75" r:id="rId21"/>
    <sheet name="402532" sheetId="76" r:id="rId22"/>
    <sheet name="402531" sheetId="77" r:id="rId23"/>
    <sheet name="402530" sheetId="78" r:id="rId24"/>
    <sheet name="402529" sheetId="79" r:id="rId25"/>
    <sheet name="402233" sheetId="80" r:id="rId26"/>
    <sheet name="403902" sheetId="81" r:id="rId27"/>
    <sheet name="402528" sheetId="83" r:id="rId28"/>
    <sheet name="402527" sheetId="84" r:id="rId29"/>
    <sheet name="402526" sheetId="85" r:id="rId30"/>
    <sheet name="402237" sheetId="86" r:id="rId31"/>
    <sheet name="402239" sheetId="87" r:id="rId32"/>
    <sheet name="403911" sheetId="88" r:id="rId33"/>
    <sheet name="403912" sheetId="89" r:id="rId34"/>
    <sheet name="402303" sheetId="90" r:id="rId35"/>
    <sheet name="403913" sheetId="91" r:id="rId36"/>
    <sheet name="401488" sheetId="92" r:id="rId37"/>
    <sheet name="403915" sheetId="93" r:id="rId38"/>
    <sheet name="401491" sheetId="94" r:id="rId39"/>
    <sheet name="403917" sheetId="95" r:id="rId40"/>
    <sheet name="401494" sheetId="96" r:id="rId41"/>
    <sheet name="403919" sheetId="97" r:id="rId42"/>
    <sheet name="401496" sheetId="98" r:id="rId43"/>
    <sheet name="403921" sheetId="99" r:id="rId44"/>
    <sheet name="401499" sheetId="100" r:id="rId45"/>
    <sheet name="403924" sheetId="101" r:id="rId46"/>
    <sheet name="402248" sheetId="102" r:id="rId47"/>
    <sheet name="403927" sheetId="103" r:id="rId48"/>
    <sheet name="402427" sheetId="104" r:id="rId49"/>
    <sheet name="402423" sheetId="105" r:id="rId50"/>
    <sheet name="403929" sheetId="106" r:id="rId51"/>
    <sheet name="402433" sheetId="107" r:id="rId52"/>
    <sheet name="404001" sheetId="108" r:id="rId53"/>
    <sheet name="402441" sheetId="109" r:id="rId54"/>
    <sheet name="403931" sheetId="110" r:id="rId55"/>
    <sheet name="402305" sheetId="111" r:id="rId56"/>
    <sheet name="404003" sheetId="112" r:id="rId57"/>
    <sheet name="402309" sheetId="113" r:id="rId58"/>
    <sheet name="404005" sheetId="114" r:id="rId59"/>
    <sheet name="402315" sheetId="115" r:id="rId60"/>
  </sheets>
  <definedNames>
    <definedName name="_xlnm.Print_Titles" localSheetId="0">'036_Sicepat_Pontianak'!$2:$17</definedName>
    <definedName name="_xlnm.Print_Titles" localSheetId="36">'401488'!$2:$2</definedName>
    <definedName name="_xlnm.Print_Titles" localSheetId="38">'401491'!$2:$2</definedName>
    <definedName name="_xlnm.Print_Titles" localSheetId="40">'401494'!$2:$2</definedName>
    <definedName name="_xlnm.Print_Titles" localSheetId="42">'401496'!$2:$2</definedName>
    <definedName name="_xlnm.Print_Titles" localSheetId="44">'401499'!$2:$2</definedName>
    <definedName name="_xlnm.Print_Titles" localSheetId="1">'402156'!$2:$2</definedName>
    <definedName name="_xlnm.Print_Titles" localSheetId="2">'402158'!$2:$2</definedName>
    <definedName name="_xlnm.Print_Titles" localSheetId="8">'402172'!$2:$2</definedName>
    <definedName name="_xlnm.Print_Titles" localSheetId="9">'402174'!$2:$2</definedName>
    <definedName name="_xlnm.Print_Titles" localSheetId="10">'402176'!$2:$2</definedName>
    <definedName name="_xlnm.Print_Titles" localSheetId="11">'402178'!$2:$2</definedName>
    <definedName name="_xlnm.Print_Titles" localSheetId="12">'402180'!$2:$2</definedName>
    <definedName name="_xlnm.Print_Titles" localSheetId="18">'402193'!$2:$2</definedName>
    <definedName name="_xlnm.Print_Titles" localSheetId="25">'402233'!$2:$2</definedName>
    <definedName name="_xlnm.Print_Titles" localSheetId="30">'402237'!$2:$2</definedName>
    <definedName name="_xlnm.Print_Titles" localSheetId="31">'402239'!$2:$2</definedName>
    <definedName name="_xlnm.Print_Titles" localSheetId="46">'402248'!$2:$2</definedName>
    <definedName name="_xlnm.Print_Titles" localSheetId="34">'402303'!$2:$2</definedName>
    <definedName name="_xlnm.Print_Titles" localSheetId="55">'402305'!$2:$2</definedName>
    <definedName name="_xlnm.Print_Titles" localSheetId="57">'402309'!$2:$2</definedName>
    <definedName name="_xlnm.Print_Titles" localSheetId="59">'402315'!$2:$2</definedName>
    <definedName name="_xlnm.Print_Titles" localSheetId="49">'402423'!$2:$2</definedName>
    <definedName name="_xlnm.Print_Titles" localSheetId="48">'402427'!$2:$2</definedName>
    <definedName name="_xlnm.Print_Titles" localSheetId="51">'402433'!$2:$2</definedName>
    <definedName name="_xlnm.Print_Titles" localSheetId="53">'402441'!$2:$2</definedName>
    <definedName name="_xlnm.Print_Titles" localSheetId="29">'402526'!$2:$2</definedName>
    <definedName name="_xlnm.Print_Titles" localSheetId="28">'402527'!$2:$2</definedName>
    <definedName name="_xlnm.Print_Titles" localSheetId="27">'402528'!$2:$2</definedName>
    <definedName name="_xlnm.Print_Titles" localSheetId="24">'402529'!$2:$2</definedName>
    <definedName name="_xlnm.Print_Titles" localSheetId="23">'402530'!$2:$2</definedName>
    <definedName name="_xlnm.Print_Titles" localSheetId="22">'402531'!$2:$2</definedName>
    <definedName name="_xlnm.Print_Titles" localSheetId="21">'402532'!$2:$2</definedName>
    <definedName name="_xlnm.Print_Titles" localSheetId="20">'402533'!$2:$2</definedName>
    <definedName name="_xlnm.Print_Titles" localSheetId="19">'402534'!$2:$2</definedName>
    <definedName name="_xlnm.Print_Titles" localSheetId="17">'402535'!$2:$2</definedName>
    <definedName name="_xlnm.Print_Titles" localSheetId="16">'402536'!$2:$2</definedName>
    <definedName name="_xlnm.Print_Titles" localSheetId="15">'402537'!$2:$2</definedName>
    <definedName name="_xlnm.Print_Titles" localSheetId="14">'402538'!$2:$2</definedName>
    <definedName name="_xlnm.Print_Titles" localSheetId="13">'402539'!$2:$2</definedName>
    <definedName name="_xlnm.Print_Titles" localSheetId="7">'402540'!$2:$2</definedName>
    <definedName name="_xlnm.Print_Titles" localSheetId="6">'402541'!$2:$2</definedName>
    <definedName name="_xlnm.Print_Titles" localSheetId="4">'402542'!$2:$2</definedName>
    <definedName name="_xlnm.Print_Titles" localSheetId="5">'402543'!$2:$2</definedName>
    <definedName name="_xlnm.Print_Titles" localSheetId="26">'403902'!$2:$2</definedName>
    <definedName name="_xlnm.Print_Titles" localSheetId="32">'403911'!$2:$2</definedName>
    <definedName name="_xlnm.Print_Titles" localSheetId="33">'403912'!$2:$2</definedName>
    <definedName name="_xlnm.Print_Titles" localSheetId="35">'403913'!$2:$2</definedName>
    <definedName name="_xlnm.Print_Titles" localSheetId="37">'403915'!$2:$2</definedName>
    <definedName name="_xlnm.Print_Titles" localSheetId="39">'403917'!$2:$2</definedName>
    <definedName name="_xlnm.Print_Titles" localSheetId="41">'403919'!$2:$2</definedName>
    <definedName name="_xlnm.Print_Titles" localSheetId="43">'403921'!$2:$2</definedName>
    <definedName name="_xlnm.Print_Titles" localSheetId="45">'403924'!$2:$2</definedName>
    <definedName name="_xlnm.Print_Titles" localSheetId="47">'403927'!$2:$2</definedName>
    <definedName name="_xlnm.Print_Titles" localSheetId="50">'403929'!$2:$2</definedName>
    <definedName name="_xlnm.Print_Titles" localSheetId="54">'403931'!$2:$2</definedName>
    <definedName name="_xlnm.Print_Titles" localSheetId="52">'404001'!$2:$2</definedName>
    <definedName name="_xlnm.Print_Titles" localSheetId="56">'404003'!$2:$2</definedName>
    <definedName name="_xlnm.Print_Titles" localSheetId="58">'404005'!$2:$2</definedName>
    <definedName name="_xlnm.Print_Titles" localSheetId="3">'405779'!$2:$2</definedName>
  </definedNames>
  <calcPr calcId="162913"/>
</workbook>
</file>

<file path=xl/calcChain.xml><?xml version="1.0" encoding="utf-8"?>
<calcChain xmlns="http://schemas.openxmlformats.org/spreadsheetml/2006/main">
  <c r="J77" i="2" l="1"/>
  <c r="O157" i="115"/>
  <c r="N157" i="115"/>
  <c r="O67" i="114"/>
  <c r="N67" i="114"/>
  <c r="O186" i="113"/>
  <c r="N186" i="113"/>
  <c r="O51" i="112"/>
  <c r="N51" i="112"/>
  <c r="O186" i="111"/>
  <c r="N186" i="111"/>
  <c r="O67" i="110"/>
  <c r="N67" i="110"/>
  <c r="O186" i="109"/>
  <c r="N186" i="109"/>
  <c r="O71" i="108"/>
  <c r="N71" i="108"/>
  <c r="O229" i="107"/>
  <c r="N229" i="107"/>
  <c r="O103" i="106"/>
  <c r="N103" i="106"/>
  <c r="O234" i="105"/>
  <c r="N234" i="105"/>
  <c r="O18" i="104"/>
  <c r="N18" i="104"/>
  <c r="O83" i="103"/>
  <c r="N83" i="103"/>
  <c r="O47" i="102"/>
  <c r="N47" i="102"/>
  <c r="O32" i="101"/>
  <c r="N32" i="101"/>
  <c r="O147" i="100"/>
  <c r="N147" i="100"/>
  <c r="O70" i="99"/>
  <c r="N70" i="99"/>
  <c r="O139" i="98"/>
  <c r="N139" i="98"/>
  <c r="P60" i="97"/>
  <c r="P61" i="97" s="1"/>
  <c r="O59" i="97"/>
  <c r="N59" i="97"/>
  <c r="O239" i="96"/>
  <c r="O59" i="95"/>
  <c r="N59" i="95"/>
  <c r="O106" i="94"/>
  <c r="N106" i="94"/>
  <c r="O46" i="93"/>
  <c r="N46" i="93"/>
  <c r="O204" i="92"/>
  <c r="P3" i="92"/>
  <c r="N204" i="92"/>
  <c r="O74" i="91"/>
  <c r="N74" i="91"/>
  <c r="O253" i="90"/>
  <c r="N253" i="90"/>
  <c r="O85" i="89"/>
  <c r="N85" i="89"/>
  <c r="O25" i="88"/>
  <c r="N25" i="88"/>
  <c r="O55" i="87"/>
  <c r="N55" i="87"/>
  <c r="O197" i="86"/>
  <c r="N197" i="86"/>
  <c r="O23" i="85"/>
  <c r="N23" i="85"/>
  <c r="O177" i="84"/>
  <c r="N177" i="84"/>
  <c r="O64" i="83"/>
  <c r="N64" i="83"/>
  <c r="O74" i="81"/>
  <c r="N74" i="81"/>
  <c r="O200" i="80"/>
  <c r="N200" i="80"/>
  <c r="O217" i="79"/>
  <c r="N217" i="79"/>
  <c r="O16" i="78"/>
  <c r="N16" i="78"/>
  <c r="O108" i="77"/>
  <c r="N108" i="77"/>
  <c r="O133" i="76"/>
  <c r="N133" i="76"/>
  <c r="O266" i="75"/>
  <c r="N266" i="75"/>
  <c r="O34" i="74"/>
  <c r="N34" i="74"/>
  <c r="O271" i="73"/>
  <c r="N271" i="73"/>
  <c r="O290" i="72"/>
  <c r="N290" i="72"/>
  <c r="O221" i="71"/>
  <c r="N221" i="71"/>
  <c r="O211" i="70"/>
  <c r="N211" i="70"/>
  <c r="O205" i="69"/>
  <c r="N205" i="69"/>
  <c r="O8" i="68"/>
  <c r="N8" i="68"/>
  <c r="O219" i="67"/>
  <c r="N219" i="67"/>
  <c r="O7" i="66"/>
  <c r="N7" i="66"/>
  <c r="O262" i="65"/>
  <c r="N262" i="65"/>
  <c r="O80" i="61"/>
  <c r="N80" i="61"/>
  <c r="O222" i="59"/>
  <c r="N222" i="59"/>
  <c r="O7" i="60"/>
  <c r="N7" i="60"/>
  <c r="O72" i="58"/>
  <c r="N72" i="58"/>
  <c r="N170" i="57"/>
  <c r="O206" i="26"/>
  <c r="P64" i="97" l="1"/>
  <c r="P63" i="97"/>
  <c r="P62" i="97"/>
  <c r="A20" i="2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G76" i="2"/>
  <c r="J76" i="2" s="1"/>
  <c r="C76" i="2"/>
  <c r="B76" i="2"/>
  <c r="G75" i="2"/>
  <c r="J75" i="2" s="1"/>
  <c r="C75" i="2"/>
  <c r="B75" i="2"/>
  <c r="G74" i="2"/>
  <c r="J74" i="2" s="1"/>
  <c r="C74" i="2"/>
  <c r="B74" i="2"/>
  <c r="G73" i="2"/>
  <c r="J73" i="2" s="1"/>
  <c r="C73" i="2"/>
  <c r="B73" i="2"/>
  <c r="G72" i="2"/>
  <c r="J72" i="2" s="1"/>
  <c r="C72" i="2"/>
  <c r="B72" i="2"/>
  <c r="E73" i="2"/>
  <c r="E74" i="2"/>
  <c r="E76" i="2"/>
  <c r="E75" i="2"/>
  <c r="E72" i="2"/>
  <c r="C70" i="2"/>
  <c r="C68" i="2"/>
  <c r="C55" i="2"/>
  <c r="G22" i="2"/>
  <c r="C22" i="2"/>
  <c r="G21" i="2"/>
  <c r="C21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P156" i="115" l="1"/>
  <c r="P155" i="115"/>
  <c r="P154" i="115"/>
  <c r="P153" i="115"/>
  <c r="P152" i="115"/>
  <c r="P151" i="115"/>
  <c r="P150" i="115"/>
  <c r="P149" i="115"/>
  <c r="P148" i="115"/>
  <c r="P147" i="115"/>
  <c r="P146" i="115"/>
  <c r="P145" i="115"/>
  <c r="P144" i="115"/>
  <c r="P143" i="115"/>
  <c r="P142" i="115"/>
  <c r="P141" i="115"/>
  <c r="P140" i="115"/>
  <c r="P139" i="115"/>
  <c r="P138" i="115"/>
  <c r="P137" i="115"/>
  <c r="P136" i="115"/>
  <c r="P135" i="115"/>
  <c r="P134" i="115"/>
  <c r="P133" i="115"/>
  <c r="P132" i="115"/>
  <c r="P131" i="115"/>
  <c r="P130" i="115"/>
  <c r="P129" i="115"/>
  <c r="P128" i="115"/>
  <c r="P127" i="115"/>
  <c r="P126" i="115"/>
  <c r="P125" i="115"/>
  <c r="P124" i="115"/>
  <c r="P123" i="115"/>
  <c r="P122" i="115"/>
  <c r="P121" i="115"/>
  <c r="P120" i="115"/>
  <c r="P119" i="115"/>
  <c r="P118" i="115"/>
  <c r="P117" i="115"/>
  <c r="P116" i="115"/>
  <c r="P115" i="115"/>
  <c r="P114" i="115"/>
  <c r="P113" i="115"/>
  <c r="P112" i="115"/>
  <c r="P111" i="115"/>
  <c r="P110" i="115"/>
  <c r="P109" i="115"/>
  <c r="P108" i="115"/>
  <c r="P107" i="115"/>
  <c r="P106" i="115"/>
  <c r="P105" i="115"/>
  <c r="P104" i="115"/>
  <c r="P103" i="115"/>
  <c r="P102" i="115"/>
  <c r="P101" i="115"/>
  <c r="P100" i="115"/>
  <c r="P99" i="115"/>
  <c r="P98" i="115"/>
  <c r="P97" i="115"/>
  <c r="P96" i="115"/>
  <c r="P95" i="115"/>
  <c r="P94" i="115"/>
  <c r="P93" i="115"/>
  <c r="P92" i="115"/>
  <c r="P91" i="115"/>
  <c r="P90" i="115"/>
  <c r="P89" i="115"/>
  <c r="P88" i="115"/>
  <c r="P87" i="115"/>
  <c r="P86" i="115"/>
  <c r="P85" i="115"/>
  <c r="P84" i="115"/>
  <c r="P83" i="115"/>
  <c r="P82" i="115"/>
  <c r="P81" i="115"/>
  <c r="P80" i="115"/>
  <c r="P79" i="115"/>
  <c r="P78" i="115"/>
  <c r="P77" i="115"/>
  <c r="P76" i="115"/>
  <c r="P75" i="115"/>
  <c r="P74" i="115"/>
  <c r="P73" i="115"/>
  <c r="P72" i="115"/>
  <c r="P71" i="115"/>
  <c r="P70" i="115"/>
  <c r="P69" i="115"/>
  <c r="P68" i="115"/>
  <c r="P67" i="115"/>
  <c r="P66" i="115"/>
  <c r="P65" i="115"/>
  <c r="P64" i="115"/>
  <c r="P63" i="115"/>
  <c r="P62" i="115"/>
  <c r="P61" i="115"/>
  <c r="P60" i="115"/>
  <c r="P59" i="115"/>
  <c r="P58" i="115"/>
  <c r="P57" i="115"/>
  <c r="P56" i="115"/>
  <c r="P55" i="115"/>
  <c r="P54" i="115"/>
  <c r="P53" i="115"/>
  <c r="P52" i="115"/>
  <c r="P51" i="115"/>
  <c r="P50" i="115"/>
  <c r="P49" i="115"/>
  <c r="P48" i="115"/>
  <c r="P47" i="115"/>
  <c r="P46" i="115"/>
  <c r="P45" i="115"/>
  <c r="P44" i="115"/>
  <c r="P43" i="115"/>
  <c r="P42" i="115"/>
  <c r="P41" i="115"/>
  <c r="P40" i="115"/>
  <c r="P39" i="115"/>
  <c r="P38" i="115"/>
  <c r="P37" i="115"/>
  <c r="P36" i="115"/>
  <c r="P35" i="115"/>
  <c r="P34" i="115"/>
  <c r="P33" i="115"/>
  <c r="P32" i="115"/>
  <c r="P31" i="115"/>
  <c r="P30" i="115"/>
  <c r="P29" i="115"/>
  <c r="P28" i="115"/>
  <c r="P27" i="115"/>
  <c r="P26" i="115"/>
  <c r="P25" i="115"/>
  <c r="P24" i="115"/>
  <c r="P23" i="115"/>
  <c r="P22" i="115"/>
  <c r="P21" i="115"/>
  <c r="P20" i="115"/>
  <c r="P19" i="115"/>
  <c r="P18" i="115"/>
  <c r="P17" i="115"/>
  <c r="P16" i="115"/>
  <c r="P15" i="115"/>
  <c r="P14" i="115"/>
  <c r="P13" i="115"/>
  <c r="P12" i="115"/>
  <c r="P11" i="115"/>
  <c r="P10" i="115"/>
  <c r="P9" i="115"/>
  <c r="P8" i="115"/>
  <c r="P7" i="115"/>
  <c r="P6" i="115"/>
  <c r="P5" i="115"/>
  <c r="P4" i="115"/>
  <c r="M157" i="115"/>
  <c r="P3" i="115"/>
  <c r="P185" i="113"/>
  <c r="P184" i="113"/>
  <c r="P183" i="113"/>
  <c r="P182" i="113"/>
  <c r="P181" i="113"/>
  <c r="P180" i="113"/>
  <c r="P179" i="113"/>
  <c r="P178" i="113"/>
  <c r="P177" i="113"/>
  <c r="P176" i="113"/>
  <c r="P175" i="113"/>
  <c r="P174" i="113"/>
  <c r="P173" i="113"/>
  <c r="P172" i="113"/>
  <c r="P171" i="113"/>
  <c r="P170" i="113"/>
  <c r="P169" i="113"/>
  <c r="P168" i="113"/>
  <c r="P167" i="113"/>
  <c r="P166" i="113"/>
  <c r="P165" i="113"/>
  <c r="P164" i="113"/>
  <c r="P163" i="113"/>
  <c r="P162" i="113"/>
  <c r="P161" i="113"/>
  <c r="P160" i="113"/>
  <c r="P159" i="113"/>
  <c r="P158" i="113"/>
  <c r="P157" i="113"/>
  <c r="P156" i="113"/>
  <c r="P155" i="113"/>
  <c r="P154" i="113"/>
  <c r="P153" i="113"/>
  <c r="P152" i="113"/>
  <c r="P151" i="113"/>
  <c r="P150" i="113"/>
  <c r="P149" i="113"/>
  <c r="P148" i="113"/>
  <c r="P147" i="113"/>
  <c r="P146" i="113"/>
  <c r="P145" i="113"/>
  <c r="P144" i="113"/>
  <c r="P143" i="113"/>
  <c r="P142" i="113"/>
  <c r="P141" i="113"/>
  <c r="P140" i="113"/>
  <c r="P139" i="113"/>
  <c r="P138" i="113"/>
  <c r="P137" i="113"/>
  <c r="P136" i="113"/>
  <c r="P135" i="113"/>
  <c r="P134" i="113"/>
  <c r="P133" i="113"/>
  <c r="P132" i="113"/>
  <c r="P131" i="113"/>
  <c r="P130" i="113"/>
  <c r="P129" i="113"/>
  <c r="P128" i="113"/>
  <c r="P127" i="113"/>
  <c r="P126" i="113"/>
  <c r="P125" i="113"/>
  <c r="P124" i="113"/>
  <c r="P123" i="113"/>
  <c r="P122" i="113"/>
  <c r="P121" i="113"/>
  <c r="P120" i="113"/>
  <c r="P119" i="113"/>
  <c r="P118" i="113"/>
  <c r="P117" i="113"/>
  <c r="P116" i="113"/>
  <c r="P115" i="113"/>
  <c r="P114" i="113"/>
  <c r="P113" i="113"/>
  <c r="P112" i="113"/>
  <c r="P111" i="113"/>
  <c r="P110" i="113"/>
  <c r="P109" i="113"/>
  <c r="P108" i="113"/>
  <c r="P107" i="113"/>
  <c r="P106" i="113"/>
  <c r="P105" i="113"/>
  <c r="P104" i="113"/>
  <c r="P103" i="113"/>
  <c r="P102" i="113"/>
  <c r="P101" i="113"/>
  <c r="P100" i="113"/>
  <c r="P99" i="113"/>
  <c r="P98" i="113"/>
  <c r="P97" i="113"/>
  <c r="P96" i="113"/>
  <c r="P95" i="113"/>
  <c r="P94" i="113"/>
  <c r="P93" i="113"/>
  <c r="P92" i="113"/>
  <c r="P91" i="113"/>
  <c r="P90" i="113"/>
  <c r="P89" i="113"/>
  <c r="P88" i="113"/>
  <c r="P87" i="113"/>
  <c r="P86" i="113"/>
  <c r="P85" i="113"/>
  <c r="P84" i="113"/>
  <c r="P83" i="113"/>
  <c r="P82" i="113"/>
  <c r="P81" i="113"/>
  <c r="P80" i="113"/>
  <c r="P79" i="113"/>
  <c r="P78" i="113"/>
  <c r="P77" i="113"/>
  <c r="P76" i="113"/>
  <c r="P75" i="113"/>
  <c r="P74" i="113"/>
  <c r="P73" i="113"/>
  <c r="P72" i="113"/>
  <c r="P71" i="113"/>
  <c r="P70" i="113"/>
  <c r="P69" i="113"/>
  <c r="P68" i="113"/>
  <c r="P67" i="113"/>
  <c r="P66" i="113"/>
  <c r="P65" i="113"/>
  <c r="P64" i="113"/>
  <c r="P63" i="113"/>
  <c r="P62" i="113"/>
  <c r="P61" i="113"/>
  <c r="P60" i="113"/>
  <c r="P59" i="113"/>
  <c r="P58" i="113"/>
  <c r="P57" i="113"/>
  <c r="P56" i="113"/>
  <c r="P55" i="113"/>
  <c r="P54" i="113"/>
  <c r="P53" i="113"/>
  <c r="P52" i="113"/>
  <c r="P51" i="113"/>
  <c r="P50" i="113"/>
  <c r="P49" i="113"/>
  <c r="P48" i="113"/>
  <c r="P47" i="113"/>
  <c r="P46" i="113"/>
  <c r="P45" i="113"/>
  <c r="P44" i="113"/>
  <c r="P43" i="113"/>
  <c r="P42" i="113"/>
  <c r="P41" i="113"/>
  <c r="P40" i="113"/>
  <c r="P39" i="113"/>
  <c r="P38" i="113"/>
  <c r="P37" i="113"/>
  <c r="P36" i="113"/>
  <c r="P35" i="113"/>
  <c r="P34" i="113"/>
  <c r="P33" i="113"/>
  <c r="P32" i="113"/>
  <c r="P31" i="113"/>
  <c r="P30" i="113"/>
  <c r="P29" i="113"/>
  <c r="P28" i="113"/>
  <c r="P27" i="113"/>
  <c r="P26" i="113"/>
  <c r="P25" i="113"/>
  <c r="P24" i="113"/>
  <c r="P23" i="113"/>
  <c r="P22" i="113"/>
  <c r="P21" i="113"/>
  <c r="P20" i="113"/>
  <c r="P19" i="113"/>
  <c r="P18" i="113"/>
  <c r="P17" i="113"/>
  <c r="P16" i="113"/>
  <c r="P15" i="113"/>
  <c r="P14" i="113"/>
  <c r="P13" i="113"/>
  <c r="P12" i="113"/>
  <c r="P11" i="113"/>
  <c r="P10" i="113"/>
  <c r="P9" i="113"/>
  <c r="P8" i="113"/>
  <c r="P7" i="113"/>
  <c r="P6" i="113"/>
  <c r="P5" i="113"/>
  <c r="P4" i="113"/>
  <c r="P50" i="112"/>
  <c r="P49" i="112"/>
  <c r="P48" i="112"/>
  <c r="P47" i="112"/>
  <c r="P46" i="112"/>
  <c r="P45" i="112"/>
  <c r="P44" i="112"/>
  <c r="P43" i="112"/>
  <c r="P42" i="112"/>
  <c r="P41" i="112"/>
  <c r="P40" i="112"/>
  <c r="P39" i="112"/>
  <c r="P38" i="112"/>
  <c r="P37" i="112"/>
  <c r="P36" i="112"/>
  <c r="P35" i="112"/>
  <c r="P34" i="112"/>
  <c r="P33" i="112"/>
  <c r="P32" i="112"/>
  <c r="P31" i="112"/>
  <c r="P30" i="112"/>
  <c r="P29" i="112"/>
  <c r="P28" i="112"/>
  <c r="P27" i="112"/>
  <c r="P26" i="112"/>
  <c r="P25" i="112"/>
  <c r="P24" i="112"/>
  <c r="P23" i="112"/>
  <c r="P22" i="112"/>
  <c r="P21" i="112"/>
  <c r="P20" i="112"/>
  <c r="P19" i="112"/>
  <c r="P18" i="112"/>
  <c r="P17" i="112"/>
  <c r="P16" i="112"/>
  <c r="P15" i="112"/>
  <c r="P14" i="112"/>
  <c r="P13" i="112"/>
  <c r="P12" i="112"/>
  <c r="P11" i="112"/>
  <c r="P10" i="112"/>
  <c r="P9" i="112"/>
  <c r="P8" i="112"/>
  <c r="P7" i="112"/>
  <c r="P6" i="112"/>
  <c r="P5" i="112"/>
  <c r="P4" i="112"/>
  <c r="P158" i="115" l="1"/>
  <c r="P159" i="115" s="1"/>
  <c r="P185" i="111"/>
  <c r="P184" i="111"/>
  <c r="P183" i="111"/>
  <c r="P182" i="111"/>
  <c r="P181" i="111"/>
  <c r="P180" i="111"/>
  <c r="P179" i="111"/>
  <c r="P178" i="111"/>
  <c r="P177" i="111"/>
  <c r="P176" i="111"/>
  <c r="P175" i="111"/>
  <c r="P174" i="111"/>
  <c r="P173" i="111"/>
  <c r="P172" i="111"/>
  <c r="P171" i="111"/>
  <c r="P170" i="111"/>
  <c r="P169" i="111"/>
  <c r="P168" i="111"/>
  <c r="P167" i="111"/>
  <c r="P166" i="111"/>
  <c r="P165" i="111"/>
  <c r="P164" i="111"/>
  <c r="P163" i="111"/>
  <c r="P162" i="111"/>
  <c r="P161" i="111"/>
  <c r="P160" i="111"/>
  <c r="P159" i="111"/>
  <c r="P158" i="111"/>
  <c r="P157" i="111"/>
  <c r="P156" i="111"/>
  <c r="P155" i="111"/>
  <c r="P154" i="111"/>
  <c r="P153" i="111"/>
  <c r="P152" i="111"/>
  <c r="P151" i="111"/>
  <c r="P150" i="111"/>
  <c r="P149" i="111"/>
  <c r="P148" i="111"/>
  <c r="P147" i="111"/>
  <c r="P146" i="111"/>
  <c r="P145" i="111"/>
  <c r="P144" i="111"/>
  <c r="P143" i="111"/>
  <c r="P142" i="111"/>
  <c r="P141" i="111"/>
  <c r="P140" i="111"/>
  <c r="P139" i="111"/>
  <c r="P138" i="111"/>
  <c r="P137" i="111"/>
  <c r="P136" i="111"/>
  <c r="P135" i="111"/>
  <c r="P134" i="111"/>
  <c r="P133" i="111"/>
  <c r="P132" i="111"/>
  <c r="P131" i="111"/>
  <c r="P130" i="111"/>
  <c r="P129" i="111"/>
  <c r="P128" i="111"/>
  <c r="P127" i="111"/>
  <c r="P126" i="111"/>
  <c r="P125" i="111"/>
  <c r="P124" i="111"/>
  <c r="P123" i="111"/>
  <c r="P122" i="111"/>
  <c r="P121" i="111"/>
  <c r="P120" i="111"/>
  <c r="P119" i="111"/>
  <c r="P118" i="111"/>
  <c r="P117" i="111"/>
  <c r="P116" i="111"/>
  <c r="P115" i="111"/>
  <c r="P114" i="111"/>
  <c r="P113" i="111"/>
  <c r="P112" i="111"/>
  <c r="P111" i="111"/>
  <c r="P110" i="111"/>
  <c r="P109" i="111"/>
  <c r="P108" i="111"/>
  <c r="P107" i="111"/>
  <c r="P106" i="111"/>
  <c r="P105" i="111"/>
  <c r="P104" i="111"/>
  <c r="P103" i="111"/>
  <c r="P102" i="111"/>
  <c r="P101" i="111"/>
  <c r="P100" i="111"/>
  <c r="P99" i="111"/>
  <c r="P98" i="111"/>
  <c r="P97" i="111"/>
  <c r="P96" i="111"/>
  <c r="P95" i="111"/>
  <c r="P94" i="111"/>
  <c r="P93" i="111"/>
  <c r="P92" i="111"/>
  <c r="P91" i="111"/>
  <c r="P90" i="111"/>
  <c r="P89" i="111"/>
  <c r="P88" i="111"/>
  <c r="P87" i="111"/>
  <c r="P86" i="111"/>
  <c r="P85" i="111"/>
  <c r="P84" i="111"/>
  <c r="P83" i="111"/>
  <c r="P82" i="111"/>
  <c r="P81" i="111"/>
  <c r="P80" i="111"/>
  <c r="P79" i="111"/>
  <c r="P78" i="111"/>
  <c r="P77" i="111"/>
  <c r="P76" i="111"/>
  <c r="P75" i="111"/>
  <c r="P74" i="111"/>
  <c r="P73" i="111"/>
  <c r="P72" i="111"/>
  <c r="P71" i="111"/>
  <c r="P70" i="111"/>
  <c r="P69" i="111"/>
  <c r="P68" i="111"/>
  <c r="P67" i="111"/>
  <c r="P66" i="111"/>
  <c r="P65" i="111"/>
  <c r="P64" i="111"/>
  <c r="P63" i="111"/>
  <c r="P62" i="111"/>
  <c r="M67" i="114"/>
  <c r="P66" i="114"/>
  <c r="P65" i="114"/>
  <c r="P64" i="114"/>
  <c r="P63" i="114"/>
  <c r="P62" i="114"/>
  <c r="P61" i="114"/>
  <c r="P60" i="114"/>
  <c r="P59" i="114"/>
  <c r="P58" i="114"/>
  <c r="P57" i="114"/>
  <c r="P56" i="114"/>
  <c r="P55" i="114"/>
  <c r="P54" i="114"/>
  <c r="P53" i="114"/>
  <c r="P52" i="114"/>
  <c r="P51" i="114"/>
  <c r="P50" i="114"/>
  <c r="P49" i="114"/>
  <c r="P48" i="114"/>
  <c r="P47" i="114"/>
  <c r="P46" i="114"/>
  <c r="P45" i="114"/>
  <c r="P44" i="114"/>
  <c r="P43" i="114"/>
  <c r="P42" i="114"/>
  <c r="P41" i="114"/>
  <c r="P40" i="114"/>
  <c r="P39" i="114"/>
  <c r="P38" i="114"/>
  <c r="P37" i="114"/>
  <c r="P36" i="114"/>
  <c r="P35" i="114"/>
  <c r="P34" i="114"/>
  <c r="P33" i="114"/>
  <c r="P32" i="114"/>
  <c r="P31" i="114"/>
  <c r="P30" i="114"/>
  <c r="P29" i="114"/>
  <c r="P28" i="114"/>
  <c r="P27" i="114"/>
  <c r="P26" i="114"/>
  <c r="P25" i="114"/>
  <c r="P24" i="114"/>
  <c r="P23" i="114"/>
  <c r="P22" i="114"/>
  <c r="P21" i="114"/>
  <c r="P20" i="114"/>
  <c r="P19" i="114"/>
  <c r="P18" i="114"/>
  <c r="P17" i="114"/>
  <c r="P16" i="114"/>
  <c r="P15" i="114"/>
  <c r="P14" i="114"/>
  <c r="P13" i="114"/>
  <c r="P12" i="114"/>
  <c r="P11" i="114"/>
  <c r="P10" i="114"/>
  <c r="P9" i="114"/>
  <c r="P8" i="114"/>
  <c r="P7" i="114"/>
  <c r="P6" i="114"/>
  <c r="P5" i="114"/>
  <c r="P4" i="114"/>
  <c r="P3" i="114"/>
  <c r="M186" i="113"/>
  <c r="P3" i="113"/>
  <c r="M51" i="112"/>
  <c r="P3" i="112"/>
  <c r="M186" i="111"/>
  <c r="P61" i="111"/>
  <c r="P60" i="111"/>
  <c r="P59" i="111"/>
  <c r="P58" i="111"/>
  <c r="P57" i="111"/>
  <c r="P56" i="111"/>
  <c r="P55" i="111"/>
  <c r="P54" i="111"/>
  <c r="P53" i="111"/>
  <c r="P52" i="111"/>
  <c r="P51" i="111"/>
  <c r="P50" i="111"/>
  <c r="P49" i="111"/>
  <c r="P48" i="111"/>
  <c r="P47" i="111"/>
  <c r="P46" i="111"/>
  <c r="P45" i="111"/>
  <c r="P44" i="111"/>
  <c r="P43" i="111"/>
  <c r="P42" i="111"/>
  <c r="P41" i="111"/>
  <c r="P40" i="111"/>
  <c r="P39" i="111"/>
  <c r="P38" i="111"/>
  <c r="P37" i="111"/>
  <c r="P36" i="111"/>
  <c r="P35" i="111"/>
  <c r="P34" i="111"/>
  <c r="P33" i="111"/>
  <c r="P32" i="111"/>
  <c r="P31" i="111"/>
  <c r="P30" i="111"/>
  <c r="P29" i="111"/>
  <c r="P28" i="111"/>
  <c r="P27" i="111"/>
  <c r="P26" i="111"/>
  <c r="P25" i="111"/>
  <c r="P24" i="111"/>
  <c r="P23" i="111"/>
  <c r="P22" i="111"/>
  <c r="P21" i="111"/>
  <c r="P20" i="111"/>
  <c r="P19" i="111"/>
  <c r="P18" i="111"/>
  <c r="P17" i="111"/>
  <c r="P16" i="111"/>
  <c r="P15" i="111"/>
  <c r="P14" i="111"/>
  <c r="P13" i="111"/>
  <c r="P12" i="111"/>
  <c r="P11" i="111"/>
  <c r="P10" i="111"/>
  <c r="P9" i="111"/>
  <c r="P8" i="111"/>
  <c r="P7" i="111"/>
  <c r="P6" i="111"/>
  <c r="P5" i="111"/>
  <c r="P4" i="111"/>
  <c r="P3" i="111"/>
  <c r="P66" i="110"/>
  <c r="P65" i="110"/>
  <c r="P64" i="110"/>
  <c r="P63" i="110"/>
  <c r="P62" i="110"/>
  <c r="P61" i="110"/>
  <c r="P60" i="110"/>
  <c r="P59" i="110"/>
  <c r="P58" i="110"/>
  <c r="P57" i="110"/>
  <c r="P56" i="110"/>
  <c r="P55" i="110"/>
  <c r="P54" i="110"/>
  <c r="P53" i="110"/>
  <c r="P52" i="110"/>
  <c r="P51" i="110"/>
  <c r="P50" i="110"/>
  <c r="P49" i="110"/>
  <c r="P48" i="110"/>
  <c r="P47" i="110"/>
  <c r="P46" i="110"/>
  <c r="P45" i="110"/>
  <c r="P44" i="110"/>
  <c r="P43" i="110"/>
  <c r="P42" i="110"/>
  <c r="P41" i="110"/>
  <c r="P40" i="110"/>
  <c r="P39" i="110"/>
  <c r="P38" i="110"/>
  <c r="P37" i="110"/>
  <c r="P36" i="110"/>
  <c r="P35" i="110"/>
  <c r="P34" i="110"/>
  <c r="P33" i="110"/>
  <c r="P32" i="110"/>
  <c r="P31" i="110"/>
  <c r="P30" i="110"/>
  <c r="P29" i="110"/>
  <c r="P28" i="110"/>
  <c r="P27" i="110"/>
  <c r="P26" i="110"/>
  <c r="P25" i="110"/>
  <c r="P24" i="110"/>
  <c r="P23" i="110"/>
  <c r="P22" i="110"/>
  <c r="P21" i="110"/>
  <c r="P20" i="110"/>
  <c r="P19" i="110"/>
  <c r="P18" i="110"/>
  <c r="P17" i="110"/>
  <c r="P16" i="110"/>
  <c r="P15" i="110"/>
  <c r="P14" i="110"/>
  <c r="P13" i="110"/>
  <c r="P12" i="110"/>
  <c r="P11" i="110"/>
  <c r="P10" i="110"/>
  <c r="P9" i="110"/>
  <c r="P8" i="110"/>
  <c r="P7" i="110"/>
  <c r="P6" i="110"/>
  <c r="P5" i="110"/>
  <c r="P4" i="110"/>
  <c r="P185" i="109"/>
  <c r="P184" i="109"/>
  <c r="P183" i="109"/>
  <c r="P182" i="109"/>
  <c r="P181" i="109"/>
  <c r="P180" i="109"/>
  <c r="P179" i="109"/>
  <c r="P178" i="109"/>
  <c r="P177" i="109"/>
  <c r="P176" i="109"/>
  <c r="P175" i="109"/>
  <c r="P174" i="109"/>
  <c r="P173" i="109"/>
  <c r="P172" i="109"/>
  <c r="P171" i="109"/>
  <c r="P170" i="109"/>
  <c r="P169" i="109"/>
  <c r="P168" i="109"/>
  <c r="P167" i="109"/>
  <c r="P166" i="109"/>
  <c r="P165" i="109"/>
  <c r="P164" i="109"/>
  <c r="P163" i="109"/>
  <c r="P162" i="109"/>
  <c r="P161" i="109"/>
  <c r="P160" i="109"/>
  <c r="P159" i="109"/>
  <c r="P158" i="109"/>
  <c r="P157" i="109"/>
  <c r="P156" i="109"/>
  <c r="P155" i="109"/>
  <c r="P154" i="109"/>
  <c r="P153" i="109"/>
  <c r="P152" i="109"/>
  <c r="P151" i="109"/>
  <c r="P150" i="109"/>
  <c r="P149" i="109"/>
  <c r="P148" i="109"/>
  <c r="P147" i="109"/>
  <c r="P146" i="109"/>
  <c r="P145" i="109"/>
  <c r="P144" i="109"/>
  <c r="P143" i="109"/>
  <c r="P142" i="109"/>
  <c r="P141" i="109"/>
  <c r="P140" i="109"/>
  <c r="P139" i="109"/>
  <c r="P138" i="109"/>
  <c r="P137" i="109"/>
  <c r="P136" i="109"/>
  <c r="P135" i="109"/>
  <c r="P134" i="109"/>
  <c r="P133" i="109"/>
  <c r="P132" i="109"/>
  <c r="P131" i="109"/>
  <c r="P130" i="109"/>
  <c r="P129" i="109"/>
  <c r="P128" i="109"/>
  <c r="P127" i="109"/>
  <c r="P126" i="109"/>
  <c r="P125" i="109"/>
  <c r="P124" i="109"/>
  <c r="P123" i="109"/>
  <c r="P122" i="109"/>
  <c r="P121" i="109"/>
  <c r="P120" i="109"/>
  <c r="P119" i="109"/>
  <c r="P118" i="109"/>
  <c r="P117" i="109"/>
  <c r="P116" i="109"/>
  <c r="P115" i="109"/>
  <c r="P114" i="109"/>
  <c r="P113" i="109"/>
  <c r="P112" i="109"/>
  <c r="P111" i="109"/>
  <c r="P110" i="109"/>
  <c r="P109" i="109"/>
  <c r="P108" i="109"/>
  <c r="P107" i="109"/>
  <c r="P106" i="109"/>
  <c r="P105" i="109"/>
  <c r="P104" i="109"/>
  <c r="P103" i="109"/>
  <c r="P102" i="109"/>
  <c r="P101" i="109"/>
  <c r="P100" i="109"/>
  <c r="P99" i="109"/>
  <c r="P98" i="109"/>
  <c r="P97" i="109"/>
  <c r="P96" i="109"/>
  <c r="P95" i="109"/>
  <c r="P94" i="109"/>
  <c r="P93" i="109"/>
  <c r="P92" i="109"/>
  <c r="P91" i="109"/>
  <c r="P90" i="109"/>
  <c r="P89" i="109"/>
  <c r="P88" i="109"/>
  <c r="P87" i="109"/>
  <c r="P86" i="109"/>
  <c r="P85" i="109"/>
  <c r="P84" i="109"/>
  <c r="P83" i="109"/>
  <c r="P82" i="109"/>
  <c r="P81" i="109"/>
  <c r="P80" i="109"/>
  <c r="P79" i="109"/>
  <c r="P78" i="109"/>
  <c r="P77" i="109"/>
  <c r="P76" i="109"/>
  <c r="P75" i="109"/>
  <c r="P74" i="109"/>
  <c r="P73" i="109"/>
  <c r="P72" i="109"/>
  <c r="P71" i="109"/>
  <c r="P70" i="109"/>
  <c r="P69" i="109"/>
  <c r="P68" i="109"/>
  <c r="P67" i="109"/>
  <c r="P66" i="109"/>
  <c r="P65" i="109"/>
  <c r="P64" i="109"/>
  <c r="P63" i="109"/>
  <c r="P62" i="109"/>
  <c r="P61" i="109"/>
  <c r="P60" i="109"/>
  <c r="P59" i="109"/>
  <c r="P58" i="109"/>
  <c r="P57" i="109"/>
  <c r="P56" i="109"/>
  <c r="P55" i="109"/>
  <c r="P54" i="109"/>
  <c r="P53" i="109"/>
  <c r="P52" i="109"/>
  <c r="P51" i="109"/>
  <c r="P50" i="109"/>
  <c r="P49" i="109"/>
  <c r="P48" i="109"/>
  <c r="P47" i="109"/>
  <c r="P46" i="109"/>
  <c r="P45" i="109"/>
  <c r="P44" i="109"/>
  <c r="P43" i="109"/>
  <c r="P42" i="109"/>
  <c r="P41" i="109"/>
  <c r="P40" i="109"/>
  <c r="P39" i="109"/>
  <c r="P38" i="109"/>
  <c r="P37" i="109"/>
  <c r="P36" i="109"/>
  <c r="P35" i="109"/>
  <c r="P34" i="109"/>
  <c r="P33" i="109"/>
  <c r="P32" i="109"/>
  <c r="P31" i="109"/>
  <c r="P30" i="109"/>
  <c r="P29" i="109"/>
  <c r="P28" i="109"/>
  <c r="P27" i="109"/>
  <c r="P26" i="109"/>
  <c r="P25" i="109"/>
  <c r="P24" i="109"/>
  <c r="P23" i="109"/>
  <c r="P22" i="109"/>
  <c r="P21" i="109"/>
  <c r="P20" i="109"/>
  <c r="P19" i="109"/>
  <c r="P18" i="109"/>
  <c r="P17" i="109"/>
  <c r="P16" i="109"/>
  <c r="P15" i="109"/>
  <c r="P14" i="109"/>
  <c r="P13" i="109"/>
  <c r="P12" i="109"/>
  <c r="P11" i="109"/>
  <c r="P10" i="109"/>
  <c r="P9" i="109"/>
  <c r="P8" i="109"/>
  <c r="P7" i="109"/>
  <c r="P6" i="109"/>
  <c r="P5" i="109"/>
  <c r="P4" i="109"/>
  <c r="P3" i="109"/>
  <c r="P70" i="108"/>
  <c r="P69" i="108"/>
  <c r="P68" i="108"/>
  <c r="P67" i="108"/>
  <c r="P66" i="108"/>
  <c r="P65" i="108"/>
  <c r="P64" i="108"/>
  <c r="P63" i="108"/>
  <c r="P62" i="108"/>
  <c r="P61" i="108"/>
  <c r="P60" i="108"/>
  <c r="P59" i="108"/>
  <c r="P58" i="108"/>
  <c r="P57" i="108"/>
  <c r="P56" i="108"/>
  <c r="P55" i="108"/>
  <c r="P54" i="108"/>
  <c r="P53" i="108"/>
  <c r="P52" i="108"/>
  <c r="P51" i="108"/>
  <c r="P50" i="108"/>
  <c r="P49" i="108"/>
  <c r="P48" i="108"/>
  <c r="P47" i="108"/>
  <c r="P46" i="108"/>
  <c r="P45" i="108"/>
  <c r="P44" i="108"/>
  <c r="P43" i="108"/>
  <c r="P42" i="108"/>
  <c r="P41" i="108"/>
  <c r="P40" i="108"/>
  <c r="P39" i="108"/>
  <c r="P38" i="108"/>
  <c r="P37" i="108"/>
  <c r="P36" i="108"/>
  <c r="P35" i="108"/>
  <c r="P34" i="108"/>
  <c r="P33" i="108"/>
  <c r="P32" i="108"/>
  <c r="P31" i="108"/>
  <c r="P30" i="108"/>
  <c r="P29" i="108"/>
  <c r="P28" i="108"/>
  <c r="P27" i="108"/>
  <c r="P26" i="108"/>
  <c r="P25" i="108"/>
  <c r="P24" i="108"/>
  <c r="P23" i="108"/>
  <c r="P22" i="108"/>
  <c r="P21" i="108"/>
  <c r="P20" i="108"/>
  <c r="P19" i="108"/>
  <c r="P18" i="108"/>
  <c r="P17" i="108"/>
  <c r="P16" i="108"/>
  <c r="P15" i="108"/>
  <c r="P14" i="108"/>
  <c r="P13" i="108"/>
  <c r="P12" i="108"/>
  <c r="P11" i="108"/>
  <c r="P10" i="108"/>
  <c r="P9" i="108"/>
  <c r="P8" i="108"/>
  <c r="P7" i="108"/>
  <c r="P6" i="108"/>
  <c r="P5" i="108"/>
  <c r="P4" i="108"/>
  <c r="P228" i="107"/>
  <c r="P227" i="107"/>
  <c r="P226" i="107"/>
  <c r="P225" i="107"/>
  <c r="P224" i="107"/>
  <c r="P223" i="107"/>
  <c r="P222" i="107"/>
  <c r="P221" i="107"/>
  <c r="P220" i="107"/>
  <c r="P219" i="107"/>
  <c r="P218" i="107"/>
  <c r="P217" i="107"/>
  <c r="P216" i="107"/>
  <c r="P215" i="107"/>
  <c r="P214" i="107"/>
  <c r="P213" i="107"/>
  <c r="P212" i="107"/>
  <c r="P211" i="107"/>
  <c r="P210" i="107"/>
  <c r="P209" i="107"/>
  <c r="P208" i="107"/>
  <c r="P207" i="107"/>
  <c r="P206" i="107"/>
  <c r="P205" i="107"/>
  <c r="P204" i="107"/>
  <c r="P203" i="107"/>
  <c r="P202" i="107"/>
  <c r="P201" i="107"/>
  <c r="P200" i="107"/>
  <c r="P199" i="107"/>
  <c r="P198" i="107"/>
  <c r="P197" i="107"/>
  <c r="P196" i="107"/>
  <c r="P195" i="107"/>
  <c r="P194" i="107"/>
  <c r="P193" i="107"/>
  <c r="P192" i="107"/>
  <c r="P191" i="107"/>
  <c r="P190" i="107"/>
  <c r="P189" i="107"/>
  <c r="P188" i="107"/>
  <c r="P187" i="107"/>
  <c r="P186" i="107"/>
  <c r="P185" i="107"/>
  <c r="P184" i="107"/>
  <c r="P183" i="107"/>
  <c r="P182" i="107"/>
  <c r="P181" i="107"/>
  <c r="P180" i="107"/>
  <c r="P179" i="107"/>
  <c r="P178" i="107"/>
  <c r="P177" i="107"/>
  <c r="P176" i="107"/>
  <c r="P175" i="107"/>
  <c r="P174" i="107"/>
  <c r="P173" i="107"/>
  <c r="P172" i="107"/>
  <c r="P171" i="107"/>
  <c r="P170" i="107"/>
  <c r="P169" i="107"/>
  <c r="P168" i="107"/>
  <c r="P167" i="107"/>
  <c r="P166" i="107"/>
  <c r="P165" i="107"/>
  <c r="P164" i="107"/>
  <c r="P163" i="107"/>
  <c r="P162" i="107"/>
  <c r="P161" i="107"/>
  <c r="P160" i="107"/>
  <c r="P159" i="107"/>
  <c r="P158" i="107"/>
  <c r="P157" i="107"/>
  <c r="P156" i="107"/>
  <c r="P155" i="107"/>
  <c r="P154" i="107"/>
  <c r="P153" i="107"/>
  <c r="P152" i="107"/>
  <c r="P151" i="107"/>
  <c r="P150" i="107"/>
  <c r="P149" i="107"/>
  <c r="P148" i="107"/>
  <c r="P147" i="107"/>
  <c r="P146" i="107"/>
  <c r="P145" i="107"/>
  <c r="P144" i="107"/>
  <c r="P143" i="107"/>
  <c r="P142" i="107"/>
  <c r="P141" i="107"/>
  <c r="P140" i="107"/>
  <c r="P139" i="107"/>
  <c r="P138" i="107"/>
  <c r="P137" i="107"/>
  <c r="P136" i="107"/>
  <c r="P135" i="107"/>
  <c r="P134" i="107"/>
  <c r="P133" i="107"/>
  <c r="P132" i="107"/>
  <c r="P131" i="107"/>
  <c r="P130" i="107"/>
  <c r="P129" i="107"/>
  <c r="P128" i="107"/>
  <c r="P127" i="107"/>
  <c r="P126" i="107"/>
  <c r="P125" i="107"/>
  <c r="P124" i="107"/>
  <c r="P123" i="107"/>
  <c r="P122" i="107"/>
  <c r="P121" i="107"/>
  <c r="P120" i="107"/>
  <c r="P119" i="107"/>
  <c r="P118" i="107"/>
  <c r="P117" i="107"/>
  <c r="P116" i="107"/>
  <c r="P115" i="107"/>
  <c r="P114" i="107"/>
  <c r="P113" i="107"/>
  <c r="P112" i="107"/>
  <c r="P111" i="107"/>
  <c r="P110" i="107"/>
  <c r="P109" i="107"/>
  <c r="P108" i="107"/>
  <c r="P107" i="107"/>
  <c r="P106" i="107"/>
  <c r="P105" i="107"/>
  <c r="P104" i="107"/>
  <c r="P103" i="107"/>
  <c r="P102" i="107"/>
  <c r="P101" i="107"/>
  <c r="P100" i="107"/>
  <c r="P99" i="107"/>
  <c r="P98" i="107"/>
  <c r="P97" i="107"/>
  <c r="P96" i="107"/>
  <c r="P95" i="107"/>
  <c r="P94" i="107"/>
  <c r="P93" i="107"/>
  <c r="P92" i="107"/>
  <c r="P91" i="107"/>
  <c r="P90" i="107"/>
  <c r="P89" i="107"/>
  <c r="P88" i="107"/>
  <c r="P87" i="107"/>
  <c r="P86" i="107"/>
  <c r="P85" i="107"/>
  <c r="P84" i="107"/>
  <c r="P83" i="107"/>
  <c r="P82" i="107"/>
  <c r="P81" i="107"/>
  <c r="P80" i="107"/>
  <c r="P79" i="107"/>
  <c r="P78" i="107"/>
  <c r="P77" i="107"/>
  <c r="P76" i="107"/>
  <c r="P75" i="107"/>
  <c r="P74" i="107"/>
  <c r="P73" i="107"/>
  <c r="P72" i="107"/>
  <c r="P71" i="107"/>
  <c r="P70" i="107"/>
  <c r="P69" i="107"/>
  <c r="P68" i="107"/>
  <c r="P67" i="107"/>
  <c r="P66" i="107"/>
  <c r="P65" i="107"/>
  <c r="P64" i="107"/>
  <c r="P63" i="107"/>
  <c r="P62" i="107"/>
  <c r="P61" i="107"/>
  <c r="P60" i="107"/>
  <c r="P59" i="107"/>
  <c r="P58" i="107"/>
  <c r="P57" i="107"/>
  <c r="P56" i="107"/>
  <c r="P55" i="107"/>
  <c r="P54" i="107"/>
  <c r="P53" i="107"/>
  <c r="P52" i="107"/>
  <c r="P51" i="107"/>
  <c r="P50" i="107"/>
  <c r="P49" i="107"/>
  <c r="P48" i="107"/>
  <c r="P47" i="107"/>
  <c r="P46" i="107"/>
  <c r="P45" i="107"/>
  <c r="P44" i="107"/>
  <c r="P43" i="107"/>
  <c r="P42" i="107"/>
  <c r="P41" i="107"/>
  <c r="P40" i="107"/>
  <c r="P39" i="107"/>
  <c r="P38" i="107"/>
  <c r="P37" i="107"/>
  <c r="P36" i="107"/>
  <c r="P35" i="107"/>
  <c r="P34" i="107"/>
  <c r="P33" i="107"/>
  <c r="P32" i="107"/>
  <c r="P31" i="107"/>
  <c r="P30" i="107"/>
  <c r="P29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  <c r="P6" i="107"/>
  <c r="P5" i="107"/>
  <c r="P4" i="107"/>
  <c r="P3" i="107"/>
  <c r="P102" i="106"/>
  <c r="P101" i="106"/>
  <c r="P100" i="106"/>
  <c r="P99" i="106"/>
  <c r="P98" i="106"/>
  <c r="P97" i="106"/>
  <c r="P96" i="106"/>
  <c r="P95" i="106"/>
  <c r="P94" i="106"/>
  <c r="P93" i="106"/>
  <c r="P92" i="106"/>
  <c r="P91" i="106"/>
  <c r="P90" i="106"/>
  <c r="P89" i="106"/>
  <c r="P88" i="106"/>
  <c r="P87" i="106"/>
  <c r="P86" i="106"/>
  <c r="P85" i="106"/>
  <c r="P84" i="106"/>
  <c r="P83" i="106"/>
  <c r="P82" i="106"/>
  <c r="P81" i="106"/>
  <c r="P80" i="106"/>
  <c r="P79" i="106"/>
  <c r="P78" i="106"/>
  <c r="P77" i="106"/>
  <c r="P76" i="106"/>
  <c r="P75" i="106"/>
  <c r="P74" i="106"/>
  <c r="P73" i="106"/>
  <c r="P72" i="106"/>
  <c r="P71" i="106"/>
  <c r="P70" i="106"/>
  <c r="P69" i="106"/>
  <c r="P68" i="106"/>
  <c r="P67" i="106"/>
  <c r="P66" i="106"/>
  <c r="P65" i="106"/>
  <c r="P64" i="106"/>
  <c r="P63" i="106"/>
  <c r="P62" i="106"/>
  <c r="P61" i="106"/>
  <c r="P60" i="106"/>
  <c r="P59" i="106"/>
  <c r="P58" i="106"/>
  <c r="P57" i="106"/>
  <c r="P56" i="106"/>
  <c r="P55" i="106"/>
  <c r="P54" i="106"/>
  <c r="P53" i="106"/>
  <c r="P52" i="106"/>
  <c r="P51" i="106"/>
  <c r="P50" i="106"/>
  <c r="P49" i="106"/>
  <c r="P48" i="106"/>
  <c r="P47" i="106"/>
  <c r="P46" i="106"/>
  <c r="P45" i="106"/>
  <c r="P44" i="106"/>
  <c r="P43" i="106"/>
  <c r="P42" i="106"/>
  <c r="P41" i="106"/>
  <c r="P40" i="106"/>
  <c r="P39" i="106"/>
  <c r="P38" i="106"/>
  <c r="P37" i="106"/>
  <c r="P36" i="106"/>
  <c r="P35" i="106"/>
  <c r="P34" i="106"/>
  <c r="P33" i="106"/>
  <c r="P32" i="106"/>
  <c r="P31" i="106"/>
  <c r="P30" i="106"/>
  <c r="P29" i="106"/>
  <c r="P28" i="106"/>
  <c r="P27" i="106"/>
  <c r="P26" i="106"/>
  <c r="P25" i="106"/>
  <c r="P24" i="106"/>
  <c r="P23" i="106"/>
  <c r="P22" i="106"/>
  <c r="P21" i="106"/>
  <c r="P20" i="106"/>
  <c r="P19" i="106"/>
  <c r="P18" i="106"/>
  <c r="P17" i="106"/>
  <c r="P16" i="106"/>
  <c r="P15" i="106"/>
  <c r="P14" i="106"/>
  <c r="P13" i="106"/>
  <c r="P12" i="106"/>
  <c r="P11" i="106"/>
  <c r="P10" i="106"/>
  <c r="P9" i="106"/>
  <c r="P8" i="106"/>
  <c r="P7" i="106"/>
  <c r="P6" i="106"/>
  <c r="P5" i="106"/>
  <c r="P4" i="106"/>
  <c r="P233" i="105"/>
  <c r="P232" i="105"/>
  <c r="P231" i="105"/>
  <c r="P230" i="105"/>
  <c r="P229" i="105"/>
  <c r="P228" i="105"/>
  <c r="P227" i="105"/>
  <c r="P226" i="105"/>
  <c r="P225" i="105"/>
  <c r="P224" i="105"/>
  <c r="P223" i="105"/>
  <c r="P222" i="105"/>
  <c r="P221" i="105"/>
  <c r="P220" i="105"/>
  <c r="P219" i="105"/>
  <c r="P218" i="105"/>
  <c r="P217" i="105"/>
  <c r="P216" i="105"/>
  <c r="P215" i="105"/>
  <c r="P214" i="105"/>
  <c r="P213" i="105"/>
  <c r="P212" i="105"/>
  <c r="P211" i="105"/>
  <c r="P210" i="105"/>
  <c r="P209" i="105"/>
  <c r="P208" i="105"/>
  <c r="P207" i="105"/>
  <c r="P206" i="105"/>
  <c r="P205" i="105"/>
  <c r="P204" i="105"/>
  <c r="P203" i="105"/>
  <c r="P202" i="105"/>
  <c r="P201" i="105"/>
  <c r="P200" i="105"/>
  <c r="P199" i="105"/>
  <c r="P198" i="105"/>
  <c r="P197" i="105"/>
  <c r="P196" i="105"/>
  <c r="P195" i="105"/>
  <c r="P194" i="105"/>
  <c r="P193" i="105"/>
  <c r="P192" i="105"/>
  <c r="P191" i="105"/>
  <c r="P190" i="105"/>
  <c r="P189" i="105"/>
  <c r="P188" i="105"/>
  <c r="P187" i="105"/>
  <c r="P186" i="105"/>
  <c r="P185" i="105"/>
  <c r="P184" i="105"/>
  <c r="P183" i="105"/>
  <c r="P182" i="105"/>
  <c r="P181" i="105"/>
  <c r="P180" i="105"/>
  <c r="P179" i="105"/>
  <c r="P178" i="105"/>
  <c r="P177" i="105"/>
  <c r="P176" i="105"/>
  <c r="P175" i="105"/>
  <c r="P174" i="105"/>
  <c r="P173" i="105"/>
  <c r="P172" i="105"/>
  <c r="P171" i="105"/>
  <c r="P170" i="105"/>
  <c r="P169" i="105"/>
  <c r="P168" i="105"/>
  <c r="P167" i="105"/>
  <c r="P166" i="105"/>
  <c r="P165" i="105"/>
  <c r="P164" i="105"/>
  <c r="P163" i="105"/>
  <c r="P162" i="105"/>
  <c r="P161" i="105"/>
  <c r="P160" i="105"/>
  <c r="P159" i="105"/>
  <c r="P158" i="105"/>
  <c r="P157" i="105"/>
  <c r="P156" i="105"/>
  <c r="P155" i="105"/>
  <c r="P154" i="105"/>
  <c r="P153" i="105"/>
  <c r="P152" i="105"/>
  <c r="P151" i="105"/>
  <c r="P150" i="105"/>
  <c r="P149" i="105"/>
  <c r="P148" i="105"/>
  <c r="P147" i="105"/>
  <c r="P146" i="105"/>
  <c r="P145" i="105"/>
  <c r="P144" i="105"/>
  <c r="P143" i="105"/>
  <c r="P142" i="105"/>
  <c r="P141" i="105"/>
  <c r="P140" i="105"/>
  <c r="P139" i="105"/>
  <c r="P138" i="105"/>
  <c r="P137" i="105"/>
  <c r="P136" i="105"/>
  <c r="P135" i="105"/>
  <c r="P134" i="105"/>
  <c r="P133" i="105"/>
  <c r="P132" i="105"/>
  <c r="P131" i="105"/>
  <c r="P130" i="105"/>
  <c r="P129" i="105"/>
  <c r="P128" i="105"/>
  <c r="P127" i="105"/>
  <c r="P126" i="105"/>
  <c r="P125" i="105"/>
  <c r="P124" i="105"/>
  <c r="P123" i="105"/>
  <c r="P122" i="105"/>
  <c r="P121" i="105"/>
  <c r="P120" i="105"/>
  <c r="P119" i="105"/>
  <c r="P118" i="105"/>
  <c r="P117" i="105"/>
  <c r="P116" i="105"/>
  <c r="P115" i="105"/>
  <c r="P114" i="105"/>
  <c r="P113" i="105"/>
  <c r="P112" i="105"/>
  <c r="P111" i="105"/>
  <c r="P110" i="105"/>
  <c r="P109" i="105"/>
  <c r="P108" i="105"/>
  <c r="P107" i="105"/>
  <c r="P106" i="105"/>
  <c r="P105" i="105"/>
  <c r="P104" i="105"/>
  <c r="P103" i="105"/>
  <c r="P102" i="105"/>
  <c r="P101" i="105"/>
  <c r="P100" i="105"/>
  <c r="P99" i="105"/>
  <c r="P98" i="105"/>
  <c r="P97" i="105"/>
  <c r="P96" i="105"/>
  <c r="P95" i="105"/>
  <c r="P94" i="105"/>
  <c r="P93" i="105"/>
  <c r="P92" i="105"/>
  <c r="P91" i="105"/>
  <c r="P90" i="105"/>
  <c r="P89" i="105"/>
  <c r="P88" i="105"/>
  <c r="P87" i="105"/>
  <c r="P86" i="105"/>
  <c r="P85" i="105"/>
  <c r="P84" i="105"/>
  <c r="P83" i="105"/>
  <c r="P82" i="105"/>
  <c r="P81" i="105"/>
  <c r="P80" i="105"/>
  <c r="P79" i="105"/>
  <c r="P78" i="105"/>
  <c r="P77" i="105"/>
  <c r="P76" i="105"/>
  <c r="P75" i="105"/>
  <c r="P74" i="105"/>
  <c r="P73" i="105"/>
  <c r="P72" i="105"/>
  <c r="P71" i="105"/>
  <c r="P70" i="105"/>
  <c r="P69" i="105"/>
  <c r="P68" i="105"/>
  <c r="P67" i="105"/>
  <c r="P66" i="105"/>
  <c r="P65" i="105"/>
  <c r="P64" i="105"/>
  <c r="P63" i="105"/>
  <c r="P62" i="105"/>
  <c r="P61" i="105"/>
  <c r="P60" i="105"/>
  <c r="P59" i="105"/>
  <c r="P58" i="105"/>
  <c r="P57" i="105"/>
  <c r="P56" i="105"/>
  <c r="P55" i="105"/>
  <c r="P54" i="105"/>
  <c r="P53" i="105"/>
  <c r="P52" i="105"/>
  <c r="P51" i="105"/>
  <c r="P50" i="105"/>
  <c r="P49" i="105"/>
  <c r="P48" i="105"/>
  <c r="P47" i="105"/>
  <c r="P46" i="105"/>
  <c r="P45" i="105"/>
  <c r="P44" i="105"/>
  <c r="P43" i="105"/>
  <c r="P42" i="105"/>
  <c r="P41" i="105"/>
  <c r="P40" i="105"/>
  <c r="P39" i="105"/>
  <c r="P38" i="105"/>
  <c r="P37" i="105"/>
  <c r="P36" i="105"/>
  <c r="P35" i="105"/>
  <c r="P34" i="105"/>
  <c r="P33" i="105"/>
  <c r="P32" i="105"/>
  <c r="P31" i="105"/>
  <c r="P30" i="105"/>
  <c r="P29" i="105"/>
  <c r="P28" i="105"/>
  <c r="P27" i="105"/>
  <c r="P26" i="105"/>
  <c r="P25" i="105"/>
  <c r="P24" i="105"/>
  <c r="P23" i="105"/>
  <c r="P22" i="105"/>
  <c r="P21" i="105"/>
  <c r="P20" i="105"/>
  <c r="P19" i="105"/>
  <c r="P18" i="105"/>
  <c r="P17" i="105"/>
  <c r="P16" i="105"/>
  <c r="P15" i="105"/>
  <c r="P14" i="105"/>
  <c r="P13" i="105"/>
  <c r="P12" i="105"/>
  <c r="P11" i="105"/>
  <c r="P10" i="105"/>
  <c r="P9" i="105"/>
  <c r="P8" i="105"/>
  <c r="P7" i="105"/>
  <c r="P6" i="105"/>
  <c r="P5" i="105"/>
  <c r="P4" i="105"/>
  <c r="P82" i="103"/>
  <c r="P81" i="103"/>
  <c r="P80" i="103"/>
  <c r="P79" i="103"/>
  <c r="P78" i="103"/>
  <c r="P77" i="103"/>
  <c r="P76" i="103"/>
  <c r="P75" i="103"/>
  <c r="P74" i="103"/>
  <c r="P73" i="103"/>
  <c r="P72" i="103"/>
  <c r="P71" i="103"/>
  <c r="P70" i="103"/>
  <c r="P69" i="103"/>
  <c r="P68" i="103"/>
  <c r="P67" i="103"/>
  <c r="P66" i="103"/>
  <c r="P65" i="103"/>
  <c r="P64" i="103"/>
  <c r="P63" i="103"/>
  <c r="P62" i="103"/>
  <c r="P61" i="103"/>
  <c r="P60" i="103"/>
  <c r="P59" i="103"/>
  <c r="P58" i="103"/>
  <c r="P57" i="103"/>
  <c r="P56" i="103"/>
  <c r="P55" i="103"/>
  <c r="P54" i="103"/>
  <c r="P53" i="103"/>
  <c r="P52" i="103"/>
  <c r="P51" i="103"/>
  <c r="P50" i="103"/>
  <c r="P49" i="103"/>
  <c r="P48" i="103"/>
  <c r="P47" i="103"/>
  <c r="P46" i="103"/>
  <c r="P45" i="103"/>
  <c r="P44" i="103"/>
  <c r="P43" i="103"/>
  <c r="P42" i="103"/>
  <c r="P41" i="103"/>
  <c r="P40" i="103"/>
  <c r="P39" i="103"/>
  <c r="P38" i="103"/>
  <c r="P37" i="103"/>
  <c r="P36" i="103"/>
  <c r="P35" i="103"/>
  <c r="P34" i="103"/>
  <c r="P33" i="103"/>
  <c r="P32" i="103"/>
  <c r="P31" i="103"/>
  <c r="P30" i="103"/>
  <c r="P29" i="103"/>
  <c r="P28" i="103"/>
  <c r="P27" i="103"/>
  <c r="P26" i="103"/>
  <c r="P25" i="103"/>
  <c r="P24" i="103"/>
  <c r="P23" i="103"/>
  <c r="P22" i="103"/>
  <c r="P21" i="103"/>
  <c r="P20" i="103"/>
  <c r="P19" i="103"/>
  <c r="P18" i="103"/>
  <c r="P17" i="103"/>
  <c r="P16" i="103"/>
  <c r="P15" i="103"/>
  <c r="P14" i="103"/>
  <c r="P13" i="103"/>
  <c r="P12" i="103"/>
  <c r="P11" i="103"/>
  <c r="P10" i="103"/>
  <c r="P9" i="103"/>
  <c r="P8" i="103"/>
  <c r="P7" i="103"/>
  <c r="P6" i="103"/>
  <c r="P5" i="103"/>
  <c r="P4" i="103"/>
  <c r="P46" i="102"/>
  <c r="P45" i="102"/>
  <c r="P44" i="102"/>
  <c r="P43" i="102"/>
  <c r="P42" i="102"/>
  <c r="P41" i="102"/>
  <c r="P40" i="102"/>
  <c r="P39" i="102"/>
  <c r="P38" i="102"/>
  <c r="P37" i="102"/>
  <c r="P36" i="102"/>
  <c r="P35" i="102"/>
  <c r="P34" i="102"/>
  <c r="P33" i="102"/>
  <c r="P32" i="102"/>
  <c r="P31" i="102"/>
  <c r="P30" i="102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5" i="102"/>
  <c r="P4" i="102"/>
  <c r="P31" i="101"/>
  <c r="P30" i="101"/>
  <c r="P29" i="101"/>
  <c r="P28" i="101"/>
  <c r="P27" i="101"/>
  <c r="P26" i="101"/>
  <c r="P25" i="101"/>
  <c r="P24" i="101"/>
  <c r="P23" i="101"/>
  <c r="P22" i="101"/>
  <c r="P21" i="101"/>
  <c r="P20" i="101"/>
  <c r="P19" i="101"/>
  <c r="P18" i="101"/>
  <c r="P17" i="101"/>
  <c r="P16" i="101"/>
  <c r="P15" i="101"/>
  <c r="P14" i="101"/>
  <c r="P13" i="101"/>
  <c r="P12" i="101"/>
  <c r="P11" i="101"/>
  <c r="P10" i="101"/>
  <c r="P9" i="101"/>
  <c r="P8" i="101"/>
  <c r="P7" i="101"/>
  <c r="P6" i="101"/>
  <c r="P5" i="101"/>
  <c r="P4" i="101"/>
  <c r="P146" i="100"/>
  <c r="P145" i="100"/>
  <c r="P144" i="100"/>
  <c r="P143" i="100"/>
  <c r="P142" i="100"/>
  <c r="P141" i="100"/>
  <c r="P140" i="100"/>
  <c r="P139" i="100"/>
  <c r="P138" i="100"/>
  <c r="P137" i="100"/>
  <c r="P136" i="100"/>
  <c r="P135" i="100"/>
  <c r="P134" i="100"/>
  <c r="P133" i="100"/>
  <c r="P132" i="100"/>
  <c r="P131" i="100"/>
  <c r="P130" i="100"/>
  <c r="P129" i="100"/>
  <c r="P128" i="100"/>
  <c r="P127" i="100"/>
  <c r="P126" i="100"/>
  <c r="P125" i="100"/>
  <c r="P124" i="100"/>
  <c r="P123" i="100"/>
  <c r="P122" i="100"/>
  <c r="P121" i="100"/>
  <c r="P120" i="100"/>
  <c r="P119" i="100"/>
  <c r="P118" i="100"/>
  <c r="P117" i="100"/>
  <c r="P116" i="100"/>
  <c r="P115" i="100"/>
  <c r="P114" i="100"/>
  <c r="P113" i="100"/>
  <c r="P112" i="100"/>
  <c r="P111" i="100"/>
  <c r="P110" i="100"/>
  <c r="P109" i="100"/>
  <c r="P108" i="100"/>
  <c r="P107" i="100"/>
  <c r="P106" i="100"/>
  <c r="P105" i="100"/>
  <c r="P104" i="100"/>
  <c r="P103" i="100"/>
  <c r="P102" i="100"/>
  <c r="P101" i="100"/>
  <c r="P100" i="100"/>
  <c r="P99" i="100"/>
  <c r="P98" i="100"/>
  <c r="P97" i="100"/>
  <c r="P96" i="100"/>
  <c r="P95" i="100"/>
  <c r="P94" i="100"/>
  <c r="P93" i="100"/>
  <c r="P92" i="100"/>
  <c r="P91" i="100"/>
  <c r="P90" i="100"/>
  <c r="P89" i="100"/>
  <c r="P88" i="100"/>
  <c r="P87" i="100"/>
  <c r="P86" i="100"/>
  <c r="P85" i="100"/>
  <c r="P84" i="100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61" i="100"/>
  <c r="P60" i="100"/>
  <c r="P59" i="100"/>
  <c r="P58" i="100"/>
  <c r="P57" i="100"/>
  <c r="P56" i="100"/>
  <c r="P55" i="100"/>
  <c r="P54" i="100"/>
  <c r="P53" i="100"/>
  <c r="P52" i="100"/>
  <c r="P51" i="100"/>
  <c r="P50" i="100"/>
  <c r="P49" i="100"/>
  <c r="P48" i="100"/>
  <c r="P47" i="100"/>
  <c r="P46" i="100"/>
  <c r="P45" i="100"/>
  <c r="P44" i="100"/>
  <c r="P43" i="100"/>
  <c r="P42" i="100"/>
  <c r="P41" i="100"/>
  <c r="P40" i="100"/>
  <c r="P39" i="100"/>
  <c r="P38" i="100"/>
  <c r="P37" i="100"/>
  <c r="P36" i="100"/>
  <c r="P35" i="100"/>
  <c r="P34" i="100"/>
  <c r="P33" i="100"/>
  <c r="P32" i="100"/>
  <c r="P31" i="100"/>
  <c r="P30" i="100"/>
  <c r="P29" i="100"/>
  <c r="P28" i="100"/>
  <c r="P27" i="100"/>
  <c r="P26" i="100"/>
  <c r="P25" i="100"/>
  <c r="P24" i="100"/>
  <c r="P23" i="100"/>
  <c r="P22" i="100"/>
  <c r="P21" i="100"/>
  <c r="P20" i="100"/>
  <c r="P19" i="100"/>
  <c r="P18" i="100"/>
  <c r="P17" i="100"/>
  <c r="P16" i="100"/>
  <c r="P15" i="100"/>
  <c r="P14" i="100"/>
  <c r="P13" i="100"/>
  <c r="P12" i="100"/>
  <c r="P11" i="100"/>
  <c r="P10" i="100"/>
  <c r="P9" i="100"/>
  <c r="P8" i="100"/>
  <c r="P7" i="100"/>
  <c r="P6" i="100"/>
  <c r="P5" i="100"/>
  <c r="P4" i="100"/>
  <c r="P69" i="99"/>
  <c r="P68" i="99"/>
  <c r="P67" i="99"/>
  <c r="P66" i="99"/>
  <c r="P65" i="99"/>
  <c r="P64" i="99"/>
  <c r="P63" i="99"/>
  <c r="P62" i="99"/>
  <c r="P61" i="99"/>
  <c r="P60" i="99"/>
  <c r="P59" i="99"/>
  <c r="P58" i="99"/>
  <c r="P57" i="99"/>
  <c r="P56" i="99"/>
  <c r="P55" i="99"/>
  <c r="P54" i="99"/>
  <c r="P53" i="99"/>
  <c r="P52" i="99"/>
  <c r="P51" i="99"/>
  <c r="P50" i="99"/>
  <c r="P49" i="99"/>
  <c r="P48" i="99"/>
  <c r="P47" i="99"/>
  <c r="P46" i="99"/>
  <c r="P45" i="99"/>
  <c r="P44" i="99"/>
  <c r="P43" i="99"/>
  <c r="P42" i="99"/>
  <c r="P41" i="99"/>
  <c r="P40" i="99"/>
  <c r="P39" i="99"/>
  <c r="P38" i="99"/>
  <c r="P37" i="99"/>
  <c r="P36" i="99"/>
  <c r="P35" i="99"/>
  <c r="P34" i="99"/>
  <c r="P33" i="99"/>
  <c r="P32" i="99"/>
  <c r="P31" i="99"/>
  <c r="P30" i="99"/>
  <c r="P29" i="99"/>
  <c r="P28" i="99"/>
  <c r="P27" i="99"/>
  <c r="P26" i="99"/>
  <c r="P25" i="99"/>
  <c r="P24" i="99"/>
  <c r="P23" i="99"/>
  <c r="P22" i="99"/>
  <c r="P21" i="99"/>
  <c r="P20" i="99"/>
  <c r="P19" i="99"/>
  <c r="P18" i="99"/>
  <c r="P17" i="99"/>
  <c r="P16" i="99"/>
  <c r="P15" i="99"/>
  <c r="P14" i="99"/>
  <c r="P13" i="99"/>
  <c r="P12" i="99"/>
  <c r="P11" i="99"/>
  <c r="P10" i="99"/>
  <c r="P9" i="99"/>
  <c r="P8" i="99"/>
  <c r="P7" i="99"/>
  <c r="P6" i="99"/>
  <c r="P5" i="99"/>
  <c r="P4" i="99"/>
  <c r="P137" i="98"/>
  <c r="P136" i="98"/>
  <c r="P135" i="98"/>
  <c r="P134" i="98"/>
  <c r="P133" i="98"/>
  <c r="P132" i="98"/>
  <c r="P131" i="98"/>
  <c r="P130" i="98"/>
  <c r="P129" i="98"/>
  <c r="P128" i="98"/>
  <c r="P127" i="98"/>
  <c r="P126" i="98"/>
  <c r="P125" i="98"/>
  <c r="P124" i="98"/>
  <c r="P123" i="98"/>
  <c r="P122" i="98"/>
  <c r="P121" i="98"/>
  <c r="P120" i="98"/>
  <c r="P119" i="98"/>
  <c r="P118" i="98"/>
  <c r="P117" i="98"/>
  <c r="P116" i="98"/>
  <c r="P115" i="98"/>
  <c r="P114" i="98"/>
  <c r="P113" i="98"/>
  <c r="P112" i="98"/>
  <c r="P111" i="98"/>
  <c r="P110" i="98"/>
  <c r="P109" i="98"/>
  <c r="P108" i="98"/>
  <c r="P107" i="98"/>
  <c r="P106" i="98"/>
  <c r="P105" i="98"/>
  <c r="P104" i="98"/>
  <c r="P103" i="98"/>
  <c r="P102" i="98"/>
  <c r="P101" i="98"/>
  <c r="P100" i="98"/>
  <c r="P99" i="98"/>
  <c r="P98" i="98"/>
  <c r="P97" i="98"/>
  <c r="P96" i="98"/>
  <c r="P95" i="98"/>
  <c r="P94" i="98"/>
  <c r="P93" i="98"/>
  <c r="P92" i="98"/>
  <c r="P91" i="98"/>
  <c r="P90" i="98"/>
  <c r="P89" i="98"/>
  <c r="P88" i="98"/>
  <c r="P87" i="98"/>
  <c r="P86" i="98"/>
  <c r="P85" i="98"/>
  <c r="P84" i="98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5" i="98"/>
  <c r="P64" i="98"/>
  <c r="P63" i="98"/>
  <c r="P62" i="98"/>
  <c r="P61" i="98"/>
  <c r="P60" i="98"/>
  <c r="P59" i="98"/>
  <c r="P58" i="98"/>
  <c r="P57" i="98"/>
  <c r="P56" i="98"/>
  <c r="P55" i="98"/>
  <c r="P54" i="98"/>
  <c r="P53" i="98"/>
  <c r="P52" i="98"/>
  <c r="P51" i="98"/>
  <c r="P50" i="98"/>
  <c r="P49" i="98"/>
  <c r="P48" i="98"/>
  <c r="P47" i="98"/>
  <c r="P46" i="98"/>
  <c r="P45" i="98"/>
  <c r="P44" i="98"/>
  <c r="P43" i="98"/>
  <c r="P42" i="98"/>
  <c r="P41" i="98"/>
  <c r="P40" i="98"/>
  <c r="P39" i="98"/>
  <c r="P38" i="98"/>
  <c r="P37" i="98"/>
  <c r="P36" i="98"/>
  <c r="P35" i="98"/>
  <c r="P34" i="98"/>
  <c r="P33" i="98"/>
  <c r="P32" i="98"/>
  <c r="P31" i="98"/>
  <c r="P30" i="98"/>
  <c r="P29" i="98"/>
  <c r="P28" i="98"/>
  <c r="P27" i="98"/>
  <c r="P26" i="98"/>
  <c r="P25" i="98"/>
  <c r="P24" i="98"/>
  <c r="P23" i="98"/>
  <c r="P22" i="98"/>
  <c r="P21" i="98"/>
  <c r="P20" i="98"/>
  <c r="P19" i="98"/>
  <c r="P18" i="98"/>
  <c r="P17" i="98"/>
  <c r="P16" i="98"/>
  <c r="P15" i="98"/>
  <c r="P14" i="98"/>
  <c r="P13" i="98"/>
  <c r="P12" i="98"/>
  <c r="P11" i="98"/>
  <c r="P10" i="98"/>
  <c r="P9" i="98"/>
  <c r="P8" i="98"/>
  <c r="P7" i="98"/>
  <c r="P6" i="98"/>
  <c r="P5" i="98"/>
  <c r="P4" i="98"/>
  <c r="P58" i="97"/>
  <c r="P57" i="97"/>
  <c r="P56" i="97"/>
  <c r="P55" i="97"/>
  <c r="P54" i="97"/>
  <c r="P53" i="97"/>
  <c r="P52" i="97"/>
  <c r="P51" i="97"/>
  <c r="P50" i="97"/>
  <c r="P49" i="97"/>
  <c r="P48" i="97"/>
  <c r="P47" i="97"/>
  <c r="P46" i="97"/>
  <c r="P45" i="97"/>
  <c r="P44" i="97"/>
  <c r="P43" i="97"/>
  <c r="P42" i="97"/>
  <c r="P41" i="97"/>
  <c r="P40" i="97"/>
  <c r="P39" i="97"/>
  <c r="P38" i="97"/>
  <c r="P37" i="97"/>
  <c r="P36" i="97"/>
  <c r="P35" i="97"/>
  <c r="P34" i="97"/>
  <c r="P33" i="97"/>
  <c r="P32" i="97"/>
  <c r="P31" i="97"/>
  <c r="P30" i="97"/>
  <c r="P29" i="97"/>
  <c r="P28" i="97"/>
  <c r="P27" i="97"/>
  <c r="P26" i="97"/>
  <c r="P25" i="97"/>
  <c r="P24" i="97"/>
  <c r="P23" i="97"/>
  <c r="P22" i="97"/>
  <c r="P21" i="97"/>
  <c r="P20" i="97"/>
  <c r="P19" i="97"/>
  <c r="P18" i="97"/>
  <c r="P17" i="97"/>
  <c r="P16" i="97"/>
  <c r="P15" i="97"/>
  <c r="P14" i="97"/>
  <c r="P13" i="97"/>
  <c r="P12" i="97"/>
  <c r="P11" i="97"/>
  <c r="P10" i="97"/>
  <c r="P9" i="97"/>
  <c r="P8" i="97"/>
  <c r="P7" i="97"/>
  <c r="P6" i="97"/>
  <c r="P5" i="97"/>
  <c r="P4" i="97"/>
  <c r="P238" i="96"/>
  <c r="P237" i="96"/>
  <c r="P236" i="96"/>
  <c r="P235" i="96"/>
  <c r="P234" i="96"/>
  <c r="P233" i="96"/>
  <c r="P232" i="96"/>
  <c r="P231" i="96"/>
  <c r="P230" i="96"/>
  <c r="P229" i="96"/>
  <c r="P228" i="96"/>
  <c r="P227" i="96"/>
  <c r="P226" i="96"/>
  <c r="P225" i="96"/>
  <c r="P224" i="96"/>
  <c r="P223" i="96"/>
  <c r="P222" i="96"/>
  <c r="P221" i="96"/>
  <c r="P220" i="96"/>
  <c r="P219" i="96"/>
  <c r="P218" i="96"/>
  <c r="P217" i="96"/>
  <c r="P216" i="96"/>
  <c r="P215" i="96"/>
  <c r="P214" i="96"/>
  <c r="P213" i="96"/>
  <c r="P212" i="96"/>
  <c r="P211" i="96"/>
  <c r="P210" i="96"/>
  <c r="P209" i="96"/>
  <c r="P208" i="96"/>
  <c r="P207" i="96"/>
  <c r="P206" i="96"/>
  <c r="P205" i="96"/>
  <c r="P204" i="96"/>
  <c r="P203" i="96"/>
  <c r="P202" i="96"/>
  <c r="P201" i="96"/>
  <c r="P200" i="96"/>
  <c r="P199" i="96"/>
  <c r="P198" i="96"/>
  <c r="P197" i="96"/>
  <c r="P196" i="96"/>
  <c r="P195" i="96"/>
  <c r="P194" i="96"/>
  <c r="P193" i="96"/>
  <c r="P192" i="96"/>
  <c r="P191" i="96"/>
  <c r="P190" i="96"/>
  <c r="P189" i="96"/>
  <c r="P188" i="96"/>
  <c r="P187" i="96"/>
  <c r="P186" i="96"/>
  <c r="P185" i="96"/>
  <c r="P184" i="96"/>
  <c r="P183" i="96"/>
  <c r="P182" i="96"/>
  <c r="P181" i="96"/>
  <c r="P180" i="96"/>
  <c r="P179" i="96"/>
  <c r="P178" i="96"/>
  <c r="P177" i="96"/>
  <c r="P176" i="96"/>
  <c r="P175" i="96"/>
  <c r="P174" i="96"/>
  <c r="P173" i="96"/>
  <c r="P172" i="96"/>
  <c r="P171" i="96"/>
  <c r="P170" i="96"/>
  <c r="P169" i="96"/>
  <c r="P168" i="96"/>
  <c r="P167" i="96"/>
  <c r="P166" i="96"/>
  <c r="P165" i="96"/>
  <c r="P164" i="96"/>
  <c r="P163" i="96"/>
  <c r="P162" i="96"/>
  <c r="P161" i="96"/>
  <c r="P160" i="96"/>
  <c r="P159" i="96"/>
  <c r="P158" i="96"/>
  <c r="P157" i="96"/>
  <c r="P156" i="96"/>
  <c r="P155" i="96"/>
  <c r="P154" i="96"/>
  <c r="P153" i="96"/>
  <c r="P152" i="96"/>
  <c r="P151" i="96"/>
  <c r="P150" i="96"/>
  <c r="P149" i="96"/>
  <c r="P148" i="96"/>
  <c r="P147" i="96"/>
  <c r="P146" i="96"/>
  <c r="P145" i="96"/>
  <c r="P144" i="96"/>
  <c r="P143" i="96"/>
  <c r="P142" i="96"/>
  <c r="P141" i="96"/>
  <c r="P140" i="96"/>
  <c r="P139" i="96"/>
  <c r="P138" i="96"/>
  <c r="P137" i="96"/>
  <c r="P136" i="96"/>
  <c r="P135" i="96"/>
  <c r="P134" i="96"/>
  <c r="P133" i="96"/>
  <c r="P132" i="96"/>
  <c r="P131" i="96"/>
  <c r="P130" i="96"/>
  <c r="P129" i="96"/>
  <c r="P128" i="96"/>
  <c r="P127" i="96"/>
  <c r="P126" i="96"/>
  <c r="P125" i="96"/>
  <c r="P124" i="96"/>
  <c r="P123" i="96"/>
  <c r="P122" i="96"/>
  <c r="P121" i="96"/>
  <c r="P120" i="96"/>
  <c r="P119" i="96"/>
  <c r="P118" i="96"/>
  <c r="P117" i="96"/>
  <c r="P116" i="96"/>
  <c r="P115" i="96"/>
  <c r="P114" i="96"/>
  <c r="P113" i="96"/>
  <c r="P112" i="96"/>
  <c r="P111" i="96"/>
  <c r="P110" i="96"/>
  <c r="P109" i="96"/>
  <c r="P108" i="96"/>
  <c r="P107" i="96"/>
  <c r="P106" i="96"/>
  <c r="P105" i="96"/>
  <c r="P104" i="96"/>
  <c r="P103" i="96"/>
  <c r="P102" i="96"/>
  <c r="P101" i="96"/>
  <c r="P100" i="96"/>
  <c r="P99" i="96"/>
  <c r="P98" i="96"/>
  <c r="P97" i="96"/>
  <c r="P96" i="96"/>
  <c r="P95" i="96"/>
  <c r="P94" i="96"/>
  <c r="P93" i="96"/>
  <c r="P92" i="96"/>
  <c r="P91" i="96"/>
  <c r="P90" i="96"/>
  <c r="P89" i="96"/>
  <c r="P88" i="96"/>
  <c r="P87" i="96"/>
  <c r="P86" i="96"/>
  <c r="P85" i="96"/>
  <c r="P84" i="96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62" i="96"/>
  <c r="P61" i="96"/>
  <c r="P60" i="96"/>
  <c r="P59" i="96"/>
  <c r="P58" i="96"/>
  <c r="P57" i="96"/>
  <c r="P56" i="96"/>
  <c r="P55" i="96"/>
  <c r="P54" i="96"/>
  <c r="P53" i="96"/>
  <c r="P52" i="96"/>
  <c r="P51" i="96"/>
  <c r="P50" i="96"/>
  <c r="P49" i="96"/>
  <c r="P48" i="96"/>
  <c r="P47" i="96"/>
  <c r="P46" i="96"/>
  <c r="P45" i="96"/>
  <c r="P44" i="96"/>
  <c r="P43" i="96"/>
  <c r="P42" i="96"/>
  <c r="P41" i="96"/>
  <c r="P40" i="96"/>
  <c r="P39" i="96"/>
  <c r="P38" i="96"/>
  <c r="P37" i="96"/>
  <c r="P36" i="96"/>
  <c r="P35" i="96"/>
  <c r="P34" i="96"/>
  <c r="P33" i="96"/>
  <c r="P32" i="96"/>
  <c r="P31" i="96"/>
  <c r="P30" i="96"/>
  <c r="P29" i="96"/>
  <c r="P28" i="96"/>
  <c r="P27" i="96"/>
  <c r="P26" i="96"/>
  <c r="P25" i="96"/>
  <c r="P24" i="96"/>
  <c r="P23" i="96"/>
  <c r="P22" i="96"/>
  <c r="P21" i="96"/>
  <c r="P20" i="96"/>
  <c r="P19" i="96"/>
  <c r="P18" i="96"/>
  <c r="P17" i="96"/>
  <c r="P16" i="96"/>
  <c r="P15" i="96"/>
  <c r="P14" i="96"/>
  <c r="P13" i="96"/>
  <c r="P12" i="96"/>
  <c r="P11" i="96"/>
  <c r="P10" i="96"/>
  <c r="P9" i="96"/>
  <c r="P8" i="96"/>
  <c r="P7" i="96"/>
  <c r="P6" i="96"/>
  <c r="P5" i="96"/>
  <c r="P4" i="96"/>
  <c r="P58" i="95"/>
  <c r="P57" i="95"/>
  <c r="P56" i="95"/>
  <c r="P55" i="95"/>
  <c r="P54" i="95"/>
  <c r="P53" i="95"/>
  <c r="P52" i="95"/>
  <c r="P51" i="95"/>
  <c r="P50" i="95"/>
  <c r="P49" i="95"/>
  <c r="P48" i="95"/>
  <c r="P47" i="95"/>
  <c r="P46" i="95"/>
  <c r="P45" i="95"/>
  <c r="P44" i="95"/>
  <c r="P43" i="95"/>
  <c r="P42" i="95"/>
  <c r="P41" i="95"/>
  <c r="P40" i="95"/>
  <c r="P39" i="95"/>
  <c r="P38" i="95"/>
  <c r="P37" i="95"/>
  <c r="P36" i="95"/>
  <c r="P35" i="95"/>
  <c r="P34" i="95"/>
  <c r="P33" i="95"/>
  <c r="P32" i="95"/>
  <c r="P31" i="95"/>
  <c r="P30" i="95"/>
  <c r="P29" i="95"/>
  <c r="P28" i="95"/>
  <c r="P27" i="95"/>
  <c r="P26" i="95"/>
  <c r="P25" i="95"/>
  <c r="P24" i="95"/>
  <c r="P23" i="95"/>
  <c r="P22" i="95"/>
  <c r="P21" i="95"/>
  <c r="P20" i="95"/>
  <c r="P19" i="95"/>
  <c r="P18" i="95"/>
  <c r="P17" i="95"/>
  <c r="P16" i="95"/>
  <c r="P15" i="95"/>
  <c r="P14" i="95"/>
  <c r="P13" i="95"/>
  <c r="P12" i="95"/>
  <c r="P11" i="95"/>
  <c r="P10" i="95"/>
  <c r="P9" i="95"/>
  <c r="P8" i="95"/>
  <c r="P7" i="95"/>
  <c r="P6" i="95"/>
  <c r="P5" i="95"/>
  <c r="P4" i="95"/>
  <c r="P105" i="94"/>
  <c r="P104" i="94"/>
  <c r="P103" i="94"/>
  <c r="P102" i="94"/>
  <c r="P101" i="94"/>
  <c r="P100" i="94"/>
  <c r="P99" i="94"/>
  <c r="P98" i="94"/>
  <c r="P97" i="94"/>
  <c r="P96" i="94"/>
  <c r="P95" i="94"/>
  <c r="P94" i="94"/>
  <c r="P93" i="94"/>
  <c r="P92" i="94"/>
  <c r="P91" i="94"/>
  <c r="P90" i="94"/>
  <c r="P89" i="94"/>
  <c r="P88" i="94"/>
  <c r="P87" i="94"/>
  <c r="P86" i="94"/>
  <c r="P85" i="94"/>
  <c r="P84" i="94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63" i="94"/>
  <c r="P62" i="94"/>
  <c r="P61" i="94"/>
  <c r="P60" i="94"/>
  <c r="P59" i="94"/>
  <c r="P58" i="94"/>
  <c r="P57" i="94"/>
  <c r="P56" i="94"/>
  <c r="P55" i="94"/>
  <c r="P54" i="94"/>
  <c r="P53" i="94"/>
  <c r="P52" i="94"/>
  <c r="P51" i="94"/>
  <c r="P50" i="94"/>
  <c r="P49" i="94"/>
  <c r="P48" i="94"/>
  <c r="P47" i="94"/>
  <c r="P46" i="94"/>
  <c r="P45" i="94"/>
  <c r="P44" i="94"/>
  <c r="P43" i="94"/>
  <c r="P42" i="94"/>
  <c r="P41" i="94"/>
  <c r="P40" i="94"/>
  <c r="P39" i="94"/>
  <c r="P38" i="94"/>
  <c r="P37" i="94"/>
  <c r="P36" i="94"/>
  <c r="P35" i="94"/>
  <c r="P34" i="94"/>
  <c r="P33" i="94"/>
  <c r="P32" i="94"/>
  <c r="P31" i="94"/>
  <c r="P30" i="94"/>
  <c r="P29" i="94"/>
  <c r="P28" i="94"/>
  <c r="P27" i="94"/>
  <c r="P26" i="94"/>
  <c r="P25" i="94"/>
  <c r="P24" i="94"/>
  <c r="P23" i="94"/>
  <c r="P22" i="94"/>
  <c r="P21" i="94"/>
  <c r="P20" i="94"/>
  <c r="P19" i="94"/>
  <c r="P18" i="94"/>
  <c r="P17" i="94"/>
  <c r="P16" i="94"/>
  <c r="P15" i="94"/>
  <c r="P14" i="94"/>
  <c r="P13" i="94"/>
  <c r="P12" i="94"/>
  <c r="P11" i="94"/>
  <c r="P10" i="94"/>
  <c r="P9" i="94"/>
  <c r="P8" i="94"/>
  <c r="P7" i="94"/>
  <c r="P6" i="94"/>
  <c r="P5" i="94"/>
  <c r="P4" i="94"/>
  <c r="P3" i="94"/>
  <c r="P45" i="93"/>
  <c r="P44" i="93"/>
  <c r="P43" i="93"/>
  <c r="P42" i="93"/>
  <c r="P41" i="93"/>
  <c r="P40" i="93"/>
  <c r="P39" i="93"/>
  <c r="P38" i="93"/>
  <c r="P37" i="93"/>
  <c r="P36" i="93"/>
  <c r="P35" i="93"/>
  <c r="P34" i="93"/>
  <c r="P33" i="93"/>
  <c r="P32" i="93"/>
  <c r="P31" i="93"/>
  <c r="P30" i="93"/>
  <c r="P29" i="93"/>
  <c r="P28" i="93"/>
  <c r="P27" i="93"/>
  <c r="P26" i="93"/>
  <c r="P25" i="93"/>
  <c r="P24" i="93"/>
  <c r="P23" i="93"/>
  <c r="P22" i="93"/>
  <c r="P21" i="93"/>
  <c r="P20" i="93"/>
  <c r="P19" i="93"/>
  <c r="P18" i="93"/>
  <c r="P17" i="93"/>
  <c r="P16" i="93"/>
  <c r="P15" i="93"/>
  <c r="P14" i="93"/>
  <c r="P13" i="93"/>
  <c r="P12" i="93"/>
  <c r="P11" i="93"/>
  <c r="P10" i="93"/>
  <c r="P9" i="93"/>
  <c r="P8" i="93"/>
  <c r="P7" i="93"/>
  <c r="P6" i="93"/>
  <c r="P5" i="93"/>
  <c r="P4" i="93"/>
  <c r="P202" i="92"/>
  <c r="P201" i="92"/>
  <c r="P200" i="92"/>
  <c r="P199" i="92"/>
  <c r="P198" i="92"/>
  <c r="P197" i="92"/>
  <c r="P196" i="92"/>
  <c r="P195" i="92"/>
  <c r="P194" i="92"/>
  <c r="P193" i="92"/>
  <c r="P192" i="92"/>
  <c r="P191" i="92"/>
  <c r="P190" i="92"/>
  <c r="P189" i="92"/>
  <c r="P188" i="92"/>
  <c r="P187" i="92"/>
  <c r="P186" i="92"/>
  <c r="P185" i="92"/>
  <c r="P184" i="92"/>
  <c r="P183" i="92"/>
  <c r="P182" i="92"/>
  <c r="P181" i="92"/>
  <c r="P180" i="92"/>
  <c r="P179" i="92"/>
  <c r="P178" i="92"/>
  <c r="P177" i="92"/>
  <c r="P176" i="92"/>
  <c r="P175" i="92"/>
  <c r="P174" i="92"/>
  <c r="P173" i="92"/>
  <c r="P172" i="92"/>
  <c r="P171" i="92"/>
  <c r="P170" i="92"/>
  <c r="P169" i="92"/>
  <c r="P168" i="92"/>
  <c r="P167" i="92"/>
  <c r="P166" i="92"/>
  <c r="P165" i="92"/>
  <c r="P164" i="92"/>
  <c r="P163" i="92"/>
  <c r="P162" i="92"/>
  <c r="P161" i="92"/>
  <c r="P160" i="92"/>
  <c r="P159" i="92"/>
  <c r="P158" i="92"/>
  <c r="P157" i="92"/>
  <c r="P156" i="92"/>
  <c r="P155" i="92"/>
  <c r="P154" i="92"/>
  <c r="P153" i="92"/>
  <c r="P152" i="92"/>
  <c r="P151" i="92"/>
  <c r="P150" i="92"/>
  <c r="P149" i="92"/>
  <c r="P148" i="92"/>
  <c r="P147" i="92"/>
  <c r="P146" i="92"/>
  <c r="P145" i="92"/>
  <c r="P144" i="92"/>
  <c r="P143" i="92"/>
  <c r="P142" i="92"/>
  <c r="P141" i="92"/>
  <c r="P140" i="92"/>
  <c r="P139" i="92"/>
  <c r="P138" i="92"/>
  <c r="P137" i="92"/>
  <c r="P136" i="92"/>
  <c r="P135" i="92"/>
  <c r="P134" i="92"/>
  <c r="P133" i="92"/>
  <c r="P132" i="92"/>
  <c r="P131" i="92"/>
  <c r="P130" i="92"/>
  <c r="P129" i="92"/>
  <c r="P128" i="92"/>
  <c r="P127" i="92"/>
  <c r="P126" i="92"/>
  <c r="P125" i="92"/>
  <c r="P124" i="92"/>
  <c r="P123" i="92"/>
  <c r="P122" i="92"/>
  <c r="P121" i="92"/>
  <c r="P120" i="92"/>
  <c r="P119" i="92"/>
  <c r="P118" i="92"/>
  <c r="P117" i="92"/>
  <c r="P116" i="92"/>
  <c r="P115" i="92"/>
  <c r="P114" i="92"/>
  <c r="P113" i="92"/>
  <c r="P112" i="92"/>
  <c r="P111" i="92"/>
  <c r="P110" i="92"/>
  <c r="P109" i="92"/>
  <c r="P108" i="92"/>
  <c r="P107" i="92"/>
  <c r="P106" i="92"/>
  <c r="P105" i="92"/>
  <c r="P104" i="92"/>
  <c r="P103" i="92"/>
  <c r="P102" i="92"/>
  <c r="P101" i="92"/>
  <c r="P100" i="92"/>
  <c r="P99" i="92"/>
  <c r="P98" i="92"/>
  <c r="P97" i="92"/>
  <c r="P96" i="92"/>
  <c r="P95" i="92"/>
  <c r="P94" i="92"/>
  <c r="P93" i="92"/>
  <c r="P92" i="92"/>
  <c r="P91" i="92"/>
  <c r="P90" i="92"/>
  <c r="P89" i="92"/>
  <c r="P88" i="92"/>
  <c r="P87" i="92"/>
  <c r="P86" i="92"/>
  <c r="P85" i="92"/>
  <c r="P84" i="92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62" i="92"/>
  <c r="P61" i="92"/>
  <c r="P60" i="92"/>
  <c r="P59" i="92"/>
  <c r="P58" i="92"/>
  <c r="P57" i="92"/>
  <c r="P56" i="92"/>
  <c r="P55" i="92"/>
  <c r="P54" i="92"/>
  <c r="P53" i="92"/>
  <c r="P52" i="92"/>
  <c r="P51" i="92"/>
  <c r="P50" i="92"/>
  <c r="P49" i="92"/>
  <c r="P48" i="92"/>
  <c r="P47" i="92"/>
  <c r="P46" i="92"/>
  <c r="P45" i="92"/>
  <c r="P44" i="92"/>
  <c r="P43" i="92"/>
  <c r="P42" i="92"/>
  <c r="P41" i="92"/>
  <c r="P40" i="92"/>
  <c r="P39" i="92"/>
  <c r="P38" i="92"/>
  <c r="P37" i="92"/>
  <c r="P36" i="92"/>
  <c r="P35" i="92"/>
  <c r="P34" i="92"/>
  <c r="P33" i="92"/>
  <c r="P32" i="92"/>
  <c r="P31" i="92"/>
  <c r="P30" i="92"/>
  <c r="P29" i="92"/>
  <c r="P28" i="92"/>
  <c r="P27" i="92"/>
  <c r="P26" i="92"/>
  <c r="P25" i="92"/>
  <c r="P24" i="92"/>
  <c r="P23" i="92"/>
  <c r="P22" i="92"/>
  <c r="P21" i="92"/>
  <c r="P20" i="92"/>
  <c r="P19" i="92"/>
  <c r="P18" i="92"/>
  <c r="P17" i="92"/>
  <c r="P16" i="92"/>
  <c r="P15" i="92"/>
  <c r="P14" i="92"/>
  <c r="P13" i="92"/>
  <c r="P12" i="92"/>
  <c r="P11" i="92"/>
  <c r="P10" i="92"/>
  <c r="P9" i="92"/>
  <c r="P8" i="92"/>
  <c r="P7" i="92"/>
  <c r="P6" i="92"/>
  <c r="P5" i="92"/>
  <c r="P4" i="92"/>
  <c r="P70" i="91"/>
  <c r="P69" i="91"/>
  <c r="P68" i="91"/>
  <c r="P67" i="91"/>
  <c r="P66" i="91"/>
  <c r="P65" i="91"/>
  <c r="P64" i="91"/>
  <c r="P63" i="91"/>
  <c r="P62" i="91"/>
  <c r="P61" i="91"/>
  <c r="P60" i="91"/>
  <c r="P59" i="91"/>
  <c r="P58" i="91"/>
  <c r="P57" i="91"/>
  <c r="P56" i="91"/>
  <c r="P55" i="91"/>
  <c r="P54" i="91"/>
  <c r="P53" i="91"/>
  <c r="P52" i="91"/>
  <c r="P51" i="91"/>
  <c r="P50" i="91"/>
  <c r="P49" i="91"/>
  <c r="P48" i="91"/>
  <c r="P47" i="91"/>
  <c r="P46" i="91"/>
  <c r="P45" i="91"/>
  <c r="P44" i="91"/>
  <c r="P43" i="91"/>
  <c r="P42" i="91"/>
  <c r="P41" i="91"/>
  <c r="P40" i="91"/>
  <c r="P39" i="91"/>
  <c r="P38" i="91"/>
  <c r="P37" i="91"/>
  <c r="P36" i="91"/>
  <c r="P35" i="91"/>
  <c r="P34" i="91"/>
  <c r="P33" i="91"/>
  <c r="P32" i="91"/>
  <c r="P31" i="91"/>
  <c r="P30" i="91"/>
  <c r="P29" i="91"/>
  <c r="P28" i="91"/>
  <c r="P27" i="91"/>
  <c r="P26" i="91"/>
  <c r="P25" i="91"/>
  <c r="P24" i="91"/>
  <c r="P23" i="91"/>
  <c r="P22" i="91"/>
  <c r="P21" i="91"/>
  <c r="P20" i="91"/>
  <c r="P19" i="91"/>
  <c r="P18" i="91"/>
  <c r="P17" i="91"/>
  <c r="P16" i="91"/>
  <c r="P15" i="91"/>
  <c r="P14" i="91"/>
  <c r="P13" i="91"/>
  <c r="P12" i="91"/>
  <c r="P11" i="91"/>
  <c r="P10" i="91"/>
  <c r="P9" i="91"/>
  <c r="P8" i="91"/>
  <c r="P7" i="91"/>
  <c r="P6" i="91"/>
  <c r="P5" i="91"/>
  <c r="P4" i="91"/>
  <c r="P252" i="90"/>
  <c r="P251" i="90"/>
  <c r="P250" i="90"/>
  <c r="P249" i="90"/>
  <c r="P248" i="90"/>
  <c r="P247" i="90"/>
  <c r="P246" i="90"/>
  <c r="P245" i="90"/>
  <c r="P244" i="90"/>
  <c r="P243" i="90"/>
  <c r="P242" i="90"/>
  <c r="P241" i="90"/>
  <c r="P240" i="90"/>
  <c r="P239" i="90"/>
  <c r="P238" i="90"/>
  <c r="P237" i="90"/>
  <c r="P236" i="90"/>
  <c r="P235" i="90"/>
  <c r="P234" i="90"/>
  <c r="P233" i="90"/>
  <c r="P232" i="90"/>
  <c r="P231" i="90"/>
  <c r="P230" i="90"/>
  <c r="P229" i="90"/>
  <c r="P228" i="90"/>
  <c r="P227" i="90"/>
  <c r="P226" i="90"/>
  <c r="P225" i="90"/>
  <c r="P224" i="90"/>
  <c r="P223" i="90"/>
  <c r="P222" i="90"/>
  <c r="P221" i="90"/>
  <c r="P220" i="90"/>
  <c r="P219" i="90"/>
  <c r="P218" i="90"/>
  <c r="P217" i="90"/>
  <c r="P216" i="90"/>
  <c r="P215" i="90"/>
  <c r="P214" i="90"/>
  <c r="P213" i="90"/>
  <c r="P212" i="90"/>
  <c r="P211" i="90"/>
  <c r="P210" i="90"/>
  <c r="P209" i="90"/>
  <c r="P208" i="90"/>
  <c r="P207" i="90"/>
  <c r="P206" i="90"/>
  <c r="P205" i="90"/>
  <c r="P204" i="90"/>
  <c r="P203" i="90"/>
  <c r="P202" i="90"/>
  <c r="P201" i="90"/>
  <c r="P200" i="90"/>
  <c r="P199" i="90"/>
  <c r="P198" i="90"/>
  <c r="P197" i="90"/>
  <c r="P196" i="90"/>
  <c r="P195" i="90"/>
  <c r="P194" i="90"/>
  <c r="P193" i="90"/>
  <c r="P192" i="90"/>
  <c r="P191" i="90"/>
  <c r="P190" i="90"/>
  <c r="P189" i="90"/>
  <c r="P188" i="90"/>
  <c r="P187" i="90"/>
  <c r="P186" i="90"/>
  <c r="P185" i="90"/>
  <c r="P184" i="90"/>
  <c r="P183" i="90"/>
  <c r="P182" i="90"/>
  <c r="P181" i="90"/>
  <c r="P180" i="90"/>
  <c r="P179" i="90"/>
  <c r="P178" i="90"/>
  <c r="P177" i="90"/>
  <c r="P176" i="90"/>
  <c r="P175" i="90"/>
  <c r="P174" i="90"/>
  <c r="P173" i="90"/>
  <c r="P172" i="90"/>
  <c r="P171" i="90"/>
  <c r="P170" i="90"/>
  <c r="P169" i="90"/>
  <c r="P168" i="90"/>
  <c r="P167" i="90"/>
  <c r="P166" i="90"/>
  <c r="P165" i="90"/>
  <c r="P164" i="90"/>
  <c r="P163" i="90"/>
  <c r="P162" i="90"/>
  <c r="P161" i="90"/>
  <c r="P160" i="90"/>
  <c r="P159" i="90"/>
  <c r="P158" i="90"/>
  <c r="P157" i="90"/>
  <c r="P156" i="90"/>
  <c r="P155" i="90"/>
  <c r="P154" i="90"/>
  <c r="P153" i="90"/>
  <c r="P152" i="90"/>
  <c r="P151" i="90"/>
  <c r="P150" i="90"/>
  <c r="P149" i="90"/>
  <c r="P148" i="90"/>
  <c r="P147" i="90"/>
  <c r="P146" i="90"/>
  <c r="P145" i="90"/>
  <c r="P144" i="90"/>
  <c r="P143" i="90"/>
  <c r="P142" i="90"/>
  <c r="P141" i="90"/>
  <c r="P140" i="90"/>
  <c r="P139" i="90"/>
  <c r="P138" i="90"/>
  <c r="P137" i="90"/>
  <c r="P136" i="90"/>
  <c r="P135" i="90"/>
  <c r="P134" i="90"/>
  <c r="P133" i="90"/>
  <c r="P132" i="90"/>
  <c r="P131" i="90"/>
  <c r="P130" i="90"/>
  <c r="P129" i="90"/>
  <c r="P128" i="90"/>
  <c r="P127" i="90"/>
  <c r="P126" i="90"/>
  <c r="P125" i="90"/>
  <c r="P124" i="90"/>
  <c r="P123" i="90"/>
  <c r="P122" i="90"/>
  <c r="P121" i="90"/>
  <c r="P120" i="90"/>
  <c r="P119" i="90"/>
  <c r="P118" i="90"/>
  <c r="P117" i="90"/>
  <c r="P116" i="90"/>
  <c r="P115" i="90"/>
  <c r="P114" i="90"/>
  <c r="P113" i="90"/>
  <c r="P112" i="90"/>
  <c r="P111" i="90"/>
  <c r="P110" i="90"/>
  <c r="P109" i="90"/>
  <c r="P108" i="90"/>
  <c r="P107" i="90"/>
  <c r="P106" i="90"/>
  <c r="P105" i="90"/>
  <c r="P104" i="90"/>
  <c r="P103" i="90"/>
  <c r="P102" i="90"/>
  <c r="P101" i="90"/>
  <c r="P100" i="90"/>
  <c r="P99" i="90"/>
  <c r="P98" i="90"/>
  <c r="P97" i="90"/>
  <c r="P96" i="90"/>
  <c r="P95" i="90"/>
  <c r="P94" i="90"/>
  <c r="P93" i="90"/>
  <c r="P92" i="90"/>
  <c r="P91" i="90"/>
  <c r="P90" i="90"/>
  <c r="P89" i="90"/>
  <c r="P88" i="90"/>
  <c r="P87" i="90"/>
  <c r="P86" i="90"/>
  <c r="P85" i="90"/>
  <c r="P84" i="90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62" i="90"/>
  <c r="P61" i="90"/>
  <c r="P60" i="90"/>
  <c r="P59" i="90"/>
  <c r="P58" i="90"/>
  <c r="P57" i="90"/>
  <c r="P56" i="90"/>
  <c r="P55" i="90"/>
  <c r="P54" i="90"/>
  <c r="P53" i="90"/>
  <c r="P52" i="90"/>
  <c r="P51" i="90"/>
  <c r="P50" i="90"/>
  <c r="P49" i="90"/>
  <c r="P48" i="90"/>
  <c r="P47" i="90"/>
  <c r="P46" i="90"/>
  <c r="P45" i="90"/>
  <c r="P44" i="90"/>
  <c r="P43" i="90"/>
  <c r="P42" i="90"/>
  <c r="P41" i="90"/>
  <c r="P40" i="90"/>
  <c r="P39" i="90"/>
  <c r="P38" i="90"/>
  <c r="P37" i="90"/>
  <c r="P36" i="90"/>
  <c r="P35" i="90"/>
  <c r="P34" i="90"/>
  <c r="P33" i="90"/>
  <c r="P32" i="90"/>
  <c r="P31" i="90"/>
  <c r="P30" i="90"/>
  <c r="P29" i="90"/>
  <c r="P28" i="90"/>
  <c r="P27" i="90"/>
  <c r="P26" i="90"/>
  <c r="P25" i="90"/>
  <c r="P24" i="90"/>
  <c r="P23" i="90"/>
  <c r="P22" i="90"/>
  <c r="P21" i="90"/>
  <c r="P20" i="90"/>
  <c r="P19" i="90"/>
  <c r="P18" i="90"/>
  <c r="P17" i="90"/>
  <c r="P16" i="90"/>
  <c r="P15" i="90"/>
  <c r="P14" i="90"/>
  <c r="P13" i="90"/>
  <c r="P12" i="90"/>
  <c r="P11" i="90"/>
  <c r="P10" i="90"/>
  <c r="P9" i="90"/>
  <c r="P8" i="90"/>
  <c r="P7" i="90"/>
  <c r="P6" i="90"/>
  <c r="P5" i="90"/>
  <c r="P4" i="90"/>
  <c r="P84" i="89"/>
  <c r="P83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61" i="89"/>
  <c r="P60" i="89"/>
  <c r="P59" i="89"/>
  <c r="P58" i="89"/>
  <c r="P57" i="89"/>
  <c r="P56" i="89"/>
  <c r="P55" i="89"/>
  <c r="P54" i="89"/>
  <c r="P53" i="89"/>
  <c r="P52" i="89"/>
  <c r="P51" i="89"/>
  <c r="P50" i="89"/>
  <c r="P49" i="89"/>
  <c r="P48" i="89"/>
  <c r="P47" i="89"/>
  <c r="P46" i="89"/>
  <c r="P45" i="89"/>
  <c r="P44" i="89"/>
  <c r="P43" i="89"/>
  <c r="P42" i="89"/>
  <c r="P41" i="89"/>
  <c r="P40" i="89"/>
  <c r="P39" i="89"/>
  <c r="P38" i="89"/>
  <c r="P37" i="89"/>
  <c r="P36" i="89"/>
  <c r="P35" i="89"/>
  <c r="P34" i="89"/>
  <c r="P33" i="89"/>
  <c r="P32" i="89"/>
  <c r="P31" i="89"/>
  <c r="P30" i="89"/>
  <c r="P29" i="89"/>
  <c r="P28" i="89"/>
  <c r="P27" i="89"/>
  <c r="P26" i="89"/>
  <c r="P25" i="89"/>
  <c r="P24" i="89"/>
  <c r="P23" i="89"/>
  <c r="P22" i="89"/>
  <c r="P21" i="89"/>
  <c r="P20" i="89"/>
  <c r="P19" i="89"/>
  <c r="P18" i="89"/>
  <c r="P17" i="89"/>
  <c r="P16" i="89"/>
  <c r="P15" i="89"/>
  <c r="P14" i="89"/>
  <c r="P13" i="89"/>
  <c r="P12" i="89"/>
  <c r="P11" i="89"/>
  <c r="P10" i="89"/>
  <c r="P9" i="89"/>
  <c r="P8" i="89"/>
  <c r="P7" i="89"/>
  <c r="P6" i="89"/>
  <c r="P5" i="89"/>
  <c r="P4" i="89"/>
  <c r="P3" i="89"/>
  <c r="P24" i="88"/>
  <c r="P23" i="88"/>
  <c r="P22" i="88"/>
  <c r="P21" i="88"/>
  <c r="P20" i="88"/>
  <c r="P19" i="88"/>
  <c r="P18" i="88"/>
  <c r="P17" i="88"/>
  <c r="P16" i="88"/>
  <c r="P15" i="88"/>
  <c r="P14" i="88"/>
  <c r="P13" i="88"/>
  <c r="P12" i="88"/>
  <c r="P11" i="88"/>
  <c r="P10" i="88"/>
  <c r="P9" i="88"/>
  <c r="P8" i="88"/>
  <c r="P7" i="88"/>
  <c r="P6" i="88"/>
  <c r="P5" i="88"/>
  <c r="P4" i="88"/>
  <c r="P54" i="87"/>
  <c r="P53" i="87"/>
  <c r="P52" i="87"/>
  <c r="P51" i="87"/>
  <c r="P50" i="87"/>
  <c r="P49" i="87"/>
  <c r="P48" i="87"/>
  <c r="P47" i="87"/>
  <c r="P46" i="87"/>
  <c r="P45" i="87"/>
  <c r="P44" i="87"/>
  <c r="P43" i="87"/>
  <c r="P42" i="87"/>
  <c r="P41" i="87"/>
  <c r="P40" i="87"/>
  <c r="P39" i="87"/>
  <c r="P38" i="87"/>
  <c r="P37" i="87"/>
  <c r="P36" i="87"/>
  <c r="P35" i="87"/>
  <c r="P34" i="87"/>
  <c r="P33" i="87"/>
  <c r="P32" i="87"/>
  <c r="P31" i="87"/>
  <c r="P30" i="87"/>
  <c r="P29" i="87"/>
  <c r="P28" i="87"/>
  <c r="P27" i="87"/>
  <c r="P26" i="87"/>
  <c r="P25" i="87"/>
  <c r="P24" i="87"/>
  <c r="P23" i="87"/>
  <c r="P22" i="87"/>
  <c r="P21" i="87"/>
  <c r="P20" i="87"/>
  <c r="P19" i="87"/>
  <c r="P18" i="87"/>
  <c r="P17" i="87"/>
  <c r="P16" i="87"/>
  <c r="P15" i="87"/>
  <c r="P14" i="87"/>
  <c r="P13" i="87"/>
  <c r="P12" i="87"/>
  <c r="P11" i="87"/>
  <c r="P10" i="87"/>
  <c r="P9" i="87"/>
  <c r="P8" i="87"/>
  <c r="P7" i="87"/>
  <c r="P6" i="87"/>
  <c r="P5" i="87"/>
  <c r="P4" i="87"/>
  <c r="P102" i="86"/>
  <c r="P103" i="86"/>
  <c r="P104" i="86"/>
  <c r="P105" i="86"/>
  <c r="P106" i="86"/>
  <c r="P107" i="86"/>
  <c r="P108" i="86"/>
  <c r="P109" i="86"/>
  <c r="P110" i="86"/>
  <c r="P111" i="86"/>
  <c r="P112" i="86"/>
  <c r="P113" i="86"/>
  <c r="P114" i="86"/>
  <c r="P115" i="86"/>
  <c r="P116" i="86"/>
  <c r="P117" i="86"/>
  <c r="P118" i="86"/>
  <c r="P119" i="86"/>
  <c r="P120" i="86"/>
  <c r="P121" i="86"/>
  <c r="P122" i="86"/>
  <c r="P123" i="86"/>
  <c r="P124" i="86"/>
  <c r="P125" i="86"/>
  <c r="P126" i="86"/>
  <c r="P127" i="86"/>
  <c r="P128" i="86"/>
  <c r="P129" i="86"/>
  <c r="P130" i="86"/>
  <c r="P131" i="86"/>
  <c r="P132" i="86"/>
  <c r="P133" i="86"/>
  <c r="P134" i="86"/>
  <c r="P135" i="86"/>
  <c r="P136" i="86"/>
  <c r="P137" i="86"/>
  <c r="P138" i="86"/>
  <c r="P139" i="86"/>
  <c r="P140" i="86"/>
  <c r="P141" i="86"/>
  <c r="P142" i="86"/>
  <c r="P143" i="86"/>
  <c r="P144" i="86"/>
  <c r="P145" i="86"/>
  <c r="P146" i="86"/>
  <c r="P147" i="86"/>
  <c r="P148" i="86"/>
  <c r="P149" i="86"/>
  <c r="P150" i="86"/>
  <c r="P151" i="86"/>
  <c r="P152" i="86"/>
  <c r="P153" i="86"/>
  <c r="P154" i="86"/>
  <c r="P155" i="86"/>
  <c r="P156" i="86"/>
  <c r="P157" i="86"/>
  <c r="P158" i="86"/>
  <c r="P159" i="86"/>
  <c r="P160" i="86"/>
  <c r="P161" i="86"/>
  <c r="P162" i="86"/>
  <c r="P163" i="86"/>
  <c r="P164" i="86"/>
  <c r="P165" i="86"/>
  <c r="P166" i="86"/>
  <c r="P167" i="86"/>
  <c r="P168" i="86"/>
  <c r="P169" i="86"/>
  <c r="P170" i="86"/>
  <c r="P171" i="86"/>
  <c r="P172" i="86"/>
  <c r="P173" i="86"/>
  <c r="P174" i="86"/>
  <c r="P175" i="86"/>
  <c r="P176" i="86"/>
  <c r="P177" i="86"/>
  <c r="P178" i="86"/>
  <c r="P179" i="86"/>
  <c r="P180" i="86"/>
  <c r="P181" i="86"/>
  <c r="P182" i="86"/>
  <c r="P183" i="86"/>
  <c r="P184" i="86"/>
  <c r="P185" i="86"/>
  <c r="P186" i="86"/>
  <c r="P187" i="86"/>
  <c r="P188" i="86"/>
  <c r="P189" i="86"/>
  <c r="P190" i="86"/>
  <c r="P191" i="86"/>
  <c r="P192" i="86"/>
  <c r="P193" i="86"/>
  <c r="P194" i="86"/>
  <c r="P195" i="86"/>
  <c r="P196" i="86"/>
  <c r="P5" i="86"/>
  <c r="P6" i="86"/>
  <c r="P7" i="86"/>
  <c r="P8" i="86"/>
  <c r="P9" i="86"/>
  <c r="P10" i="86"/>
  <c r="P11" i="86"/>
  <c r="P12" i="86"/>
  <c r="P13" i="86"/>
  <c r="P14" i="86"/>
  <c r="P15" i="86"/>
  <c r="P16" i="86"/>
  <c r="P17" i="86"/>
  <c r="P18" i="86"/>
  <c r="P19" i="86"/>
  <c r="P20" i="86"/>
  <c r="P21" i="86"/>
  <c r="P22" i="86"/>
  <c r="P23" i="86"/>
  <c r="P24" i="86"/>
  <c r="P25" i="86"/>
  <c r="P26" i="86"/>
  <c r="P27" i="86"/>
  <c r="P28" i="86"/>
  <c r="P29" i="86"/>
  <c r="P30" i="86"/>
  <c r="P31" i="86"/>
  <c r="P32" i="86"/>
  <c r="P33" i="86"/>
  <c r="P34" i="86"/>
  <c r="P35" i="86"/>
  <c r="P36" i="86"/>
  <c r="P37" i="86"/>
  <c r="P38" i="86"/>
  <c r="P39" i="86"/>
  <c r="P40" i="86"/>
  <c r="P41" i="86"/>
  <c r="P42" i="86"/>
  <c r="P43" i="86"/>
  <c r="P44" i="86"/>
  <c r="P45" i="86"/>
  <c r="P46" i="86"/>
  <c r="P47" i="86"/>
  <c r="P48" i="86"/>
  <c r="P49" i="86"/>
  <c r="P50" i="86"/>
  <c r="P51" i="86"/>
  <c r="P52" i="86"/>
  <c r="P53" i="86"/>
  <c r="P54" i="86"/>
  <c r="P55" i="86"/>
  <c r="P56" i="86"/>
  <c r="P57" i="86"/>
  <c r="P58" i="86"/>
  <c r="P59" i="86"/>
  <c r="P60" i="86"/>
  <c r="P61" i="86"/>
  <c r="P62" i="86"/>
  <c r="P63" i="86"/>
  <c r="P64" i="86"/>
  <c r="P65" i="86"/>
  <c r="P66" i="86"/>
  <c r="P67" i="86"/>
  <c r="P68" i="86"/>
  <c r="P69" i="86"/>
  <c r="P70" i="86"/>
  <c r="P71" i="86"/>
  <c r="P72" i="86"/>
  <c r="P73" i="86"/>
  <c r="P74" i="86"/>
  <c r="P75" i="86"/>
  <c r="P76" i="86"/>
  <c r="P77" i="86"/>
  <c r="P78" i="86"/>
  <c r="P79" i="86"/>
  <c r="P80" i="86"/>
  <c r="P81" i="86"/>
  <c r="P82" i="86"/>
  <c r="P83" i="86"/>
  <c r="P84" i="86"/>
  <c r="P85" i="86"/>
  <c r="P86" i="86"/>
  <c r="P87" i="86"/>
  <c r="P88" i="86"/>
  <c r="P89" i="86"/>
  <c r="P90" i="86"/>
  <c r="P91" i="86"/>
  <c r="P92" i="86"/>
  <c r="P93" i="86"/>
  <c r="P94" i="86"/>
  <c r="P95" i="86"/>
  <c r="P96" i="86"/>
  <c r="P97" i="86"/>
  <c r="P98" i="86"/>
  <c r="P99" i="86"/>
  <c r="P100" i="86"/>
  <c r="P101" i="86"/>
  <c r="P4" i="86"/>
  <c r="P176" i="84"/>
  <c r="P175" i="84"/>
  <c r="P174" i="84"/>
  <c r="P173" i="84"/>
  <c r="P172" i="84"/>
  <c r="P171" i="84"/>
  <c r="P170" i="84"/>
  <c r="P169" i="84"/>
  <c r="P168" i="84"/>
  <c r="P167" i="84"/>
  <c r="P166" i="84"/>
  <c r="P165" i="84"/>
  <c r="P164" i="84"/>
  <c r="P163" i="84"/>
  <c r="P162" i="84"/>
  <c r="P161" i="84"/>
  <c r="P160" i="84"/>
  <c r="P159" i="84"/>
  <c r="P158" i="84"/>
  <c r="P157" i="84"/>
  <c r="P156" i="84"/>
  <c r="P155" i="84"/>
  <c r="P154" i="84"/>
  <c r="P153" i="84"/>
  <c r="P152" i="84"/>
  <c r="P151" i="84"/>
  <c r="P150" i="84"/>
  <c r="P149" i="84"/>
  <c r="P148" i="84"/>
  <c r="P147" i="84"/>
  <c r="P146" i="84"/>
  <c r="P145" i="84"/>
  <c r="P144" i="84"/>
  <c r="P143" i="84"/>
  <c r="P142" i="84"/>
  <c r="P141" i="84"/>
  <c r="P140" i="84"/>
  <c r="P139" i="84"/>
  <c r="P138" i="84"/>
  <c r="P137" i="84"/>
  <c r="P136" i="84"/>
  <c r="P135" i="84"/>
  <c r="P134" i="84"/>
  <c r="P133" i="84"/>
  <c r="P132" i="84"/>
  <c r="P131" i="84"/>
  <c r="P130" i="84"/>
  <c r="P129" i="84"/>
  <c r="P128" i="84"/>
  <c r="P127" i="84"/>
  <c r="P126" i="84"/>
  <c r="P125" i="84"/>
  <c r="P124" i="84"/>
  <c r="P123" i="84"/>
  <c r="P122" i="84"/>
  <c r="P121" i="84"/>
  <c r="P120" i="84"/>
  <c r="P119" i="84"/>
  <c r="P118" i="84"/>
  <c r="P117" i="84"/>
  <c r="P116" i="84"/>
  <c r="P115" i="84"/>
  <c r="P114" i="84"/>
  <c r="P113" i="84"/>
  <c r="P112" i="84"/>
  <c r="P111" i="84"/>
  <c r="P110" i="84"/>
  <c r="P109" i="84"/>
  <c r="P108" i="84"/>
  <c r="P107" i="84"/>
  <c r="P106" i="84"/>
  <c r="P105" i="84"/>
  <c r="P104" i="84"/>
  <c r="P103" i="84"/>
  <c r="P102" i="84"/>
  <c r="P101" i="84"/>
  <c r="P100" i="84"/>
  <c r="P99" i="84"/>
  <c r="P98" i="84"/>
  <c r="P97" i="84"/>
  <c r="P96" i="84"/>
  <c r="P95" i="84"/>
  <c r="P94" i="84"/>
  <c r="P93" i="84"/>
  <c r="P92" i="84"/>
  <c r="P91" i="84"/>
  <c r="P90" i="84"/>
  <c r="P89" i="84"/>
  <c r="P88" i="84"/>
  <c r="P87" i="84"/>
  <c r="P86" i="84"/>
  <c r="P85" i="84"/>
  <c r="P84" i="84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64" i="84"/>
  <c r="P63" i="84"/>
  <c r="P62" i="84"/>
  <c r="P61" i="84"/>
  <c r="P60" i="84"/>
  <c r="P59" i="84"/>
  <c r="P58" i="84"/>
  <c r="P57" i="84"/>
  <c r="P56" i="84"/>
  <c r="P55" i="84"/>
  <c r="P54" i="84"/>
  <c r="P53" i="84"/>
  <c r="P52" i="84"/>
  <c r="P51" i="84"/>
  <c r="P50" i="84"/>
  <c r="P49" i="84"/>
  <c r="P48" i="84"/>
  <c r="P47" i="84"/>
  <c r="P46" i="84"/>
  <c r="P45" i="84"/>
  <c r="P44" i="84"/>
  <c r="P43" i="84"/>
  <c r="P42" i="84"/>
  <c r="P41" i="84"/>
  <c r="P40" i="84"/>
  <c r="P39" i="84"/>
  <c r="P38" i="84"/>
  <c r="P37" i="84"/>
  <c r="P36" i="84"/>
  <c r="P35" i="84"/>
  <c r="P34" i="84"/>
  <c r="P33" i="84"/>
  <c r="P32" i="84"/>
  <c r="P31" i="84"/>
  <c r="P30" i="84"/>
  <c r="P29" i="84"/>
  <c r="P28" i="84"/>
  <c r="P27" i="84"/>
  <c r="P26" i="84"/>
  <c r="P25" i="84"/>
  <c r="P24" i="84"/>
  <c r="P23" i="84"/>
  <c r="P22" i="84"/>
  <c r="P21" i="84"/>
  <c r="P20" i="84"/>
  <c r="P19" i="84"/>
  <c r="P18" i="84"/>
  <c r="P17" i="84"/>
  <c r="P16" i="84"/>
  <c r="P15" i="84"/>
  <c r="P14" i="84"/>
  <c r="P13" i="84"/>
  <c r="P12" i="84"/>
  <c r="P11" i="84"/>
  <c r="P10" i="84"/>
  <c r="P9" i="84"/>
  <c r="P8" i="84"/>
  <c r="P7" i="84"/>
  <c r="P6" i="84"/>
  <c r="P5" i="84"/>
  <c r="P4" i="84"/>
  <c r="P63" i="83"/>
  <c r="P62" i="83"/>
  <c r="P61" i="83"/>
  <c r="P60" i="83"/>
  <c r="P59" i="83"/>
  <c r="P58" i="83"/>
  <c r="P57" i="83"/>
  <c r="P56" i="83"/>
  <c r="P55" i="83"/>
  <c r="P54" i="83"/>
  <c r="P53" i="83"/>
  <c r="P52" i="83"/>
  <c r="P51" i="83"/>
  <c r="P50" i="83"/>
  <c r="P49" i="83"/>
  <c r="P48" i="83"/>
  <c r="P47" i="83"/>
  <c r="P46" i="83"/>
  <c r="P45" i="83"/>
  <c r="P44" i="83"/>
  <c r="P43" i="83"/>
  <c r="P42" i="83"/>
  <c r="P41" i="83"/>
  <c r="P40" i="83"/>
  <c r="P39" i="83"/>
  <c r="P38" i="83"/>
  <c r="P37" i="83"/>
  <c r="P36" i="83"/>
  <c r="P35" i="83"/>
  <c r="P34" i="83"/>
  <c r="P33" i="83"/>
  <c r="P32" i="83"/>
  <c r="P31" i="83"/>
  <c r="P30" i="83"/>
  <c r="P29" i="83"/>
  <c r="P28" i="83"/>
  <c r="P27" i="83"/>
  <c r="P26" i="83"/>
  <c r="P25" i="83"/>
  <c r="P24" i="83"/>
  <c r="P23" i="83"/>
  <c r="P22" i="83"/>
  <c r="P21" i="83"/>
  <c r="P20" i="83"/>
  <c r="P19" i="83"/>
  <c r="P18" i="83"/>
  <c r="P17" i="83"/>
  <c r="P16" i="83"/>
  <c r="P15" i="83"/>
  <c r="P14" i="83"/>
  <c r="P13" i="83"/>
  <c r="P12" i="83"/>
  <c r="P11" i="83"/>
  <c r="P10" i="83"/>
  <c r="P9" i="83"/>
  <c r="P8" i="83"/>
  <c r="P7" i="83"/>
  <c r="P6" i="83"/>
  <c r="P5" i="83"/>
  <c r="P4" i="83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199" i="80"/>
  <c r="P198" i="80"/>
  <c r="P197" i="80"/>
  <c r="P196" i="80"/>
  <c r="P195" i="80"/>
  <c r="P194" i="80"/>
  <c r="P193" i="80"/>
  <c r="P192" i="80"/>
  <c r="P191" i="80"/>
  <c r="P190" i="80"/>
  <c r="P189" i="80"/>
  <c r="P188" i="80"/>
  <c r="P187" i="80"/>
  <c r="P186" i="80"/>
  <c r="P185" i="80"/>
  <c r="P184" i="80"/>
  <c r="P183" i="80"/>
  <c r="P182" i="80"/>
  <c r="P181" i="80"/>
  <c r="P180" i="80"/>
  <c r="P179" i="80"/>
  <c r="P178" i="80"/>
  <c r="P177" i="80"/>
  <c r="P176" i="80"/>
  <c r="P175" i="80"/>
  <c r="P174" i="80"/>
  <c r="P173" i="80"/>
  <c r="P172" i="80"/>
  <c r="P171" i="80"/>
  <c r="P170" i="80"/>
  <c r="P169" i="80"/>
  <c r="P168" i="80"/>
  <c r="P167" i="80"/>
  <c r="P166" i="80"/>
  <c r="P165" i="80"/>
  <c r="P164" i="80"/>
  <c r="P163" i="80"/>
  <c r="P162" i="80"/>
  <c r="P161" i="80"/>
  <c r="P160" i="80"/>
  <c r="P159" i="80"/>
  <c r="P158" i="80"/>
  <c r="P157" i="80"/>
  <c r="P156" i="80"/>
  <c r="P155" i="80"/>
  <c r="P154" i="80"/>
  <c r="P153" i="80"/>
  <c r="P152" i="80"/>
  <c r="P151" i="80"/>
  <c r="P150" i="80"/>
  <c r="P149" i="80"/>
  <c r="P148" i="80"/>
  <c r="P147" i="80"/>
  <c r="P146" i="80"/>
  <c r="P145" i="80"/>
  <c r="P144" i="80"/>
  <c r="P143" i="80"/>
  <c r="P142" i="80"/>
  <c r="P141" i="80"/>
  <c r="P140" i="80"/>
  <c r="P139" i="80"/>
  <c r="P138" i="80"/>
  <c r="P137" i="80"/>
  <c r="P136" i="80"/>
  <c r="P135" i="80"/>
  <c r="P134" i="80"/>
  <c r="P133" i="80"/>
  <c r="P132" i="80"/>
  <c r="P131" i="80"/>
  <c r="P130" i="80"/>
  <c r="P129" i="80"/>
  <c r="P128" i="80"/>
  <c r="P127" i="80"/>
  <c r="P126" i="80"/>
  <c r="P125" i="80"/>
  <c r="P124" i="80"/>
  <c r="P123" i="80"/>
  <c r="P122" i="80"/>
  <c r="P121" i="80"/>
  <c r="P120" i="80"/>
  <c r="P119" i="80"/>
  <c r="P118" i="80"/>
  <c r="P117" i="80"/>
  <c r="P116" i="80"/>
  <c r="P115" i="80"/>
  <c r="P114" i="80"/>
  <c r="P113" i="80"/>
  <c r="P112" i="80"/>
  <c r="P111" i="80"/>
  <c r="P110" i="80"/>
  <c r="P109" i="80"/>
  <c r="P108" i="80"/>
  <c r="P107" i="80"/>
  <c r="P106" i="80"/>
  <c r="P105" i="80"/>
  <c r="P104" i="80"/>
  <c r="P103" i="80"/>
  <c r="P102" i="80"/>
  <c r="P101" i="80"/>
  <c r="P100" i="80"/>
  <c r="P99" i="80"/>
  <c r="P98" i="80"/>
  <c r="P97" i="80"/>
  <c r="P96" i="80"/>
  <c r="P95" i="80"/>
  <c r="P94" i="80"/>
  <c r="P93" i="80"/>
  <c r="P92" i="80"/>
  <c r="P91" i="80"/>
  <c r="P90" i="80"/>
  <c r="P89" i="80"/>
  <c r="P88" i="80"/>
  <c r="P87" i="80"/>
  <c r="P86" i="80"/>
  <c r="P85" i="80"/>
  <c r="P84" i="80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63" i="80"/>
  <c r="P62" i="80"/>
  <c r="P61" i="80"/>
  <c r="P60" i="80"/>
  <c r="P59" i="80"/>
  <c r="P58" i="80"/>
  <c r="P57" i="80"/>
  <c r="P56" i="80"/>
  <c r="P55" i="80"/>
  <c r="P54" i="80"/>
  <c r="P53" i="80"/>
  <c r="P52" i="80"/>
  <c r="P51" i="80"/>
  <c r="P50" i="80"/>
  <c r="P49" i="80"/>
  <c r="P48" i="80"/>
  <c r="P47" i="80"/>
  <c r="P46" i="80"/>
  <c r="P45" i="80"/>
  <c r="P44" i="80"/>
  <c r="P43" i="80"/>
  <c r="P42" i="80"/>
  <c r="P41" i="80"/>
  <c r="P40" i="80"/>
  <c r="P39" i="80"/>
  <c r="P38" i="80"/>
  <c r="P37" i="80"/>
  <c r="P36" i="80"/>
  <c r="P35" i="80"/>
  <c r="P34" i="80"/>
  <c r="P33" i="80"/>
  <c r="P32" i="80"/>
  <c r="P31" i="80"/>
  <c r="P30" i="80"/>
  <c r="P29" i="80"/>
  <c r="P28" i="80"/>
  <c r="P27" i="80"/>
  <c r="P26" i="80"/>
  <c r="P25" i="80"/>
  <c r="P24" i="80"/>
  <c r="P23" i="80"/>
  <c r="P22" i="80"/>
  <c r="P21" i="80"/>
  <c r="P20" i="80"/>
  <c r="P19" i="80"/>
  <c r="P18" i="80"/>
  <c r="P17" i="80"/>
  <c r="P16" i="80"/>
  <c r="P15" i="80"/>
  <c r="P14" i="80"/>
  <c r="P13" i="80"/>
  <c r="P12" i="80"/>
  <c r="P11" i="80"/>
  <c r="P10" i="80"/>
  <c r="P9" i="80"/>
  <c r="P8" i="80"/>
  <c r="P7" i="80"/>
  <c r="P6" i="80"/>
  <c r="P5" i="80"/>
  <c r="P4" i="80"/>
  <c r="P216" i="79"/>
  <c r="P215" i="79"/>
  <c r="P214" i="79"/>
  <c r="P213" i="79"/>
  <c r="P212" i="79"/>
  <c r="P211" i="79"/>
  <c r="P210" i="79"/>
  <c r="P209" i="79"/>
  <c r="P208" i="79"/>
  <c r="P207" i="79"/>
  <c r="P206" i="79"/>
  <c r="P205" i="79"/>
  <c r="P204" i="79"/>
  <c r="P203" i="79"/>
  <c r="P202" i="79"/>
  <c r="P201" i="79"/>
  <c r="P200" i="79"/>
  <c r="P199" i="79"/>
  <c r="P198" i="79"/>
  <c r="P197" i="79"/>
  <c r="P196" i="79"/>
  <c r="P195" i="79"/>
  <c r="P194" i="79"/>
  <c r="P193" i="79"/>
  <c r="P192" i="79"/>
  <c r="P191" i="79"/>
  <c r="P190" i="79"/>
  <c r="P189" i="79"/>
  <c r="P188" i="79"/>
  <c r="P187" i="79"/>
  <c r="P186" i="79"/>
  <c r="P185" i="79"/>
  <c r="P184" i="79"/>
  <c r="P183" i="79"/>
  <c r="P182" i="79"/>
  <c r="P181" i="79"/>
  <c r="P180" i="79"/>
  <c r="P179" i="79"/>
  <c r="P178" i="79"/>
  <c r="P177" i="79"/>
  <c r="P176" i="79"/>
  <c r="P175" i="79"/>
  <c r="P174" i="79"/>
  <c r="P173" i="79"/>
  <c r="P172" i="79"/>
  <c r="P171" i="79"/>
  <c r="P170" i="79"/>
  <c r="P169" i="79"/>
  <c r="P168" i="79"/>
  <c r="P167" i="79"/>
  <c r="P166" i="79"/>
  <c r="P165" i="79"/>
  <c r="P164" i="79"/>
  <c r="P163" i="79"/>
  <c r="P162" i="79"/>
  <c r="P161" i="79"/>
  <c r="P160" i="79"/>
  <c r="P159" i="79"/>
  <c r="P158" i="79"/>
  <c r="P157" i="79"/>
  <c r="P156" i="79"/>
  <c r="P155" i="79"/>
  <c r="P154" i="79"/>
  <c r="P153" i="79"/>
  <c r="P152" i="79"/>
  <c r="P151" i="79"/>
  <c r="P150" i="79"/>
  <c r="P149" i="79"/>
  <c r="P148" i="79"/>
  <c r="P147" i="79"/>
  <c r="P146" i="79"/>
  <c r="P145" i="79"/>
  <c r="P144" i="79"/>
  <c r="P143" i="79"/>
  <c r="P142" i="79"/>
  <c r="P141" i="79"/>
  <c r="P140" i="79"/>
  <c r="P139" i="79"/>
  <c r="P138" i="79"/>
  <c r="P137" i="79"/>
  <c r="P136" i="79"/>
  <c r="P135" i="79"/>
  <c r="P134" i="79"/>
  <c r="P133" i="79"/>
  <c r="P132" i="79"/>
  <c r="P131" i="79"/>
  <c r="P130" i="79"/>
  <c r="P129" i="79"/>
  <c r="P128" i="79"/>
  <c r="P127" i="79"/>
  <c r="P126" i="79"/>
  <c r="P125" i="79"/>
  <c r="P124" i="79"/>
  <c r="P123" i="79"/>
  <c r="P122" i="79"/>
  <c r="P121" i="79"/>
  <c r="P120" i="79"/>
  <c r="P119" i="79"/>
  <c r="P118" i="79"/>
  <c r="P117" i="79"/>
  <c r="P116" i="79"/>
  <c r="P115" i="79"/>
  <c r="P114" i="79"/>
  <c r="P113" i="79"/>
  <c r="P112" i="79"/>
  <c r="P111" i="79"/>
  <c r="P110" i="79"/>
  <c r="P109" i="79"/>
  <c r="P108" i="79"/>
  <c r="P107" i="79"/>
  <c r="P106" i="79"/>
  <c r="P105" i="79"/>
  <c r="P104" i="79"/>
  <c r="P103" i="79"/>
  <c r="P102" i="79"/>
  <c r="P101" i="79"/>
  <c r="P100" i="79"/>
  <c r="P99" i="79"/>
  <c r="P98" i="79"/>
  <c r="P97" i="79"/>
  <c r="P96" i="79"/>
  <c r="P95" i="79"/>
  <c r="P94" i="79"/>
  <c r="P93" i="79"/>
  <c r="P92" i="79"/>
  <c r="P91" i="79"/>
  <c r="P90" i="79"/>
  <c r="P89" i="79"/>
  <c r="P88" i="79"/>
  <c r="P87" i="79"/>
  <c r="P86" i="79"/>
  <c r="P85" i="79"/>
  <c r="P84" i="79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65" i="79"/>
  <c r="P64" i="79"/>
  <c r="P63" i="79"/>
  <c r="P62" i="79"/>
  <c r="P61" i="79"/>
  <c r="P60" i="79"/>
  <c r="P59" i="79"/>
  <c r="P58" i="79"/>
  <c r="P57" i="79"/>
  <c r="P56" i="79"/>
  <c r="P55" i="79"/>
  <c r="P54" i="79"/>
  <c r="P53" i="79"/>
  <c r="P52" i="79"/>
  <c r="P51" i="79"/>
  <c r="P50" i="79"/>
  <c r="P49" i="79"/>
  <c r="P48" i="79"/>
  <c r="P47" i="79"/>
  <c r="P46" i="79"/>
  <c r="P45" i="79"/>
  <c r="P44" i="79"/>
  <c r="P43" i="79"/>
  <c r="P42" i="79"/>
  <c r="P41" i="79"/>
  <c r="P40" i="79"/>
  <c r="P39" i="79"/>
  <c r="P38" i="79"/>
  <c r="P37" i="79"/>
  <c r="P36" i="79"/>
  <c r="P35" i="79"/>
  <c r="P34" i="79"/>
  <c r="P33" i="79"/>
  <c r="P32" i="79"/>
  <c r="P31" i="79"/>
  <c r="P30" i="79"/>
  <c r="P29" i="79"/>
  <c r="P28" i="79"/>
  <c r="P27" i="79"/>
  <c r="P26" i="79"/>
  <c r="P25" i="79"/>
  <c r="P24" i="79"/>
  <c r="P23" i="79"/>
  <c r="P22" i="79"/>
  <c r="P21" i="79"/>
  <c r="P20" i="79"/>
  <c r="P19" i="79"/>
  <c r="P18" i="79"/>
  <c r="P17" i="79"/>
  <c r="P16" i="79"/>
  <c r="P15" i="79"/>
  <c r="P14" i="79"/>
  <c r="P13" i="79"/>
  <c r="P12" i="79"/>
  <c r="P11" i="79"/>
  <c r="P10" i="79"/>
  <c r="P9" i="79"/>
  <c r="P8" i="79"/>
  <c r="P7" i="79"/>
  <c r="P6" i="79"/>
  <c r="P5" i="79"/>
  <c r="P4" i="79"/>
  <c r="P15" i="78"/>
  <c r="P14" i="78"/>
  <c r="P13" i="78"/>
  <c r="P12" i="78"/>
  <c r="P11" i="78"/>
  <c r="P10" i="78"/>
  <c r="P9" i="78"/>
  <c r="P8" i="78"/>
  <c r="P7" i="78"/>
  <c r="P6" i="78"/>
  <c r="P5" i="78"/>
  <c r="P4" i="78"/>
  <c r="P107" i="77"/>
  <c r="P106" i="77"/>
  <c r="P105" i="77"/>
  <c r="P104" i="77"/>
  <c r="P103" i="77"/>
  <c r="P102" i="77"/>
  <c r="P101" i="77"/>
  <c r="P100" i="77"/>
  <c r="P99" i="77"/>
  <c r="P98" i="77"/>
  <c r="P97" i="77"/>
  <c r="P96" i="77"/>
  <c r="P95" i="77"/>
  <c r="P94" i="77"/>
  <c r="P93" i="77"/>
  <c r="P92" i="77"/>
  <c r="P91" i="77"/>
  <c r="P90" i="77"/>
  <c r="P89" i="77"/>
  <c r="P88" i="77"/>
  <c r="P87" i="77"/>
  <c r="P86" i="77"/>
  <c r="P85" i="77"/>
  <c r="P84" i="77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65" i="77"/>
  <c r="P64" i="77"/>
  <c r="P63" i="77"/>
  <c r="P62" i="77"/>
  <c r="P61" i="77"/>
  <c r="P60" i="77"/>
  <c r="P59" i="77"/>
  <c r="P58" i="77"/>
  <c r="P57" i="77"/>
  <c r="P56" i="77"/>
  <c r="P55" i="77"/>
  <c r="P54" i="77"/>
  <c r="P53" i="77"/>
  <c r="P52" i="77"/>
  <c r="P51" i="77"/>
  <c r="P50" i="77"/>
  <c r="P49" i="77"/>
  <c r="P48" i="77"/>
  <c r="P47" i="77"/>
  <c r="P46" i="77"/>
  <c r="P45" i="77"/>
  <c r="P44" i="77"/>
  <c r="P43" i="77"/>
  <c r="P42" i="77"/>
  <c r="P41" i="77"/>
  <c r="P40" i="77"/>
  <c r="P39" i="77"/>
  <c r="P38" i="77"/>
  <c r="P37" i="77"/>
  <c r="P36" i="77"/>
  <c r="P35" i="77"/>
  <c r="P34" i="77"/>
  <c r="P33" i="77"/>
  <c r="P32" i="77"/>
  <c r="P31" i="77"/>
  <c r="P30" i="77"/>
  <c r="P29" i="77"/>
  <c r="P28" i="77"/>
  <c r="P27" i="77"/>
  <c r="P26" i="77"/>
  <c r="P25" i="77"/>
  <c r="P24" i="77"/>
  <c r="P23" i="77"/>
  <c r="P22" i="77"/>
  <c r="P21" i="77"/>
  <c r="P20" i="77"/>
  <c r="P19" i="77"/>
  <c r="P18" i="77"/>
  <c r="P17" i="77"/>
  <c r="P16" i="77"/>
  <c r="P15" i="77"/>
  <c r="P14" i="77"/>
  <c r="P13" i="77"/>
  <c r="P12" i="77"/>
  <c r="P11" i="77"/>
  <c r="P10" i="77"/>
  <c r="P9" i="77"/>
  <c r="P8" i="77"/>
  <c r="P7" i="77"/>
  <c r="P6" i="77"/>
  <c r="P5" i="77"/>
  <c r="P4" i="77"/>
  <c r="P132" i="76"/>
  <c r="P131" i="76"/>
  <c r="P130" i="76"/>
  <c r="P129" i="76"/>
  <c r="P128" i="76"/>
  <c r="P127" i="76"/>
  <c r="P126" i="76"/>
  <c r="P125" i="76"/>
  <c r="P124" i="76"/>
  <c r="P123" i="76"/>
  <c r="P122" i="76"/>
  <c r="P121" i="76"/>
  <c r="P120" i="76"/>
  <c r="P119" i="76"/>
  <c r="P118" i="76"/>
  <c r="P117" i="76"/>
  <c r="P116" i="76"/>
  <c r="P115" i="76"/>
  <c r="P114" i="76"/>
  <c r="P113" i="76"/>
  <c r="P112" i="76"/>
  <c r="P111" i="76"/>
  <c r="P110" i="76"/>
  <c r="P109" i="76"/>
  <c r="P108" i="76"/>
  <c r="P107" i="76"/>
  <c r="P106" i="76"/>
  <c r="P105" i="76"/>
  <c r="P104" i="76"/>
  <c r="P103" i="76"/>
  <c r="P102" i="76"/>
  <c r="P101" i="76"/>
  <c r="P100" i="76"/>
  <c r="P99" i="76"/>
  <c r="P98" i="76"/>
  <c r="P97" i="76"/>
  <c r="P96" i="76"/>
  <c r="P95" i="76"/>
  <c r="P94" i="76"/>
  <c r="P93" i="76"/>
  <c r="P92" i="76"/>
  <c r="P91" i="76"/>
  <c r="P90" i="76"/>
  <c r="P89" i="76"/>
  <c r="P88" i="76"/>
  <c r="P87" i="76"/>
  <c r="P86" i="76"/>
  <c r="P85" i="76"/>
  <c r="P84" i="76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64" i="76"/>
  <c r="P63" i="76"/>
  <c r="P62" i="76"/>
  <c r="P61" i="76"/>
  <c r="P60" i="76"/>
  <c r="P59" i="76"/>
  <c r="P58" i="76"/>
  <c r="P57" i="76"/>
  <c r="P56" i="76"/>
  <c r="P55" i="76"/>
  <c r="P54" i="76"/>
  <c r="P53" i="76"/>
  <c r="P52" i="76"/>
  <c r="P51" i="76"/>
  <c r="P50" i="76"/>
  <c r="P49" i="76"/>
  <c r="P48" i="76"/>
  <c r="P47" i="76"/>
  <c r="P46" i="76"/>
  <c r="P45" i="76"/>
  <c r="P44" i="76"/>
  <c r="P43" i="76"/>
  <c r="P42" i="76"/>
  <c r="P41" i="76"/>
  <c r="P40" i="76"/>
  <c r="P39" i="76"/>
  <c r="P38" i="76"/>
  <c r="P37" i="76"/>
  <c r="P36" i="76"/>
  <c r="P35" i="76"/>
  <c r="P34" i="76"/>
  <c r="P33" i="76"/>
  <c r="P32" i="76"/>
  <c r="P31" i="76"/>
  <c r="P30" i="76"/>
  <c r="P29" i="76"/>
  <c r="P28" i="76"/>
  <c r="P27" i="76"/>
  <c r="P26" i="76"/>
  <c r="P25" i="76"/>
  <c r="P24" i="76"/>
  <c r="P23" i="76"/>
  <c r="P22" i="76"/>
  <c r="P21" i="76"/>
  <c r="P20" i="76"/>
  <c r="P19" i="76"/>
  <c r="P18" i="76"/>
  <c r="P17" i="76"/>
  <c r="P16" i="76"/>
  <c r="P15" i="76"/>
  <c r="P14" i="76"/>
  <c r="P13" i="76"/>
  <c r="P12" i="76"/>
  <c r="P11" i="76"/>
  <c r="P10" i="76"/>
  <c r="P9" i="76"/>
  <c r="P8" i="76"/>
  <c r="P7" i="76"/>
  <c r="P6" i="76"/>
  <c r="P5" i="76"/>
  <c r="P4" i="76"/>
  <c r="P265" i="75"/>
  <c r="P264" i="75"/>
  <c r="P263" i="75"/>
  <c r="P262" i="75"/>
  <c r="P261" i="75"/>
  <c r="P260" i="75"/>
  <c r="P259" i="75"/>
  <c r="P258" i="75"/>
  <c r="P257" i="75"/>
  <c r="P256" i="75"/>
  <c r="P255" i="75"/>
  <c r="P254" i="75"/>
  <c r="P253" i="75"/>
  <c r="P252" i="75"/>
  <c r="P251" i="75"/>
  <c r="P250" i="75"/>
  <c r="P249" i="75"/>
  <c r="P248" i="75"/>
  <c r="P247" i="75"/>
  <c r="P246" i="75"/>
  <c r="P245" i="75"/>
  <c r="P244" i="75"/>
  <c r="P243" i="75"/>
  <c r="P242" i="75"/>
  <c r="P241" i="75"/>
  <c r="P240" i="75"/>
  <c r="P239" i="75"/>
  <c r="P238" i="75"/>
  <c r="P237" i="75"/>
  <c r="P236" i="75"/>
  <c r="P235" i="75"/>
  <c r="P234" i="75"/>
  <c r="P233" i="75"/>
  <c r="P232" i="75"/>
  <c r="P231" i="75"/>
  <c r="P230" i="75"/>
  <c r="P229" i="75"/>
  <c r="P228" i="75"/>
  <c r="P227" i="75"/>
  <c r="P226" i="75"/>
  <c r="P225" i="75"/>
  <c r="P224" i="75"/>
  <c r="P223" i="75"/>
  <c r="P222" i="75"/>
  <c r="P221" i="75"/>
  <c r="P220" i="75"/>
  <c r="P219" i="75"/>
  <c r="P218" i="75"/>
  <c r="P217" i="75"/>
  <c r="P216" i="75"/>
  <c r="P215" i="75"/>
  <c r="P214" i="75"/>
  <c r="P213" i="75"/>
  <c r="P212" i="75"/>
  <c r="P211" i="75"/>
  <c r="P210" i="75"/>
  <c r="P209" i="75"/>
  <c r="P208" i="75"/>
  <c r="P207" i="75"/>
  <c r="P206" i="75"/>
  <c r="P205" i="75"/>
  <c r="P204" i="75"/>
  <c r="P203" i="75"/>
  <c r="P202" i="75"/>
  <c r="P201" i="75"/>
  <c r="P200" i="75"/>
  <c r="P199" i="75"/>
  <c r="P198" i="75"/>
  <c r="P197" i="75"/>
  <c r="P196" i="75"/>
  <c r="P195" i="75"/>
  <c r="P194" i="75"/>
  <c r="P193" i="75"/>
  <c r="P192" i="75"/>
  <c r="P191" i="75"/>
  <c r="P190" i="75"/>
  <c r="P189" i="75"/>
  <c r="P188" i="75"/>
  <c r="P187" i="75"/>
  <c r="P186" i="75"/>
  <c r="P185" i="75"/>
  <c r="P184" i="75"/>
  <c r="P183" i="75"/>
  <c r="P182" i="75"/>
  <c r="P181" i="75"/>
  <c r="P180" i="75"/>
  <c r="P179" i="75"/>
  <c r="P178" i="75"/>
  <c r="P177" i="75"/>
  <c r="P176" i="75"/>
  <c r="P175" i="75"/>
  <c r="P174" i="75"/>
  <c r="P173" i="75"/>
  <c r="P172" i="75"/>
  <c r="P171" i="75"/>
  <c r="P170" i="75"/>
  <c r="P169" i="75"/>
  <c r="P168" i="75"/>
  <c r="P167" i="75"/>
  <c r="P166" i="75"/>
  <c r="P165" i="75"/>
  <c r="P164" i="75"/>
  <c r="P163" i="75"/>
  <c r="P162" i="75"/>
  <c r="P161" i="75"/>
  <c r="P160" i="75"/>
  <c r="P159" i="75"/>
  <c r="P158" i="75"/>
  <c r="P157" i="75"/>
  <c r="P156" i="75"/>
  <c r="P155" i="75"/>
  <c r="P154" i="75"/>
  <c r="P153" i="75"/>
  <c r="P152" i="75"/>
  <c r="P151" i="75"/>
  <c r="P150" i="75"/>
  <c r="P149" i="75"/>
  <c r="P148" i="75"/>
  <c r="P147" i="75"/>
  <c r="P146" i="75"/>
  <c r="P145" i="75"/>
  <c r="P144" i="75"/>
  <c r="P143" i="75"/>
  <c r="P142" i="75"/>
  <c r="P141" i="75"/>
  <c r="P140" i="75"/>
  <c r="P139" i="75"/>
  <c r="P138" i="75"/>
  <c r="P137" i="75"/>
  <c r="P136" i="75"/>
  <c r="P135" i="75"/>
  <c r="P134" i="75"/>
  <c r="P133" i="75"/>
  <c r="P132" i="75"/>
  <c r="P131" i="75"/>
  <c r="P130" i="75"/>
  <c r="P129" i="75"/>
  <c r="P128" i="75"/>
  <c r="P127" i="75"/>
  <c r="P126" i="75"/>
  <c r="P125" i="75"/>
  <c r="P124" i="75"/>
  <c r="P123" i="75"/>
  <c r="P122" i="75"/>
  <c r="P121" i="75"/>
  <c r="P120" i="75"/>
  <c r="P119" i="75"/>
  <c r="P118" i="75"/>
  <c r="P117" i="75"/>
  <c r="P116" i="75"/>
  <c r="P115" i="75"/>
  <c r="P114" i="75"/>
  <c r="P113" i="75"/>
  <c r="P112" i="75"/>
  <c r="P111" i="75"/>
  <c r="P110" i="75"/>
  <c r="P109" i="75"/>
  <c r="P108" i="75"/>
  <c r="P107" i="75"/>
  <c r="P106" i="75"/>
  <c r="P105" i="75"/>
  <c r="P104" i="75"/>
  <c r="P103" i="75"/>
  <c r="P102" i="75"/>
  <c r="P101" i="75"/>
  <c r="P100" i="75"/>
  <c r="P99" i="75"/>
  <c r="P98" i="75"/>
  <c r="P97" i="75"/>
  <c r="P96" i="75"/>
  <c r="P95" i="75"/>
  <c r="P94" i="75"/>
  <c r="P93" i="75"/>
  <c r="P92" i="75"/>
  <c r="P91" i="75"/>
  <c r="P90" i="75"/>
  <c r="P89" i="75"/>
  <c r="P88" i="75"/>
  <c r="P87" i="75"/>
  <c r="P86" i="75"/>
  <c r="P85" i="75"/>
  <c r="P84" i="75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63" i="75"/>
  <c r="P62" i="75"/>
  <c r="P61" i="75"/>
  <c r="P60" i="75"/>
  <c r="P59" i="75"/>
  <c r="P58" i="75"/>
  <c r="P57" i="75"/>
  <c r="P56" i="75"/>
  <c r="P55" i="75"/>
  <c r="P54" i="75"/>
  <c r="P53" i="75"/>
  <c r="P52" i="75"/>
  <c r="P51" i="75"/>
  <c r="P50" i="75"/>
  <c r="P49" i="75"/>
  <c r="P48" i="75"/>
  <c r="P47" i="75"/>
  <c r="P46" i="75"/>
  <c r="P45" i="75"/>
  <c r="P44" i="75"/>
  <c r="P43" i="75"/>
  <c r="P42" i="75"/>
  <c r="P41" i="75"/>
  <c r="P40" i="75"/>
  <c r="P39" i="75"/>
  <c r="P38" i="75"/>
  <c r="P37" i="75"/>
  <c r="P36" i="75"/>
  <c r="P35" i="75"/>
  <c r="P34" i="75"/>
  <c r="P33" i="75"/>
  <c r="P32" i="75"/>
  <c r="P31" i="75"/>
  <c r="P30" i="75"/>
  <c r="P29" i="75"/>
  <c r="P28" i="75"/>
  <c r="P27" i="75"/>
  <c r="P26" i="75"/>
  <c r="P25" i="75"/>
  <c r="P24" i="75"/>
  <c r="P23" i="75"/>
  <c r="P22" i="75"/>
  <c r="P21" i="75"/>
  <c r="P20" i="75"/>
  <c r="P19" i="75"/>
  <c r="P18" i="75"/>
  <c r="P17" i="75"/>
  <c r="P16" i="75"/>
  <c r="P15" i="75"/>
  <c r="P14" i="75"/>
  <c r="P13" i="75"/>
  <c r="P12" i="75"/>
  <c r="P11" i="75"/>
  <c r="P10" i="75"/>
  <c r="P9" i="75"/>
  <c r="P8" i="75"/>
  <c r="P7" i="75"/>
  <c r="P6" i="75"/>
  <c r="P5" i="75"/>
  <c r="P4" i="75"/>
  <c r="P33" i="74"/>
  <c r="P32" i="74"/>
  <c r="P31" i="74"/>
  <c r="P30" i="74"/>
  <c r="P29" i="74"/>
  <c r="P28" i="74"/>
  <c r="P27" i="74"/>
  <c r="P26" i="74"/>
  <c r="P25" i="74"/>
  <c r="P24" i="74"/>
  <c r="P23" i="74"/>
  <c r="P22" i="74"/>
  <c r="P21" i="74"/>
  <c r="P20" i="74"/>
  <c r="P19" i="74"/>
  <c r="P18" i="74"/>
  <c r="P17" i="74"/>
  <c r="P16" i="74"/>
  <c r="P15" i="74"/>
  <c r="P14" i="74"/>
  <c r="P13" i="74"/>
  <c r="P12" i="74"/>
  <c r="P11" i="74"/>
  <c r="P10" i="74"/>
  <c r="P9" i="74"/>
  <c r="P8" i="74"/>
  <c r="P7" i="74"/>
  <c r="P6" i="74"/>
  <c r="P5" i="74"/>
  <c r="P4" i="74"/>
  <c r="P270" i="73"/>
  <c r="P269" i="73"/>
  <c r="P268" i="73"/>
  <c r="P267" i="73"/>
  <c r="P266" i="73"/>
  <c r="P265" i="73"/>
  <c r="P264" i="73"/>
  <c r="P263" i="73"/>
  <c r="P262" i="73"/>
  <c r="P261" i="73"/>
  <c r="P260" i="73"/>
  <c r="P259" i="73"/>
  <c r="P258" i="73"/>
  <c r="P257" i="73"/>
  <c r="P256" i="73"/>
  <c r="P255" i="73"/>
  <c r="P254" i="73"/>
  <c r="P253" i="73"/>
  <c r="P252" i="73"/>
  <c r="P251" i="73"/>
  <c r="P250" i="73"/>
  <c r="P249" i="73"/>
  <c r="P248" i="73"/>
  <c r="P247" i="73"/>
  <c r="P246" i="73"/>
  <c r="P245" i="73"/>
  <c r="P244" i="73"/>
  <c r="P243" i="73"/>
  <c r="P242" i="73"/>
  <c r="P241" i="73"/>
  <c r="P240" i="73"/>
  <c r="P239" i="73"/>
  <c r="P238" i="73"/>
  <c r="P237" i="73"/>
  <c r="P236" i="73"/>
  <c r="P235" i="73"/>
  <c r="P234" i="73"/>
  <c r="P233" i="73"/>
  <c r="P232" i="73"/>
  <c r="P231" i="73"/>
  <c r="P230" i="73"/>
  <c r="P229" i="73"/>
  <c r="P228" i="73"/>
  <c r="P227" i="73"/>
  <c r="P226" i="73"/>
  <c r="P225" i="73"/>
  <c r="P224" i="73"/>
  <c r="P223" i="73"/>
  <c r="P222" i="73"/>
  <c r="P221" i="73"/>
  <c r="P220" i="73"/>
  <c r="P219" i="73"/>
  <c r="P218" i="73"/>
  <c r="P217" i="73"/>
  <c r="P216" i="73"/>
  <c r="P215" i="73"/>
  <c r="P214" i="73"/>
  <c r="P213" i="73"/>
  <c r="P212" i="73"/>
  <c r="P211" i="73"/>
  <c r="P210" i="73"/>
  <c r="P209" i="73"/>
  <c r="P208" i="73"/>
  <c r="P207" i="73"/>
  <c r="P206" i="73"/>
  <c r="P205" i="73"/>
  <c r="P204" i="73"/>
  <c r="P203" i="73"/>
  <c r="P202" i="73"/>
  <c r="P201" i="73"/>
  <c r="P200" i="73"/>
  <c r="P199" i="73"/>
  <c r="P198" i="73"/>
  <c r="P197" i="73"/>
  <c r="P196" i="73"/>
  <c r="P195" i="73"/>
  <c r="P194" i="73"/>
  <c r="P193" i="73"/>
  <c r="P192" i="73"/>
  <c r="P191" i="73"/>
  <c r="P190" i="73"/>
  <c r="P189" i="73"/>
  <c r="P188" i="73"/>
  <c r="P187" i="73"/>
  <c r="P186" i="73"/>
  <c r="P185" i="73"/>
  <c r="P184" i="73"/>
  <c r="P183" i="73"/>
  <c r="P182" i="73"/>
  <c r="P181" i="73"/>
  <c r="P180" i="73"/>
  <c r="P179" i="73"/>
  <c r="P178" i="73"/>
  <c r="P177" i="73"/>
  <c r="P176" i="73"/>
  <c r="P175" i="73"/>
  <c r="P174" i="73"/>
  <c r="P173" i="73"/>
  <c r="P172" i="73"/>
  <c r="P171" i="73"/>
  <c r="P170" i="73"/>
  <c r="P169" i="73"/>
  <c r="P168" i="73"/>
  <c r="P167" i="73"/>
  <c r="P166" i="73"/>
  <c r="P165" i="73"/>
  <c r="P164" i="73"/>
  <c r="P163" i="73"/>
  <c r="P162" i="73"/>
  <c r="P161" i="73"/>
  <c r="P160" i="73"/>
  <c r="P159" i="73"/>
  <c r="P158" i="73"/>
  <c r="P157" i="73"/>
  <c r="P156" i="73"/>
  <c r="P155" i="73"/>
  <c r="P154" i="73"/>
  <c r="P153" i="73"/>
  <c r="P152" i="73"/>
  <c r="P151" i="73"/>
  <c r="P150" i="73"/>
  <c r="P149" i="73"/>
  <c r="P148" i="73"/>
  <c r="P147" i="73"/>
  <c r="P146" i="73"/>
  <c r="P145" i="73"/>
  <c r="P144" i="73"/>
  <c r="P143" i="73"/>
  <c r="P142" i="73"/>
  <c r="P141" i="73"/>
  <c r="P140" i="73"/>
  <c r="P139" i="73"/>
  <c r="P138" i="73"/>
  <c r="P137" i="73"/>
  <c r="P136" i="73"/>
  <c r="P135" i="73"/>
  <c r="P134" i="73"/>
  <c r="P133" i="73"/>
  <c r="P132" i="73"/>
  <c r="P131" i="73"/>
  <c r="P130" i="73"/>
  <c r="P129" i="73"/>
  <c r="P128" i="73"/>
  <c r="P127" i="73"/>
  <c r="P126" i="73"/>
  <c r="P125" i="73"/>
  <c r="P124" i="73"/>
  <c r="P123" i="73"/>
  <c r="P122" i="73"/>
  <c r="P121" i="73"/>
  <c r="P120" i="73"/>
  <c r="P119" i="73"/>
  <c r="P118" i="73"/>
  <c r="P117" i="73"/>
  <c r="P116" i="73"/>
  <c r="P115" i="73"/>
  <c r="P114" i="73"/>
  <c r="P113" i="73"/>
  <c r="P112" i="73"/>
  <c r="P111" i="73"/>
  <c r="P110" i="73"/>
  <c r="P109" i="73"/>
  <c r="P108" i="73"/>
  <c r="P107" i="73"/>
  <c r="P106" i="73"/>
  <c r="P105" i="73"/>
  <c r="P104" i="73"/>
  <c r="P103" i="73"/>
  <c r="P102" i="73"/>
  <c r="P101" i="73"/>
  <c r="P100" i="73"/>
  <c r="P99" i="73"/>
  <c r="P98" i="73"/>
  <c r="P97" i="73"/>
  <c r="P96" i="73"/>
  <c r="P95" i="73"/>
  <c r="P94" i="73"/>
  <c r="P93" i="73"/>
  <c r="P92" i="73"/>
  <c r="P91" i="73"/>
  <c r="P90" i="73"/>
  <c r="P89" i="73"/>
  <c r="P88" i="73"/>
  <c r="P87" i="73"/>
  <c r="P86" i="73"/>
  <c r="P85" i="73"/>
  <c r="P84" i="73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65" i="73"/>
  <c r="P64" i="73"/>
  <c r="P63" i="73"/>
  <c r="P62" i="73"/>
  <c r="P61" i="73"/>
  <c r="P60" i="73"/>
  <c r="P59" i="73"/>
  <c r="P58" i="73"/>
  <c r="P57" i="73"/>
  <c r="P56" i="73"/>
  <c r="P55" i="73"/>
  <c r="P54" i="73"/>
  <c r="P53" i="73"/>
  <c r="P52" i="73"/>
  <c r="P51" i="73"/>
  <c r="P50" i="73"/>
  <c r="P49" i="73"/>
  <c r="P48" i="73"/>
  <c r="P47" i="73"/>
  <c r="P46" i="73"/>
  <c r="P45" i="73"/>
  <c r="P44" i="73"/>
  <c r="P43" i="73"/>
  <c r="P42" i="73"/>
  <c r="P41" i="73"/>
  <c r="P40" i="73"/>
  <c r="P39" i="73"/>
  <c r="P38" i="73"/>
  <c r="P37" i="73"/>
  <c r="P36" i="73"/>
  <c r="P35" i="73"/>
  <c r="P34" i="73"/>
  <c r="P33" i="73"/>
  <c r="P32" i="73"/>
  <c r="P31" i="73"/>
  <c r="P30" i="73"/>
  <c r="P29" i="73"/>
  <c r="P28" i="73"/>
  <c r="P27" i="73"/>
  <c r="P26" i="73"/>
  <c r="P25" i="73"/>
  <c r="P24" i="73"/>
  <c r="P23" i="73"/>
  <c r="P22" i="73"/>
  <c r="P21" i="73"/>
  <c r="P20" i="73"/>
  <c r="P19" i="73"/>
  <c r="P18" i="73"/>
  <c r="P17" i="73"/>
  <c r="P16" i="73"/>
  <c r="P15" i="73"/>
  <c r="P14" i="73"/>
  <c r="P13" i="73"/>
  <c r="P12" i="73"/>
  <c r="P11" i="73"/>
  <c r="P10" i="73"/>
  <c r="P9" i="73"/>
  <c r="P8" i="73"/>
  <c r="P7" i="73"/>
  <c r="P6" i="73"/>
  <c r="P5" i="73"/>
  <c r="P4" i="73"/>
  <c r="P289" i="72"/>
  <c r="P288" i="72"/>
  <c r="P287" i="72"/>
  <c r="P286" i="72"/>
  <c r="P285" i="72"/>
  <c r="P284" i="72"/>
  <c r="P283" i="72"/>
  <c r="P282" i="72"/>
  <c r="P281" i="72"/>
  <c r="P280" i="72"/>
  <c r="P279" i="72"/>
  <c r="P278" i="72"/>
  <c r="P277" i="72"/>
  <c r="P276" i="72"/>
  <c r="P275" i="72"/>
  <c r="P274" i="72"/>
  <c r="P273" i="72"/>
  <c r="P272" i="72"/>
  <c r="P271" i="72"/>
  <c r="P270" i="72"/>
  <c r="P269" i="72"/>
  <c r="P268" i="72"/>
  <c r="P267" i="72"/>
  <c r="P266" i="72"/>
  <c r="P265" i="72"/>
  <c r="P264" i="72"/>
  <c r="P263" i="72"/>
  <c r="P262" i="72"/>
  <c r="P261" i="72"/>
  <c r="P260" i="72"/>
  <c r="P259" i="72"/>
  <c r="P258" i="72"/>
  <c r="P257" i="72"/>
  <c r="P256" i="72"/>
  <c r="P255" i="72"/>
  <c r="P254" i="72"/>
  <c r="P253" i="72"/>
  <c r="P252" i="72"/>
  <c r="P251" i="72"/>
  <c r="P250" i="72"/>
  <c r="P249" i="72"/>
  <c r="P248" i="72"/>
  <c r="P247" i="72"/>
  <c r="P246" i="72"/>
  <c r="P245" i="72"/>
  <c r="P244" i="72"/>
  <c r="P243" i="72"/>
  <c r="P242" i="72"/>
  <c r="P241" i="72"/>
  <c r="P240" i="72"/>
  <c r="P239" i="72"/>
  <c r="P238" i="72"/>
  <c r="P237" i="72"/>
  <c r="P236" i="72"/>
  <c r="P235" i="72"/>
  <c r="P234" i="72"/>
  <c r="P233" i="72"/>
  <c r="P232" i="72"/>
  <c r="P231" i="72"/>
  <c r="P230" i="72"/>
  <c r="P229" i="72"/>
  <c r="P228" i="72"/>
  <c r="P227" i="72"/>
  <c r="P226" i="72"/>
  <c r="P225" i="72"/>
  <c r="P224" i="72"/>
  <c r="P223" i="72"/>
  <c r="P222" i="72"/>
  <c r="P221" i="72"/>
  <c r="P220" i="72"/>
  <c r="P219" i="72"/>
  <c r="P218" i="72"/>
  <c r="P217" i="72"/>
  <c r="P216" i="72"/>
  <c r="P215" i="72"/>
  <c r="P214" i="72"/>
  <c r="P213" i="72"/>
  <c r="P212" i="72"/>
  <c r="P211" i="72"/>
  <c r="P210" i="72"/>
  <c r="P209" i="72"/>
  <c r="P208" i="72"/>
  <c r="P207" i="72"/>
  <c r="P206" i="72"/>
  <c r="P205" i="72"/>
  <c r="P204" i="72"/>
  <c r="P203" i="72"/>
  <c r="P202" i="72"/>
  <c r="P201" i="72"/>
  <c r="P200" i="72"/>
  <c r="P199" i="72"/>
  <c r="P198" i="72"/>
  <c r="P197" i="72"/>
  <c r="P196" i="72"/>
  <c r="P195" i="72"/>
  <c r="P194" i="72"/>
  <c r="P193" i="72"/>
  <c r="P192" i="72"/>
  <c r="P191" i="72"/>
  <c r="P190" i="72"/>
  <c r="P189" i="72"/>
  <c r="P188" i="72"/>
  <c r="P187" i="72"/>
  <c r="P186" i="72"/>
  <c r="P185" i="72"/>
  <c r="P184" i="72"/>
  <c r="P183" i="72"/>
  <c r="P182" i="72"/>
  <c r="P181" i="72"/>
  <c r="P180" i="72"/>
  <c r="P179" i="72"/>
  <c r="P178" i="72"/>
  <c r="P177" i="72"/>
  <c r="P176" i="72"/>
  <c r="P175" i="72"/>
  <c r="P174" i="72"/>
  <c r="P173" i="72"/>
  <c r="P172" i="72"/>
  <c r="P171" i="72"/>
  <c r="P170" i="72"/>
  <c r="P169" i="72"/>
  <c r="P168" i="72"/>
  <c r="P167" i="72"/>
  <c r="P166" i="72"/>
  <c r="P165" i="72"/>
  <c r="P164" i="72"/>
  <c r="P163" i="72"/>
  <c r="P162" i="72"/>
  <c r="P161" i="72"/>
  <c r="P160" i="72"/>
  <c r="P159" i="72"/>
  <c r="P158" i="72"/>
  <c r="P157" i="72"/>
  <c r="P156" i="72"/>
  <c r="P155" i="72"/>
  <c r="P154" i="72"/>
  <c r="P153" i="72"/>
  <c r="P152" i="72"/>
  <c r="P151" i="72"/>
  <c r="P150" i="72"/>
  <c r="P149" i="72"/>
  <c r="P148" i="72"/>
  <c r="P147" i="72"/>
  <c r="P146" i="72"/>
  <c r="P145" i="72"/>
  <c r="P144" i="72"/>
  <c r="P143" i="72"/>
  <c r="P142" i="72"/>
  <c r="P141" i="72"/>
  <c r="P140" i="72"/>
  <c r="P139" i="72"/>
  <c r="P138" i="72"/>
  <c r="P137" i="72"/>
  <c r="P136" i="72"/>
  <c r="P135" i="72"/>
  <c r="P134" i="72"/>
  <c r="P133" i="72"/>
  <c r="P132" i="72"/>
  <c r="P131" i="72"/>
  <c r="P130" i="72"/>
  <c r="P129" i="72"/>
  <c r="P128" i="72"/>
  <c r="P127" i="72"/>
  <c r="P126" i="72"/>
  <c r="P125" i="72"/>
  <c r="P124" i="72"/>
  <c r="P123" i="72"/>
  <c r="P122" i="72"/>
  <c r="P121" i="72"/>
  <c r="P120" i="72"/>
  <c r="P119" i="72"/>
  <c r="P118" i="72"/>
  <c r="P117" i="72"/>
  <c r="P116" i="72"/>
  <c r="P115" i="72"/>
  <c r="P114" i="72"/>
  <c r="P113" i="72"/>
  <c r="P112" i="72"/>
  <c r="P111" i="72"/>
  <c r="P110" i="72"/>
  <c r="P109" i="72"/>
  <c r="P108" i="72"/>
  <c r="P107" i="72"/>
  <c r="P106" i="72"/>
  <c r="P105" i="72"/>
  <c r="P104" i="72"/>
  <c r="P103" i="72"/>
  <c r="P102" i="72"/>
  <c r="P101" i="72"/>
  <c r="P100" i="72"/>
  <c r="P99" i="72"/>
  <c r="P98" i="72"/>
  <c r="P97" i="72"/>
  <c r="P96" i="72"/>
  <c r="P95" i="72"/>
  <c r="P94" i="72"/>
  <c r="P93" i="72"/>
  <c r="P92" i="72"/>
  <c r="P91" i="72"/>
  <c r="P90" i="72"/>
  <c r="P89" i="72"/>
  <c r="P88" i="72"/>
  <c r="P87" i="72"/>
  <c r="P86" i="72"/>
  <c r="P85" i="72"/>
  <c r="P84" i="72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66" i="72"/>
  <c r="P65" i="72"/>
  <c r="P64" i="72"/>
  <c r="P63" i="72"/>
  <c r="P62" i="72"/>
  <c r="P61" i="72"/>
  <c r="P60" i="72"/>
  <c r="P59" i="72"/>
  <c r="P58" i="72"/>
  <c r="P57" i="72"/>
  <c r="P56" i="72"/>
  <c r="P55" i="72"/>
  <c r="P54" i="72"/>
  <c r="P53" i="72"/>
  <c r="P52" i="72"/>
  <c r="P51" i="72"/>
  <c r="P50" i="72"/>
  <c r="P49" i="72"/>
  <c r="P48" i="72"/>
  <c r="P47" i="72"/>
  <c r="P46" i="72"/>
  <c r="P45" i="72"/>
  <c r="P44" i="72"/>
  <c r="P43" i="72"/>
  <c r="P42" i="72"/>
  <c r="P41" i="72"/>
  <c r="P40" i="72"/>
  <c r="P39" i="72"/>
  <c r="P38" i="72"/>
  <c r="P37" i="72"/>
  <c r="P36" i="72"/>
  <c r="P35" i="72"/>
  <c r="P34" i="72"/>
  <c r="P33" i="72"/>
  <c r="P32" i="72"/>
  <c r="P31" i="72"/>
  <c r="P30" i="72"/>
  <c r="P29" i="72"/>
  <c r="P28" i="72"/>
  <c r="P27" i="72"/>
  <c r="P26" i="72"/>
  <c r="P25" i="72"/>
  <c r="P24" i="72"/>
  <c r="P23" i="72"/>
  <c r="P22" i="72"/>
  <c r="P21" i="72"/>
  <c r="P20" i="72"/>
  <c r="P19" i="72"/>
  <c r="P18" i="72"/>
  <c r="P17" i="72"/>
  <c r="P16" i="72"/>
  <c r="P15" i="72"/>
  <c r="P14" i="72"/>
  <c r="P13" i="72"/>
  <c r="P12" i="72"/>
  <c r="P11" i="72"/>
  <c r="P10" i="72"/>
  <c r="P9" i="72"/>
  <c r="P8" i="72"/>
  <c r="P7" i="72"/>
  <c r="P6" i="72"/>
  <c r="P5" i="72"/>
  <c r="P4" i="72"/>
  <c r="P220" i="71"/>
  <c r="P219" i="71"/>
  <c r="P218" i="71"/>
  <c r="P217" i="71"/>
  <c r="P216" i="71"/>
  <c r="P215" i="71"/>
  <c r="P214" i="71"/>
  <c r="P213" i="71"/>
  <c r="P212" i="71"/>
  <c r="P211" i="71"/>
  <c r="P210" i="71"/>
  <c r="P209" i="71"/>
  <c r="P208" i="71"/>
  <c r="P207" i="71"/>
  <c r="P206" i="71"/>
  <c r="P205" i="71"/>
  <c r="P204" i="71"/>
  <c r="P203" i="71"/>
  <c r="P202" i="71"/>
  <c r="P201" i="71"/>
  <c r="P200" i="71"/>
  <c r="P199" i="71"/>
  <c r="P198" i="71"/>
  <c r="P197" i="71"/>
  <c r="P196" i="71"/>
  <c r="P195" i="71"/>
  <c r="P194" i="71"/>
  <c r="P193" i="71"/>
  <c r="P192" i="71"/>
  <c r="P191" i="71"/>
  <c r="P190" i="71"/>
  <c r="P189" i="71"/>
  <c r="P188" i="71"/>
  <c r="P187" i="71"/>
  <c r="P186" i="71"/>
  <c r="P185" i="71"/>
  <c r="P184" i="71"/>
  <c r="P183" i="71"/>
  <c r="P182" i="71"/>
  <c r="P181" i="71"/>
  <c r="P180" i="71"/>
  <c r="P179" i="71"/>
  <c r="P178" i="71"/>
  <c r="P177" i="71"/>
  <c r="P176" i="71"/>
  <c r="P175" i="71"/>
  <c r="P174" i="71"/>
  <c r="P173" i="71"/>
  <c r="P172" i="71"/>
  <c r="P171" i="71"/>
  <c r="P170" i="71"/>
  <c r="P169" i="71"/>
  <c r="P168" i="71"/>
  <c r="P167" i="71"/>
  <c r="P166" i="71"/>
  <c r="P165" i="71"/>
  <c r="P164" i="71"/>
  <c r="P163" i="71"/>
  <c r="P162" i="71"/>
  <c r="P161" i="71"/>
  <c r="P160" i="71"/>
  <c r="P159" i="71"/>
  <c r="P158" i="71"/>
  <c r="P157" i="71"/>
  <c r="P156" i="71"/>
  <c r="P155" i="71"/>
  <c r="P154" i="71"/>
  <c r="P153" i="71"/>
  <c r="P152" i="71"/>
  <c r="P151" i="71"/>
  <c r="P150" i="71"/>
  <c r="P149" i="71"/>
  <c r="P148" i="71"/>
  <c r="P147" i="71"/>
  <c r="P146" i="71"/>
  <c r="P145" i="71"/>
  <c r="P144" i="71"/>
  <c r="P143" i="71"/>
  <c r="P142" i="71"/>
  <c r="P141" i="71"/>
  <c r="P140" i="71"/>
  <c r="P139" i="71"/>
  <c r="P138" i="71"/>
  <c r="P137" i="71"/>
  <c r="P136" i="71"/>
  <c r="P135" i="71"/>
  <c r="P134" i="71"/>
  <c r="P133" i="71"/>
  <c r="P132" i="71"/>
  <c r="P131" i="71"/>
  <c r="P130" i="71"/>
  <c r="P129" i="71"/>
  <c r="P128" i="71"/>
  <c r="P127" i="71"/>
  <c r="P126" i="71"/>
  <c r="P125" i="71"/>
  <c r="P124" i="71"/>
  <c r="P123" i="71"/>
  <c r="P122" i="71"/>
  <c r="P121" i="71"/>
  <c r="P120" i="71"/>
  <c r="P119" i="71"/>
  <c r="P118" i="71"/>
  <c r="P117" i="71"/>
  <c r="P116" i="71"/>
  <c r="P115" i="71"/>
  <c r="P114" i="71"/>
  <c r="P113" i="71"/>
  <c r="P112" i="71"/>
  <c r="P111" i="71"/>
  <c r="P110" i="71"/>
  <c r="P109" i="71"/>
  <c r="P108" i="71"/>
  <c r="P107" i="71"/>
  <c r="P106" i="71"/>
  <c r="P105" i="71"/>
  <c r="P104" i="71"/>
  <c r="P103" i="71"/>
  <c r="P102" i="71"/>
  <c r="P101" i="71"/>
  <c r="P100" i="71"/>
  <c r="P99" i="71"/>
  <c r="P98" i="71"/>
  <c r="P97" i="71"/>
  <c r="P96" i="71"/>
  <c r="P95" i="71"/>
  <c r="P94" i="71"/>
  <c r="P93" i="71"/>
  <c r="P92" i="71"/>
  <c r="P91" i="71"/>
  <c r="P90" i="71"/>
  <c r="P89" i="71"/>
  <c r="P88" i="71"/>
  <c r="P87" i="71"/>
  <c r="P86" i="71"/>
  <c r="P85" i="71"/>
  <c r="P84" i="71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64" i="71"/>
  <c r="P63" i="71"/>
  <c r="P62" i="71"/>
  <c r="P61" i="71"/>
  <c r="P60" i="71"/>
  <c r="P59" i="71"/>
  <c r="P58" i="71"/>
  <c r="P57" i="71"/>
  <c r="P56" i="71"/>
  <c r="P55" i="71"/>
  <c r="P54" i="71"/>
  <c r="P53" i="71"/>
  <c r="P52" i="71"/>
  <c r="P51" i="71"/>
  <c r="P50" i="71"/>
  <c r="P49" i="71"/>
  <c r="P48" i="71"/>
  <c r="P47" i="71"/>
  <c r="P46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9" i="71"/>
  <c r="P18" i="71"/>
  <c r="P17" i="71"/>
  <c r="P16" i="71"/>
  <c r="P15" i="71"/>
  <c r="P14" i="71"/>
  <c r="P13" i="71"/>
  <c r="P12" i="71"/>
  <c r="P11" i="71"/>
  <c r="P10" i="71"/>
  <c r="P9" i="71"/>
  <c r="P8" i="71"/>
  <c r="P7" i="71"/>
  <c r="P6" i="71"/>
  <c r="P5" i="71"/>
  <c r="P4" i="71"/>
  <c r="P210" i="70"/>
  <c r="P209" i="70"/>
  <c r="P208" i="70"/>
  <c r="P207" i="70"/>
  <c r="P206" i="70"/>
  <c r="P205" i="70"/>
  <c r="P204" i="70"/>
  <c r="P203" i="70"/>
  <c r="P202" i="70"/>
  <c r="P201" i="70"/>
  <c r="P200" i="70"/>
  <c r="P199" i="70"/>
  <c r="P198" i="70"/>
  <c r="P197" i="70"/>
  <c r="P196" i="70"/>
  <c r="P195" i="70"/>
  <c r="P194" i="70"/>
  <c r="P193" i="70"/>
  <c r="P192" i="70"/>
  <c r="P191" i="70"/>
  <c r="P190" i="70"/>
  <c r="P189" i="70"/>
  <c r="P188" i="70"/>
  <c r="P187" i="70"/>
  <c r="P186" i="70"/>
  <c r="P185" i="70"/>
  <c r="P184" i="70"/>
  <c r="P183" i="70"/>
  <c r="P182" i="70"/>
  <c r="P181" i="70"/>
  <c r="P180" i="70"/>
  <c r="P179" i="70"/>
  <c r="P178" i="70"/>
  <c r="P177" i="70"/>
  <c r="P176" i="70"/>
  <c r="P175" i="70"/>
  <c r="P174" i="70"/>
  <c r="P173" i="70"/>
  <c r="P172" i="70"/>
  <c r="P171" i="70"/>
  <c r="P170" i="70"/>
  <c r="P169" i="70"/>
  <c r="P168" i="70"/>
  <c r="P167" i="70"/>
  <c r="P166" i="70"/>
  <c r="P165" i="70"/>
  <c r="P164" i="70"/>
  <c r="P163" i="70"/>
  <c r="P162" i="70"/>
  <c r="P161" i="70"/>
  <c r="P160" i="70"/>
  <c r="P159" i="70"/>
  <c r="P158" i="70"/>
  <c r="P157" i="70"/>
  <c r="P156" i="70"/>
  <c r="P155" i="70"/>
  <c r="P154" i="70"/>
  <c r="P153" i="70"/>
  <c r="P152" i="70"/>
  <c r="P151" i="70"/>
  <c r="P150" i="70"/>
  <c r="P149" i="70"/>
  <c r="P148" i="70"/>
  <c r="P147" i="70"/>
  <c r="P146" i="70"/>
  <c r="P145" i="70"/>
  <c r="P144" i="70"/>
  <c r="P143" i="70"/>
  <c r="P142" i="70"/>
  <c r="P141" i="70"/>
  <c r="P140" i="70"/>
  <c r="P139" i="70"/>
  <c r="P138" i="70"/>
  <c r="P137" i="70"/>
  <c r="P136" i="70"/>
  <c r="P135" i="70"/>
  <c r="P134" i="70"/>
  <c r="P133" i="70"/>
  <c r="P132" i="70"/>
  <c r="P131" i="70"/>
  <c r="P130" i="70"/>
  <c r="P129" i="70"/>
  <c r="P128" i="70"/>
  <c r="P127" i="70"/>
  <c r="P126" i="70"/>
  <c r="P125" i="70"/>
  <c r="P124" i="70"/>
  <c r="P123" i="70"/>
  <c r="P122" i="70"/>
  <c r="P121" i="70"/>
  <c r="P120" i="70"/>
  <c r="P119" i="70"/>
  <c r="P118" i="70"/>
  <c r="P117" i="70"/>
  <c r="P116" i="70"/>
  <c r="P115" i="70"/>
  <c r="P114" i="70"/>
  <c r="P113" i="70"/>
  <c r="P112" i="70"/>
  <c r="P111" i="70"/>
  <c r="P110" i="70"/>
  <c r="P109" i="70"/>
  <c r="P108" i="70"/>
  <c r="P107" i="70"/>
  <c r="P106" i="70"/>
  <c r="P105" i="70"/>
  <c r="P104" i="70"/>
  <c r="P103" i="70"/>
  <c r="P102" i="70"/>
  <c r="P101" i="70"/>
  <c r="P100" i="70"/>
  <c r="P99" i="70"/>
  <c r="P98" i="70"/>
  <c r="P97" i="70"/>
  <c r="P96" i="70"/>
  <c r="P95" i="70"/>
  <c r="P94" i="70"/>
  <c r="P93" i="70"/>
  <c r="P92" i="70"/>
  <c r="P91" i="70"/>
  <c r="P90" i="70"/>
  <c r="P89" i="70"/>
  <c r="P88" i="70"/>
  <c r="P87" i="70"/>
  <c r="P86" i="70"/>
  <c r="P85" i="70"/>
  <c r="P84" i="70"/>
  <c r="P83" i="70"/>
  <c r="P82" i="70"/>
  <c r="P81" i="70"/>
  <c r="P80" i="70"/>
  <c r="P79" i="70"/>
  <c r="P78" i="70"/>
  <c r="P77" i="70"/>
  <c r="P76" i="70"/>
  <c r="P75" i="70"/>
  <c r="P74" i="70"/>
  <c r="P73" i="70"/>
  <c r="P72" i="70"/>
  <c r="P71" i="70"/>
  <c r="P70" i="70"/>
  <c r="P69" i="70"/>
  <c r="P68" i="70"/>
  <c r="P67" i="70"/>
  <c r="P66" i="70"/>
  <c r="P65" i="70"/>
  <c r="P64" i="70"/>
  <c r="P63" i="70"/>
  <c r="P62" i="70"/>
  <c r="P61" i="70"/>
  <c r="P60" i="70"/>
  <c r="P59" i="70"/>
  <c r="P58" i="70"/>
  <c r="P57" i="70"/>
  <c r="P56" i="70"/>
  <c r="P55" i="70"/>
  <c r="P54" i="70"/>
  <c r="P53" i="70"/>
  <c r="P52" i="70"/>
  <c r="P51" i="70"/>
  <c r="P50" i="70"/>
  <c r="P49" i="70"/>
  <c r="P48" i="70"/>
  <c r="P47" i="70"/>
  <c r="P46" i="70"/>
  <c r="P45" i="70"/>
  <c r="P44" i="70"/>
  <c r="P43" i="70"/>
  <c r="P42" i="70"/>
  <c r="P41" i="70"/>
  <c r="P40" i="70"/>
  <c r="P39" i="70"/>
  <c r="P38" i="70"/>
  <c r="P37" i="70"/>
  <c r="P36" i="70"/>
  <c r="P35" i="70"/>
  <c r="P34" i="70"/>
  <c r="P33" i="70"/>
  <c r="P32" i="70"/>
  <c r="P31" i="70"/>
  <c r="P30" i="70"/>
  <c r="P29" i="70"/>
  <c r="P28" i="70"/>
  <c r="P27" i="70"/>
  <c r="P26" i="70"/>
  <c r="P25" i="70"/>
  <c r="P24" i="70"/>
  <c r="P23" i="70"/>
  <c r="P22" i="70"/>
  <c r="P21" i="70"/>
  <c r="P20" i="70"/>
  <c r="P19" i="70"/>
  <c r="P18" i="70"/>
  <c r="P17" i="70"/>
  <c r="P16" i="70"/>
  <c r="P15" i="70"/>
  <c r="P14" i="70"/>
  <c r="P13" i="70"/>
  <c r="P12" i="70"/>
  <c r="P11" i="70"/>
  <c r="P10" i="70"/>
  <c r="P9" i="70"/>
  <c r="P8" i="70"/>
  <c r="P7" i="70"/>
  <c r="P6" i="70"/>
  <c r="P5" i="70"/>
  <c r="P4" i="70"/>
  <c r="P204" i="69"/>
  <c r="P203" i="69"/>
  <c r="P202" i="69"/>
  <c r="P201" i="69"/>
  <c r="P200" i="69"/>
  <c r="P199" i="69"/>
  <c r="P198" i="69"/>
  <c r="P197" i="69"/>
  <c r="P196" i="69"/>
  <c r="P195" i="69"/>
  <c r="P194" i="69"/>
  <c r="P193" i="69"/>
  <c r="P192" i="69"/>
  <c r="P191" i="69"/>
  <c r="P190" i="69"/>
  <c r="P189" i="69"/>
  <c r="P188" i="69"/>
  <c r="P187" i="69"/>
  <c r="P186" i="69"/>
  <c r="P185" i="69"/>
  <c r="P184" i="69"/>
  <c r="P183" i="69"/>
  <c r="P182" i="69"/>
  <c r="P181" i="69"/>
  <c r="P180" i="69"/>
  <c r="P179" i="69"/>
  <c r="P178" i="69"/>
  <c r="P177" i="69"/>
  <c r="P176" i="69"/>
  <c r="P175" i="69"/>
  <c r="P174" i="69"/>
  <c r="P173" i="69"/>
  <c r="P172" i="69"/>
  <c r="P171" i="69"/>
  <c r="P170" i="69"/>
  <c r="P169" i="69"/>
  <c r="P168" i="69"/>
  <c r="P167" i="69"/>
  <c r="P166" i="69"/>
  <c r="P165" i="69"/>
  <c r="P164" i="69"/>
  <c r="P163" i="69"/>
  <c r="P162" i="69"/>
  <c r="P161" i="69"/>
  <c r="P160" i="69"/>
  <c r="P159" i="69"/>
  <c r="P158" i="69"/>
  <c r="P157" i="69"/>
  <c r="P156" i="69"/>
  <c r="P155" i="69"/>
  <c r="P154" i="69"/>
  <c r="P153" i="69"/>
  <c r="P152" i="69"/>
  <c r="P151" i="69"/>
  <c r="P150" i="69"/>
  <c r="P149" i="69"/>
  <c r="P148" i="69"/>
  <c r="P147" i="69"/>
  <c r="P146" i="69"/>
  <c r="P145" i="69"/>
  <c r="P144" i="69"/>
  <c r="P143" i="69"/>
  <c r="P142" i="69"/>
  <c r="P141" i="69"/>
  <c r="P140" i="69"/>
  <c r="P139" i="69"/>
  <c r="P138" i="69"/>
  <c r="P137" i="69"/>
  <c r="P136" i="69"/>
  <c r="P135" i="69"/>
  <c r="P134" i="69"/>
  <c r="P133" i="69"/>
  <c r="P132" i="69"/>
  <c r="P131" i="69"/>
  <c r="P130" i="69"/>
  <c r="P129" i="69"/>
  <c r="P128" i="69"/>
  <c r="P127" i="69"/>
  <c r="P126" i="69"/>
  <c r="P125" i="69"/>
  <c r="P124" i="69"/>
  <c r="P123" i="69"/>
  <c r="P122" i="69"/>
  <c r="P121" i="69"/>
  <c r="P120" i="69"/>
  <c r="P119" i="69"/>
  <c r="P118" i="69"/>
  <c r="P117" i="69"/>
  <c r="P116" i="69"/>
  <c r="P115" i="69"/>
  <c r="P114" i="69"/>
  <c r="P113" i="69"/>
  <c r="P112" i="69"/>
  <c r="P111" i="69"/>
  <c r="P110" i="69"/>
  <c r="P109" i="69"/>
  <c r="P108" i="69"/>
  <c r="P107" i="69"/>
  <c r="P106" i="69"/>
  <c r="P105" i="69"/>
  <c r="P104" i="69"/>
  <c r="P103" i="69"/>
  <c r="P102" i="69"/>
  <c r="P101" i="69"/>
  <c r="P100" i="69"/>
  <c r="P99" i="69"/>
  <c r="P98" i="69"/>
  <c r="P97" i="69"/>
  <c r="P96" i="69"/>
  <c r="P95" i="69"/>
  <c r="P94" i="69"/>
  <c r="P93" i="69"/>
  <c r="P92" i="69"/>
  <c r="P91" i="69"/>
  <c r="P90" i="69"/>
  <c r="P89" i="69"/>
  <c r="P88" i="69"/>
  <c r="P87" i="69"/>
  <c r="P86" i="69"/>
  <c r="P85" i="69"/>
  <c r="P84" i="69"/>
  <c r="P83" i="69"/>
  <c r="P82" i="69"/>
  <c r="P81" i="69"/>
  <c r="P80" i="69"/>
  <c r="P79" i="69"/>
  <c r="P78" i="69"/>
  <c r="P77" i="69"/>
  <c r="P76" i="69"/>
  <c r="P75" i="69"/>
  <c r="P74" i="69"/>
  <c r="P73" i="69"/>
  <c r="P72" i="69"/>
  <c r="P71" i="69"/>
  <c r="P70" i="69"/>
  <c r="P69" i="69"/>
  <c r="P68" i="69"/>
  <c r="P67" i="69"/>
  <c r="P66" i="69"/>
  <c r="P65" i="69"/>
  <c r="P64" i="69"/>
  <c r="P63" i="69"/>
  <c r="P62" i="69"/>
  <c r="P61" i="69"/>
  <c r="P60" i="69"/>
  <c r="P59" i="69"/>
  <c r="P58" i="69"/>
  <c r="P57" i="69"/>
  <c r="P56" i="69"/>
  <c r="P55" i="69"/>
  <c r="P54" i="69"/>
  <c r="P53" i="69"/>
  <c r="P52" i="69"/>
  <c r="P51" i="69"/>
  <c r="P50" i="69"/>
  <c r="P49" i="69"/>
  <c r="P48" i="69"/>
  <c r="P47" i="69"/>
  <c r="P46" i="69"/>
  <c r="P45" i="69"/>
  <c r="P44" i="69"/>
  <c r="P43" i="69"/>
  <c r="P42" i="69"/>
  <c r="P41" i="69"/>
  <c r="P40" i="69"/>
  <c r="P39" i="69"/>
  <c r="P38" i="69"/>
  <c r="P37" i="69"/>
  <c r="P36" i="69"/>
  <c r="P35" i="69"/>
  <c r="P34" i="69"/>
  <c r="P33" i="69"/>
  <c r="P32" i="69"/>
  <c r="P31" i="69"/>
  <c r="P30" i="69"/>
  <c r="P29" i="69"/>
  <c r="P28" i="69"/>
  <c r="P27" i="69"/>
  <c r="P26" i="69"/>
  <c r="P25" i="69"/>
  <c r="P24" i="69"/>
  <c r="P23" i="69"/>
  <c r="P22" i="69"/>
  <c r="P21" i="69"/>
  <c r="P20" i="69"/>
  <c r="P19" i="69"/>
  <c r="P18" i="69"/>
  <c r="P17" i="69"/>
  <c r="P16" i="69"/>
  <c r="P15" i="69"/>
  <c r="P14" i="69"/>
  <c r="P13" i="69"/>
  <c r="P12" i="69"/>
  <c r="P11" i="69"/>
  <c r="P10" i="69"/>
  <c r="P9" i="69"/>
  <c r="P8" i="69"/>
  <c r="P7" i="69"/>
  <c r="P6" i="69"/>
  <c r="P5" i="69"/>
  <c r="P4" i="69"/>
  <c r="P213" i="67"/>
  <c r="P212" i="67"/>
  <c r="P211" i="67"/>
  <c r="P210" i="67"/>
  <c r="P209" i="67"/>
  <c r="P208" i="67"/>
  <c r="P207" i="67"/>
  <c r="P206" i="67"/>
  <c r="P205" i="67"/>
  <c r="P204" i="67"/>
  <c r="P203" i="67"/>
  <c r="P202" i="67"/>
  <c r="P201" i="67"/>
  <c r="P200" i="67"/>
  <c r="P199" i="67"/>
  <c r="P198" i="67"/>
  <c r="P197" i="67"/>
  <c r="P196" i="67"/>
  <c r="P195" i="67"/>
  <c r="P194" i="67"/>
  <c r="P193" i="67"/>
  <c r="P192" i="67"/>
  <c r="P191" i="67"/>
  <c r="P190" i="67"/>
  <c r="P189" i="67"/>
  <c r="P188" i="67"/>
  <c r="P187" i="67"/>
  <c r="P186" i="67"/>
  <c r="P185" i="67"/>
  <c r="P184" i="67"/>
  <c r="P183" i="67"/>
  <c r="P182" i="67"/>
  <c r="P181" i="67"/>
  <c r="P180" i="67"/>
  <c r="P179" i="67"/>
  <c r="P178" i="67"/>
  <c r="P177" i="67"/>
  <c r="P176" i="67"/>
  <c r="P175" i="67"/>
  <c r="P174" i="67"/>
  <c r="P173" i="67"/>
  <c r="P172" i="67"/>
  <c r="P171" i="67"/>
  <c r="P170" i="67"/>
  <c r="P169" i="67"/>
  <c r="P168" i="67"/>
  <c r="P167" i="67"/>
  <c r="P166" i="67"/>
  <c r="P165" i="67"/>
  <c r="P164" i="67"/>
  <c r="P163" i="67"/>
  <c r="P162" i="67"/>
  <c r="P161" i="67"/>
  <c r="P160" i="67"/>
  <c r="P159" i="67"/>
  <c r="P158" i="67"/>
  <c r="P157" i="67"/>
  <c r="P156" i="67"/>
  <c r="P155" i="67"/>
  <c r="P154" i="67"/>
  <c r="P153" i="67"/>
  <c r="P152" i="67"/>
  <c r="P151" i="67"/>
  <c r="P150" i="67"/>
  <c r="P149" i="67"/>
  <c r="P148" i="67"/>
  <c r="P147" i="67"/>
  <c r="P146" i="67"/>
  <c r="P145" i="67"/>
  <c r="P144" i="67"/>
  <c r="P143" i="67"/>
  <c r="P142" i="67"/>
  <c r="P141" i="67"/>
  <c r="P140" i="67"/>
  <c r="P139" i="67"/>
  <c r="P138" i="67"/>
  <c r="P137" i="67"/>
  <c r="P136" i="67"/>
  <c r="P135" i="67"/>
  <c r="P134" i="67"/>
  <c r="P133" i="67"/>
  <c r="P132" i="67"/>
  <c r="P131" i="67"/>
  <c r="P130" i="67"/>
  <c r="P129" i="67"/>
  <c r="P128" i="67"/>
  <c r="P127" i="67"/>
  <c r="P126" i="67"/>
  <c r="P125" i="67"/>
  <c r="P124" i="67"/>
  <c r="P123" i="67"/>
  <c r="P122" i="67"/>
  <c r="P121" i="67"/>
  <c r="P120" i="67"/>
  <c r="P119" i="67"/>
  <c r="P118" i="67"/>
  <c r="P117" i="67"/>
  <c r="P116" i="67"/>
  <c r="P115" i="67"/>
  <c r="P114" i="67"/>
  <c r="P113" i="67"/>
  <c r="P112" i="67"/>
  <c r="P111" i="67"/>
  <c r="P110" i="67"/>
  <c r="P109" i="67"/>
  <c r="P108" i="67"/>
  <c r="P107" i="67"/>
  <c r="P106" i="67"/>
  <c r="P105" i="67"/>
  <c r="P104" i="67"/>
  <c r="P103" i="67"/>
  <c r="P102" i="67"/>
  <c r="P101" i="67"/>
  <c r="P100" i="67"/>
  <c r="P99" i="67"/>
  <c r="P98" i="67"/>
  <c r="P97" i="67"/>
  <c r="P96" i="67"/>
  <c r="P95" i="67"/>
  <c r="P94" i="67"/>
  <c r="P93" i="67"/>
  <c r="P92" i="67"/>
  <c r="P91" i="67"/>
  <c r="P90" i="67"/>
  <c r="P89" i="67"/>
  <c r="P88" i="67"/>
  <c r="P87" i="67"/>
  <c r="P86" i="67"/>
  <c r="P85" i="67"/>
  <c r="P84" i="67"/>
  <c r="P83" i="67"/>
  <c r="P82" i="67"/>
  <c r="P81" i="67"/>
  <c r="P80" i="67"/>
  <c r="P79" i="67"/>
  <c r="P78" i="67"/>
  <c r="P77" i="67"/>
  <c r="P76" i="67"/>
  <c r="P75" i="67"/>
  <c r="P74" i="67"/>
  <c r="P73" i="67"/>
  <c r="P72" i="67"/>
  <c r="P71" i="67"/>
  <c r="P70" i="67"/>
  <c r="P69" i="67"/>
  <c r="P68" i="67"/>
  <c r="P67" i="67"/>
  <c r="P66" i="67"/>
  <c r="P65" i="67"/>
  <c r="P64" i="67"/>
  <c r="P63" i="67"/>
  <c r="P62" i="67"/>
  <c r="P61" i="67"/>
  <c r="P60" i="67"/>
  <c r="P59" i="67"/>
  <c r="P58" i="67"/>
  <c r="P57" i="67"/>
  <c r="P56" i="67"/>
  <c r="P55" i="67"/>
  <c r="P54" i="67"/>
  <c r="P53" i="67"/>
  <c r="P52" i="67"/>
  <c r="P51" i="67"/>
  <c r="P50" i="67"/>
  <c r="P49" i="67"/>
  <c r="P48" i="67"/>
  <c r="P47" i="67"/>
  <c r="P46" i="67"/>
  <c r="P45" i="67"/>
  <c r="P44" i="67"/>
  <c r="P43" i="67"/>
  <c r="P42" i="67"/>
  <c r="P41" i="67"/>
  <c r="P40" i="67"/>
  <c r="P39" i="67"/>
  <c r="P38" i="67"/>
  <c r="P37" i="67"/>
  <c r="P36" i="67"/>
  <c r="P35" i="67"/>
  <c r="P34" i="67"/>
  <c r="P33" i="67"/>
  <c r="P32" i="67"/>
  <c r="P31" i="67"/>
  <c r="P30" i="67"/>
  <c r="P29" i="67"/>
  <c r="P28" i="67"/>
  <c r="P27" i="67"/>
  <c r="P26" i="67"/>
  <c r="P25" i="67"/>
  <c r="P24" i="67"/>
  <c r="P23" i="67"/>
  <c r="P22" i="67"/>
  <c r="P21" i="67"/>
  <c r="P20" i="67"/>
  <c r="P19" i="67"/>
  <c r="P18" i="67"/>
  <c r="P17" i="67"/>
  <c r="P16" i="67"/>
  <c r="P15" i="67"/>
  <c r="P14" i="67"/>
  <c r="P13" i="67"/>
  <c r="P12" i="67"/>
  <c r="P11" i="67"/>
  <c r="P10" i="67"/>
  <c r="P9" i="67"/>
  <c r="P8" i="67"/>
  <c r="P7" i="67"/>
  <c r="P6" i="67"/>
  <c r="P5" i="67"/>
  <c r="P4" i="67"/>
  <c r="P6" i="66"/>
  <c r="P5" i="66"/>
  <c r="P4" i="66"/>
  <c r="P261" i="65"/>
  <c r="P260" i="65"/>
  <c r="P259" i="65"/>
  <c r="P258" i="65"/>
  <c r="P257" i="65"/>
  <c r="P256" i="65"/>
  <c r="P255" i="65"/>
  <c r="P254" i="65"/>
  <c r="P253" i="65"/>
  <c r="P252" i="65"/>
  <c r="P251" i="65"/>
  <c r="P250" i="65"/>
  <c r="P249" i="65"/>
  <c r="P248" i="65"/>
  <c r="P247" i="65"/>
  <c r="P246" i="65"/>
  <c r="P245" i="65"/>
  <c r="P244" i="65"/>
  <c r="P243" i="65"/>
  <c r="P242" i="65"/>
  <c r="P241" i="65"/>
  <c r="P240" i="65"/>
  <c r="P239" i="65"/>
  <c r="P238" i="65"/>
  <c r="P237" i="65"/>
  <c r="P236" i="65"/>
  <c r="P235" i="65"/>
  <c r="P234" i="65"/>
  <c r="P233" i="65"/>
  <c r="P232" i="65"/>
  <c r="P231" i="65"/>
  <c r="P230" i="65"/>
  <c r="P229" i="65"/>
  <c r="P228" i="65"/>
  <c r="P227" i="65"/>
  <c r="P226" i="65"/>
  <c r="P225" i="65"/>
  <c r="P224" i="65"/>
  <c r="P223" i="65"/>
  <c r="P222" i="65"/>
  <c r="P221" i="65"/>
  <c r="P220" i="65"/>
  <c r="P219" i="65"/>
  <c r="P218" i="65"/>
  <c r="P217" i="65"/>
  <c r="P216" i="65"/>
  <c r="P215" i="65"/>
  <c r="P214" i="65"/>
  <c r="P213" i="65"/>
  <c r="P212" i="65"/>
  <c r="P211" i="65"/>
  <c r="P210" i="65"/>
  <c r="P209" i="65"/>
  <c r="P208" i="65"/>
  <c r="P207" i="65"/>
  <c r="P206" i="65"/>
  <c r="P205" i="65"/>
  <c r="P204" i="65"/>
  <c r="P203" i="65"/>
  <c r="P202" i="65"/>
  <c r="P201" i="65"/>
  <c r="P200" i="65"/>
  <c r="P199" i="65"/>
  <c r="P198" i="65"/>
  <c r="P197" i="65"/>
  <c r="P196" i="65"/>
  <c r="P195" i="65"/>
  <c r="P194" i="65"/>
  <c r="P193" i="65"/>
  <c r="P192" i="65"/>
  <c r="P191" i="65"/>
  <c r="P190" i="65"/>
  <c r="P189" i="65"/>
  <c r="P188" i="65"/>
  <c r="P187" i="65"/>
  <c r="P186" i="65"/>
  <c r="P185" i="65"/>
  <c r="P184" i="65"/>
  <c r="P183" i="65"/>
  <c r="P182" i="65"/>
  <c r="P181" i="65"/>
  <c r="P180" i="65"/>
  <c r="P179" i="65"/>
  <c r="P178" i="65"/>
  <c r="P177" i="65"/>
  <c r="P176" i="65"/>
  <c r="P175" i="65"/>
  <c r="P174" i="65"/>
  <c r="P173" i="65"/>
  <c r="P172" i="65"/>
  <c r="P171" i="65"/>
  <c r="P170" i="65"/>
  <c r="P169" i="65"/>
  <c r="P168" i="65"/>
  <c r="P167" i="65"/>
  <c r="P166" i="65"/>
  <c r="P165" i="65"/>
  <c r="P164" i="65"/>
  <c r="P163" i="65"/>
  <c r="P162" i="65"/>
  <c r="P161" i="65"/>
  <c r="P160" i="65"/>
  <c r="P159" i="65"/>
  <c r="P158" i="65"/>
  <c r="P157" i="65"/>
  <c r="P156" i="65"/>
  <c r="P155" i="65"/>
  <c r="P154" i="65"/>
  <c r="P153" i="65"/>
  <c r="P152" i="65"/>
  <c r="P151" i="65"/>
  <c r="P150" i="65"/>
  <c r="P149" i="65"/>
  <c r="P148" i="65"/>
  <c r="P147" i="65"/>
  <c r="P146" i="65"/>
  <c r="P145" i="65"/>
  <c r="P144" i="65"/>
  <c r="P143" i="65"/>
  <c r="P142" i="65"/>
  <c r="P141" i="65"/>
  <c r="P140" i="65"/>
  <c r="P139" i="65"/>
  <c r="P138" i="65"/>
  <c r="P137" i="65"/>
  <c r="P136" i="65"/>
  <c r="P135" i="65"/>
  <c r="P134" i="65"/>
  <c r="P133" i="65"/>
  <c r="P132" i="65"/>
  <c r="P131" i="65"/>
  <c r="P130" i="65"/>
  <c r="P129" i="65"/>
  <c r="P128" i="65"/>
  <c r="P127" i="65"/>
  <c r="P126" i="65"/>
  <c r="P125" i="65"/>
  <c r="P124" i="65"/>
  <c r="P123" i="65"/>
  <c r="P122" i="65"/>
  <c r="P121" i="65"/>
  <c r="P120" i="65"/>
  <c r="P119" i="65"/>
  <c r="P118" i="65"/>
  <c r="P117" i="65"/>
  <c r="P116" i="65"/>
  <c r="P115" i="65"/>
  <c r="P114" i="65"/>
  <c r="P113" i="65"/>
  <c r="P112" i="65"/>
  <c r="P111" i="65"/>
  <c r="P110" i="65"/>
  <c r="P109" i="65"/>
  <c r="P108" i="65"/>
  <c r="P107" i="65"/>
  <c r="P106" i="65"/>
  <c r="P105" i="65"/>
  <c r="P104" i="65"/>
  <c r="P103" i="65"/>
  <c r="P102" i="65"/>
  <c r="P101" i="65"/>
  <c r="P100" i="65"/>
  <c r="P99" i="65"/>
  <c r="P98" i="65"/>
  <c r="P97" i="65"/>
  <c r="P96" i="65"/>
  <c r="P95" i="65"/>
  <c r="P94" i="65"/>
  <c r="P93" i="65"/>
  <c r="P92" i="65"/>
  <c r="P91" i="65"/>
  <c r="P90" i="65"/>
  <c r="P89" i="65"/>
  <c r="P88" i="65"/>
  <c r="P87" i="65"/>
  <c r="P86" i="65"/>
  <c r="P85" i="65"/>
  <c r="P84" i="65"/>
  <c r="P83" i="65"/>
  <c r="P82" i="65"/>
  <c r="P81" i="65"/>
  <c r="P80" i="65"/>
  <c r="P79" i="65"/>
  <c r="P78" i="65"/>
  <c r="P77" i="65"/>
  <c r="P76" i="65"/>
  <c r="P75" i="65"/>
  <c r="P74" i="65"/>
  <c r="P73" i="65"/>
  <c r="P72" i="65"/>
  <c r="P71" i="65"/>
  <c r="P70" i="65"/>
  <c r="P69" i="65"/>
  <c r="P68" i="65"/>
  <c r="P67" i="65"/>
  <c r="P66" i="65"/>
  <c r="P65" i="65"/>
  <c r="P64" i="65"/>
  <c r="P63" i="65"/>
  <c r="P62" i="65"/>
  <c r="P61" i="65"/>
  <c r="P60" i="65"/>
  <c r="P59" i="65"/>
  <c r="P58" i="65"/>
  <c r="P57" i="65"/>
  <c r="P56" i="65"/>
  <c r="P55" i="65"/>
  <c r="P54" i="65"/>
  <c r="P53" i="65"/>
  <c r="P52" i="65"/>
  <c r="P51" i="65"/>
  <c r="P50" i="65"/>
  <c r="P49" i="65"/>
  <c r="P48" i="65"/>
  <c r="P47" i="65"/>
  <c r="P46" i="65"/>
  <c r="P45" i="65"/>
  <c r="P44" i="65"/>
  <c r="P43" i="65"/>
  <c r="P42" i="65"/>
  <c r="P41" i="65"/>
  <c r="P40" i="65"/>
  <c r="P39" i="65"/>
  <c r="P38" i="65"/>
  <c r="P37" i="65"/>
  <c r="P36" i="65"/>
  <c r="P35" i="65"/>
  <c r="P34" i="65"/>
  <c r="P33" i="65"/>
  <c r="P32" i="65"/>
  <c r="P31" i="65"/>
  <c r="P30" i="65"/>
  <c r="P29" i="65"/>
  <c r="P28" i="65"/>
  <c r="P27" i="65"/>
  <c r="P26" i="65"/>
  <c r="P25" i="65"/>
  <c r="P24" i="65"/>
  <c r="P23" i="65"/>
  <c r="P22" i="65"/>
  <c r="P21" i="65"/>
  <c r="P20" i="65"/>
  <c r="P19" i="65"/>
  <c r="P18" i="65"/>
  <c r="P17" i="65"/>
  <c r="P16" i="65"/>
  <c r="P15" i="65"/>
  <c r="P14" i="65"/>
  <c r="P13" i="65"/>
  <c r="P12" i="65"/>
  <c r="P11" i="65"/>
  <c r="P10" i="65"/>
  <c r="P9" i="65"/>
  <c r="P8" i="65"/>
  <c r="P7" i="65"/>
  <c r="P6" i="65"/>
  <c r="P5" i="65"/>
  <c r="P4" i="65"/>
  <c r="N56" i="64"/>
  <c r="P55" i="64"/>
  <c r="P54" i="64"/>
  <c r="P53" i="64"/>
  <c r="P52" i="64"/>
  <c r="P51" i="64"/>
  <c r="P50" i="64"/>
  <c r="P49" i="64"/>
  <c r="P48" i="64"/>
  <c r="P47" i="64"/>
  <c r="P46" i="64"/>
  <c r="P45" i="64"/>
  <c r="P44" i="64"/>
  <c r="P43" i="64"/>
  <c r="P42" i="64"/>
  <c r="P41" i="64"/>
  <c r="P40" i="64"/>
  <c r="P39" i="64"/>
  <c r="P38" i="64"/>
  <c r="P37" i="64"/>
  <c r="P36" i="64"/>
  <c r="P35" i="64"/>
  <c r="P34" i="64"/>
  <c r="P33" i="64"/>
  <c r="P32" i="64"/>
  <c r="P31" i="64"/>
  <c r="P30" i="64"/>
  <c r="P29" i="64"/>
  <c r="P28" i="64"/>
  <c r="P27" i="64"/>
  <c r="P26" i="64"/>
  <c r="P25" i="64"/>
  <c r="P24" i="64"/>
  <c r="P23" i="64"/>
  <c r="P22" i="64"/>
  <c r="P21" i="64"/>
  <c r="P20" i="64"/>
  <c r="P19" i="64"/>
  <c r="P18" i="64"/>
  <c r="P17" i="64"/>
  <c r="P16" i="64"/>
  <c r="P15" i="64"/>
  <c r="P14" i="64"/>
  <c r="P13" i="64"/>
  <c r="P12" i="64"/>
  <c r="P11" i="64"/>
  <c r="P10" i="64"/>
  <c r="P9" i="64"/>
  <c r="P8" i="64"/>
  <c r="P7" i="64"/>
  <c r="P6" i="64"/>
  <c r="P5" i="64"/>
  <c r="P4" i="64"/>
  <c r="N223" i="63"/>
  <c r="P224" i="63"/>
  <c r="P220" i="63"/>
  <c r="P219" i="63"/>
  <c r="P218" i="63"/>
  <c r="P217" i="63"/>
  <c r="P216" i="63"/>
  <c r="P215" i="63"/>
  <c r="P214" i="63"/>
  <c r="P213" i="63"/>
  <c r="P212" i="63"/>
  <c r="P211" i="63"/>
  <c r="P210" i="63"/>
  <c r="P209" i="63"/>
  <c r="P208" i="63"/>
  <c r="P207" i="63"/>
  <c r="P206" i="63"/>
  <c r="P205" i="63"/>
  <c r="P204" i="63"/>
  <c r="P203" i="63"/>
  <c r="P202" i="63"/>
  <c r="P201" i="63"/>
  <c r="P200" i="63"/>
  <c r="P199" i="63"/>
  <c r="P198" i="63"/>
  <c r="P197" i="63"/>
  <c r="P196" i="63"/>
  <c r="P195" i="63"/>
  <c r="P194" i="63"/>
  <c r="P193" i="63"/>
  <c r="P192" i="63"/>
  <c r="P191" i="63"/>
  <c r="P190" i="63"/>
  <c r="P189" i="63"/>
  <c r="P188" i="63"/>
  <c r="P187" i="63"/>
  <c r="P186" i="63"/>
  <c r="P185" i="63"/>
  <c r="P184" i="63"/>
  <c r="P183" i="63"/>
  <c r="P182" i="63"/>
  <c r="P181" i="63"/>
  <c r="P180" i="63"/>
  <c r="P179" i="63"/>
  <c r="P178" i="63"/>
  <c r="P177" i="63"/>
  <c r="P176" i="63"/>
  <c r="P175" i="63"/>
  <c r="P174" i="63"/>
  <c r="P173" i="63"/>
  <c r="P172" i="63"/>
  <c r="P171" i="63"/>
  <c r="P170" i="63"/>
  <c r="P169" i="63"/>
  <c r="P168" i="63"/>
  <c r="P167" i="63"/>
  <c r="P166" i="63"/>
  <c r="P165" i="63"/>
  <c r="P164" i="63"/>
  <c r="P163" i="63"/>
  <c r="P162" i="63"/>
  <c r="P161" i="63"/>
  <c r="P160" i="63"/>
  <c r="P159" i="63"/>
  <c r="P158" i="63"/>
  <c r="P157" i="63"/>
  <c r="P156" i="63"/>
  <c r="P155" i="63"/>
  <c r="P154" i="63"/>
  <c r="P153" i="63"/>
  <c r="P152" i="63"/>
  <c r="P151" i="63"/>
  <c r="P150" i="63"/>
  <c r="P149" i="63"/>
  <c r="P148" i="63"/>
  <c r="P147" i="63"/>
  <c r="P146" i="63"/>
  <c r="P145" i="63"/>
  <c r="P144" i="63"/>
  <c r="P143" i="63"/>
  <c r="P142" i="63"/>
  <c r="P141" i="63"/>
  <c r="P140" i="63"/>
  <c r="P139" i="63"/>
  <c r="P138" i="63"/>
  <c r="P137" i="63"/>
  <c r="P136" i="63"/>
  <c r="P135" i="63"/>
  <c r="P134" i="63"/>
  <c r="P133" i="63"/>
  <c r="P132" i="63"/>
  <c r="P131" i="63"/>
  <c r="P130" i="63"/>
  <c r="P129" i="63"/>
  <c r="P128" i="63"/>
  <c r="P127" i="63"/>
  <c r="P126" i="63"/>
  <c r="P125" i="63"/>
  <c r="P124" i="63"/>
  <c r="P123" i="63"/>
  <c r="P122" i="63"/>
  <c r="P121" i="63"/>
  <c r="P120" i="63"/>
  <c r="P119" i="63"/>
  <c r="P118" i="63"/>
  <c r="P117" i="63"/>
  <c r="P116" i="63"/>
  <c r="P115" i="63"/>
  <c r="P114" i="63"/>
  <c r="P113" i="63"/>
  <c r="P112" i="63"/>
  <c r="P111" i="63"/>
  <c r="P110" i="63"/>
  <c r="P109" i="63"/>
  <c r="P108" i="63"/>
  <c r="P107" i="63"/>
  <c r="P106" i="63"/>
  <c r="P105" i="63"/>
  <c r="P104" i="63"/>
  <c r="P103" i="63"/>
  <c r="P102" i="63"/>
  <c r="P101" i="63"/>
  <c r="P100" i="63"/>
  <c r="P99" i="63"/>
  <c r="P98" i="63"/>
  <c r="P97" i="63"/>
  <c r="P96" i="63"/>
  <c r="P95" i="63"/>
  <c r="P94" i="63"/>
  <c r="P93" i="63"/>
  <c r="P92" i="63"/>
  <c r="P91" i="63"/>
  <c r="P90" i="63"/>
  <c r="P89" i="63"/>
  <c r="P88" i="63"/>
  <c r="P87" i="63"/>
  <c r="P86" i="63"/>
  <c r="P85" i="63"/>
  <c r="P84" i="63"/>
  <c r="P83" i="63"/>
  <c r="P82" i="63"/>
  <c r="P81" i="63"/>
  <c r="P80" i="63"/>
  <c r="P79" i="63"/>
  <c r="P78" i="63"/>
  <c r="P77" i="63"/>
  <c r="P76" i="63"/>
  <c r="P75" i="63"/>
  <c r="P74" i="63"/>
  <c r="P73" i="63"/>
  <c r="P72" i="63"/>
  <c r="P71" i="63"/>
  <c r="P70" i="63"/>
  <c r="P69" i="63"/>
  <c r="P68" i="63"/>
  <c r="P67" i="63"/>
  <c r="P66" i="63"/>
  <c r="P65" i="63"/>
  <c r="P64" i="63"/>
  <c r="P63" i="63"/>
  <c r="P62" i="63"/>
  <c r="P61" i="63"/>
  <c r="P60" i="63"/>
  <c r="P59" i="63"/>
  <c r="P58" i="63"/>
  <c r="P57" i="63"/>
  <c r="P56" i="63"/>
  <c r="P55" i="63"/>
  <c r="P54" i="63"/>
  <c r="P53" i="63"/>
  <c r="P52" i="63"/>
  <c r="P51" i="63"/>
  <c r="P50" i="63"/>
  <c r="P49" i="63"/>
  <c r="P48" i="63"/>
  <c r="P47" i="63"/>
  <c r="P46" i="63"/>
  <c r="P45" i="63"/>
  <c r="P44" i="63"/>
  <c r="P43" i="63"/>
  <c r="P42" i="63"/>
  <c r="P41" i="63"/>
  <c r="P40" i="63"/>
  <c r="P39" i="63"/>
  <c r="P38" i="63"/>
  <c r="P37" i="63"/>
  <c r="P36" i="63"/>
  <c r="P35" i="63"/>
  <c r="P34" i="63"/>
  <c r="P33" i="63"/>
  <c r="P32" i="63"/>
  <c r="P31" i="63"/>
  <c r="P30" i="63"/>
  <c r="P29" i="63"/>
  <c r="P28" i="63"/>
  <c r="P27" i="63"/>
  <c r="P26" i="63"/>
  <c r="P25" i="63"/>
  <c r="P24" i="63"/>
  <c r="P23" i="63"/>
  <c r="P22" i="63"/>
  <c r="P21" i="63"/>
  <c r="P20" i="63"/>
  <c r="P19" i="63"/>
  <c r="P18" i="63"/>
  <c r="P17" i="63"/>
  <c r="P16" i="63"/>
  <c r="P15" i="63"/>
  <c r="P14" i="63"/>
  <c r="P13" i="63"/>
  <c r="P12" i="63"/>
  <c r="P11" i="63"/>
  <c r="P10" i="63"/>
  <c r="P9" i="63"/>
  <c r="P8" i="63"/>
  <c r="P7" i="63"/>
  <c r="P6" i="63"/>
  <c r="P5" i="63"/>
  <c r="P4" i="63"/>
  <c r="P3" i="63"/>
  <c r="P161" i="115" l="1"/>
  <c r="P160" i="115"/>
  <c r="P68" i="114"/>
  <c r="P69" i="114" s="1"/>
  <c r="P52" i="112"/>
  <c r="P187" i="111"/>
  <c r="P188" i="111" s="1"/>
  <c r="P187" i="113"/>
  <c r="P188" i="113" s="1"/>
  <c r="P162" i="115" l="1"/>
  <c r="P53" i="112"/>
  <c r="P54" i="112" s="1"/>
  <c r="P71" i="114"/>
  <c r="P70" i="114"/>
  <c r="P189" i="113"/>
  <c r="P190" i="113"/>
  <c r="P55" i="112"/>
  <c r="P190" i="111"/>
  <c r="P189" i="111"/>
  <c r="P191" i="111" s="1"/>
  <c r="P191" i="113" l="1"/>
  <c r="P72" i="114"/>
  <c r="P56" i="112"/>
  <c r="N287" i="62"/>
  <c r="P286" i="62"/>
  <c r="P285" i="62"/>
  <c r="P284" i="62"/>
  <c r="P283" i="62"/>
  <c r="P282" i="62"/>
  <c r="P281" i="62"/>
  <c r="P280" i="62"/>
  <c r="P279" i="62"/>
  <c r="P278" i="62"/>
  <c r="P277" i="62"/>
  <c r="P276" i="62"/>
  <c r="P275" i="62"/>
  <c r="P274" i="62"/>
  <c r="P273" i="62"/>
  <c r="P272" i="62"/>
  <c r="P271" i="62"/>
  <c r="P270" i="62"/>
  <c r="P269" i="62"/>
  <c r="P268" i="62"/>
  <c r="P267" i="62"/>
  <c r="P266" i="62"/>
  <c r="P265" i="62"/>
  <c r="P264" i="62"/>
  <c r="P263" i="62"/>
  <c r="P262" i="62"/>
  <c r="P261" i="62"/>
  <c r="P260" i="62"/>
  <c r="P259" i="62"/>
  <c r="P258" i="62"/>
  <c r="P257" i="62"/>
  <c r="P256" i="62"/>
  <c r="P255" i="62"/>
  <c r="P254" i="62"/>
  <c r="P253" i="62"/>
  <c r="P252" i="62"/>
  <c r="P251" i="62"/>
  <c r="P250" i="62"/>
  <c r="P249" i="62"/>
  <c r="P248" i="62"/>
  <c r="P247" i="62"/>
  <c r="P246" i="62"/>
  <c r="P245" i="62"/>
  <c r="P244" i="62"/>
  <c r="P243" i="62"/>
  <c r="P242" i="62"/>
  <c r="P241" i="62"/>
  <c r="P240" i="62"/>
  <c r="P239" i="62"/>
  <c r="P238" i="62"/>
  <c r="P237" i="62"/>
  <c r="P236" i="62"/>
  <c r="P235" i="62"/>
  <c r="P234" i="62"/>
  <c r="P233" i="62"/>
  <c r="P232" i="62"/>
  <c r="P231" i="62"/>
  <c r="P230" i="62"/>
  <c r="P229" i="62"/>
  <c r="P228" i="62"/>
  <c r="P227" i="62"/>
  <c r="P226" i="62"/>
  <c r="P225" i="62"/>
  <c r="P224" i="62"/>
  <c r="P223" i="62"/>
  <c r="P222" i="62"/>
  <c r="P221" i="62"/>
  <c r="P220" i="62"/>
  <c r="P219" i="62"/>
  <c r="P218" i="62"/>
  <c r="P217" i="62"/>
  <c r="P216" i="62"/>
  <c r="P215" i="62"/>
  <c r="P214" i="62"/>
  <c r="P213" i="62"/>
  <c r="P212" i="62"/>
  <c r="P211" i="62"/>
  <c r="P210" i="62"/>
  <c r="P209" i="62"/>
  <c r="P208" i="62"/>
  <c r="P207" i="62"/>
  <c r="P206" i="62"/>
  <c r="P205" i="62"/>
  <c r="P204" i="62"/>
  <c r="P203" i="62"/>
  <c r="P202" i="62"/>
  <c r="P201" i="62"/>
  <c r="P200" i="62"/>
  <c r="P199" i="62"/>
  <c r="P198" i="62"/>
  <c r="P197" i="62"/>
  <c r="P196" i="62"/>
  <c r="P195" i="62"/>
  <c r="P194" i="62"/>
  <c r="P193" i="62"/>
  <c r="P192" i="62"/>
  <c r="P191" i="62"/>
  <c r="P190" i="62"/>
  <c r="P189" i="62"/>
  <c r="P188" i="62"/>
  <c r="P187" i="62"/>
  <c r="P186" i="62"/>
  <c r="P185" i="62"/>
  <c r="P184" i="62"/>
  <c r="P183" i="62"/>
  <c r="P182" i="62"/>
  <c r="P181" i="62"/>
  <c r="P180" i="62"/>
  <c r="P179" i="62"/>
  <c r="P178" i="62"/>
  <c r="P177" i="62"/>
  <c r="P176" i="62"/>
  <c r="P175" i="62"/>
  <c r="P174" i="62"/>
  <c r="P173" i="62"/>
  <c r="P172" i="62"/>
  <c r="P171" i="62"/>
  <c r="P170" i="62"/>
  <c r="P169" i="62"/>
  <c r="P168" i="62"/>
  <c r="P167" i="62"/>
  <c r="P166" i="62"/>
  <c r="P165" i="62"/>
  <c r="P164" i="62"/>
  <c r="P163" i="62"/>
  <c r="P162" i="62"/>
  <c r="P161" i="62"/>
  <c r="P160" i="62"/>
  <c r="P159" i="62"/>
  <c r="P158" i="62"/>
  <c r="P157" i="62"/>
  <c r="P156" i="62"/>
  <c r="P155" i="62"/>
  <c r="P154" i="62"/>
  <c r="P153" i="62"/>
  <c r="P152" i="62"/>
  <c r="P151" i="62"/>
  <c r="P150" i="62"/>
  <c r="P149" i="62"/>
  <c r="P148" i="62"/>
  <c r="P147" i="62"/>
  <c r="P146" i="62"/>
  <c r="P145" i="62"/>
  <c r="P144" i="62"/>
  <c r="P143" i="62"/>
  <c r="P142" i="62"/>
  <c r="P141" i="62"/>
  <c r="P140" i="62"/>
  <c r="P139" i="62"/>
  <c r="P138" i="62"/>
  <c r="P137" i="62"/>
  <c r="P136" i="62"/>
  <c r="P135" i="62"/>
  <c r="P134" i="62"/>
  <c r="P133" i="62"/>
  <c r="P132" i="62"/>
  <c r="P131" i="62"/>
  <c r="P130" i="62"/>
  <c r="P129" i="62"/>
  <c r="P128" i="62"/>
  <c r="P127" i="62"/>
  <c r="P126" i="62"/>
  <c r="P125" i="62"/>
  <c r="P124" i="62"/>
  <c r="P123" i="62"/>
  <c r="P122" i="62"/>
  <c r="P121" i="62"/>
  <c r="P120" i="62"/>
  <c r="P119" i="62"/>
  <c r="P118" i="62"/>
  <c r="P117" i="62"/>
  <c r="P116" i="62"/>
  <c r="P115" i="62"/>
  <c r="P114" i="62"/>
  <c r="P113" i="62"/>
  <c r="P112" i="62"/>
  <c r="P111" i="62"/>
  <c r="P110" i="62"/>
  <c r="P109" i="62"/>
  <c r="P108" i="62"/>
  <c r="P107" i="62"/>
  <c r="P106" i="62"/>
  <c r="P105" i="62"/>
  <c r="P104" i="62"/>
  <c r="P103" i="62"/>
  <c r="P102" i="62"/>
  <c r="P101" i="62"/>
  <c r="P100" i="62"/>
  <c r="P99" i="62"/>
  <c r="P98" i="62"/>
  <c r="P97" i="62"/>
  <c r="P96" i="62"/>
  <c r="P95" i="62"/>
  <c r="P94" i="62"/>
  <c r="P93" i="62"/>
  <c r="P92" i="62"/>
  <c r="P91" i="62"/>
  <c r="P90" i="62"/>
  <c r="P89" i="62"/>
  <c r="P88" i="62"/>
  <c r="P87" i="62"/>
  <c r="P86" i="62"/>
  <c r="P85" i="62"/>
  <c r="P84" i="62"/>
  <c r="P83" i="62"/>
  <c r="P82" i="62"/>
  <c r="P81" i="62"/>
  <c r="P80" i="62"/>
  <c r="P79" i="62"/>
  <c r="P78" i="62"/>
  <c r="P77" i="62"/>
  <c r="P76" i="62"/>
  <c r="P75" i="62"/>
  <c r="P74" i="62"/>
  <c r="P73" i="62"/>
  <c r="P72" i="62"/>
  <c r="P71" i="62"/>
  <c r="P70" i="62"/>
  <c r="P69" i="62"/>
  <c r="P68" i="62"/>
  <c r="P67" i="62"/>
  <c r="P66" i="62"/>
  <c r="P65" i="62"/>
  <c r="P64" i="62"/>
  <c r="P63" i="62"/>
  <c r="P62" i="62"/>
  <c r="P61" i="62"/>
  <c r="P60" i="62"/>
  <c r="P59" i="62"/>
  <c r="P58" i="62"/>
  <c r="P57" i="62"/>
  <c r="P56" i="62"/>
  <c r="P55" i="62"/>
  <c r="P54" i="62"/>
  <c r="P53" i="62"/>
  <c r="P52" i="62"/>
  <c r="P51" i="62"/>
  <c r="P50" i="62"/>
  <c r="P49" i="62"/>
  <c r="P48" i="62"/>
  <c r="P47" i="62"/>
  <c r="P46" i="62"/>
  <c r="P45" i="62"/>
  <c r="P44" i="62"/>
  <c r="P43" i="62"/>
  <c r="P42" i="62"/>
  <c r="P41" i="62"/>
  <c r="P40" i="62"/>
  <c r="P39" i="62"/>
  <c r="P38" i="62"/>
  <c r="P37" i="62"/>
  <c r="P36" i="62"/>
  <c r="P35" i="62"/>
  <c r="P34" i="62"/>
  <c r="P33" i="62"/>
  <c r="P32" i="62"/>
  <c r="P31" i="62"/>
  <c r="P30" i="62"/>
  <c r="P29" i="62"/>
  <c r="P28" i="62"/>
  <c r="P27" i="62"/>
  <c r="P26" i="62"/>
  <c r="P25" i="62"/>
  <c r="P24" i="62"/>
  <c r="P23" i="62"/>
  <c r="P22" i="62"/>
  <c r="P21" i="62"/>
  <c r="P20" i="62"/>
  <c r="P19" i="62"/>
  <c r="P18" i="62"/>
  <c r="P17" i="62"/>
  <c r="P16" i="62"/>
  <c r="P15" i="62"/>
  <c r="P14" i="62"/>
  <c r="P13" i="62"/>
  <c r="P12" i="62"/>
  <c r="P11" i="62"/>
  <c r="P10" i="62"/>
  <c r="P9" i="62"/>
  <c r="P8" i="62"/>
  <c r="P7" i="62"/>
  <c r="P6" i="62"/>
  <c r="P5" i="62"/>
  <c r="P4" i="62"/>
  <c r="P79" i="61"/>
  <c r="P78" i="61"/>
  <c r="P77" i="61"/>
  <c r="P76" i="61"/>
  <c r="P75" i="61"/>
  <c r="P74" i="61"/>
  <c r="P73" i="61"/>
  <c r="P72" i="61"/>
  <c r="P71" i="61"/>
  <c r="P70" i="61"/>
  <c r="P69" i="61"/>
  <c r="P68" i="61"/>
  <c r="P67" i="61"/>
  <c r="P66" i="61"/>
  <c r="P65" i="61"/>
  <c r="P64" i="61"/>
  <c r="P63" i="61"/>
  <c r="P62" i="61"/>
  <c r="P61" i="61"/>
  <c r="P60" i="61"/>
  <c r="P59" i="61"/>
  <c r="P58" i="61"/>
  <c r="P57" i="61"/>
  <c r="P56" i="61"/>
  <c r="P55" i="61"/>
  <c r="P54" i="61"/>
  <c r="P53" i="61"/>
  <c r="P52" i="61"/>
  <c r="P51" i="61"/>
  <c r="P50" i="61"/>
  <c r="P49" i="61"/>
  <c r="P48" i="61"/>
  <c r="P47" i="61"/>
  <c r="P46" i="61"/>
  <c r="P45" i="61"/>
  <c r="P44" i="61"/>
  <c r="P43" i="61"/>
  <c r="P42" i="61"/>
  <c r="P41" i="61"/>
  <c r="P40" i="61"/>
  <c r="P3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P9" i="61"/>
  <c r="P8" i="61"/>
  <c r="P7" i="61"/>
  <c r="P6" i="61"/>
  <c r="P5" i="61"/>
  <c r="P4" i="61"/>
  <c r="P220" i="59"/>
  <c r="P219" i="59"/>
  <c r="P218" i="59"/>
  <c r="P217" i="59"/>
  <c r="P216" i="59"/>
  <c r="P215" i="59"/>
  <c r="P214" i="59"/>
  <c r="P213" i="59"/>
  <c r="P212" i="59"/>
  <c r="P211" i="59"/>
  <c r="P210" i="59"/>
  <c r="P209" i="59"/>
  <c r="P208" i="59"/>
  <c r="P207" i="59"/>
  <c r="P206" i="59"/>
  <c r="P205" i="59"/>
  <c r="P204" i="59"/>
  <c r="P203" i="59"/>
  <c r="P202" i="59"/>
  <c r="P201" i="59"/>
  <c r="P200" i="59"/>
  <c r="P199" i="59"/>
  <c r="P198" i="59"/>
  <c r="P197" i="59"/>
  <c r="P196" i="59"/>
  <c r="P195" i="59"/>
  <c r="P194" i="59"/>
  <c r="P193" i="59"/>
  <c r="P192" i="59"/>
  <c r="P191" i="59"/>
  <c r="P190" i="59"/>
  <c r="P189" i="59"/>
  <c r="P188" i="59"/>
  <c r="P187" i="59"/>
  <c r="P186" i="59"/>
  <c r="P185" i="59"/>
  <c r="P184" i="59"/>
  <c r="P183" i="59"/>
  <c r="P182" i="59"/>
  <c r="P181" i="59"/>
  <c r="P180" i="59"/>
  <c r="P179" i="59"/>
  <c r="P178" i="59"/>
  <c r="P177" i="59"/>
  <c r="P176" i="59"/>
  <c r="P175" i="59"/>
  <c r="P174" i="59"/>
  <c r="P173" i="59"/>
  <c r="P172" i="59"/>
  <c r="P171" i="59"/>
  <c r="P170" i="59"/>
  <c r="P169" i="59"/>
  <c r="P168" i="59"/>
  <c r="P167" i="59"/>
  <c r="P166" i="59"/>
  <c r="P165" i="59"/>
  <c r="P164" i="59"/>
  <c r="P163" i="59"/>
  <c r="P162" i="59"/>
  <c r="P161" i="59"/>
  <c r="P160" i="59"/>
  <c r="P159" i="59"/>
  <c r="P158" i="59"/>
  <c r="P157" i="59"/>
  <c r="P156" i="59"/>
  <c r="P155" i="59"/>
  <c r="P154" i="59"/>
  <c r="P153" i="59"/>
  <c r="P152" i="59"/>
  <c r="P151" i="59"/>
  <c r="P150" i="59"/>
  <c r="P149" i="59"/>
  <c r="P148" i="59"/>
  <c r="P147" i="59"/>
  <c r="P146" i="59"/>
  <c r="P145" i="59"/>
  <c r="P144" i="59"/>
  <c r="P143" i="59"/>
  <c r="P142" i="59"/>
  <c r="P141" i="59"/>
  <c r="P140" i="59"/>
  <c r="P139" i="59"/>
  <c r="P138" i="59"/>
  <c r="P137" i="59"/>
  <c r="P136" i="59"/>
  <c r="P135" i="59"/>
  <c r="P134" i="59"/>
  <c r="P133" i="59"/>
  <c r="P132" i="59"/>
  <c r="P131" i="59"/>
  <c r="P130" i="59"/>
  <c r="P129" i="59"/>
  <c r="P128" i="59"/>
  <c r="P127" i="59"/>
  <c r="P126" i="59"/>
  <c r="P125" i="59"/>
  <c r="P124" i="59"/>
  <c r="P123" i="59"/>
  <c r="P122" i="59"/>
  <c r="P121" i="59"/>
  <c r="P120" i="59"/>
  <c r="P119" i="59"/>
  <c r="P118" i="59"/>
  <c r="P117" i="59"/>
  <c r="P116" i="59"/>
  <c r="P115" i="59"/>
  <c r="P114" i="59"/>
  <c r="P113" i="59"/>
  <c r="P112" i="59"/>
  <c r="P111" i="59"/>
  <c r="P110" i="59"/>
  <c r="P109" i="59"/>
  <c r="P108" i="59"/>
  <c r="P107" i="59"/>
  <c r="P106" i="59"/>
  <c r="P105" i="59"/>
  <c r="P104" i="59"/>
  <c r="P103" i="59"/>
  <c r="P102" i="59"/>
  <c r="P101" i="59"/>
  <c r="P100" i="59"/>
  <c r="P99" i="59"/>
  <c r="P98" i="59"/>
  <c r="P97" i="59"/>
  <c r="P96" i="59"/>
  <c r="P95" i="59"/>
  <c r="P94" i="59"/>
  <c r="P93" i="59"/>
  <c r="P92" i="59"/>
  <c r="P91" i="59"/>
  <c r="P90" i="59"/>
  <c r="P89" i="59"/>
  <c r="P88" i="59"/>
  <c r="P87" i="59"/>
  <c r="P86" i="59"/>
  <c r="P85" i="59"/>
  <c r="P84" i="59"/>
  <c r="P83" i="59"/>
  <c r="P82" i="59"/>
  <c r="P81" i="59"/>
  <c r="P80" i="59"/>
  <c r="P79" i="59"/>
  <c r="P78" i="59"/>
  <c r="P77" i="59"/>
  <c r="P76" i="59"/>
  <c r="P75" i="59"/>
  <c r="P74" i="59"/>
  <c r="P73" i="59"/>
  <c r="P72" i="59"/>
  <c r="P71" i="59"/>
  <c r="P70" i="59"/>
  <c r="P69" i="59"/>
  <c r="P68" i="59"/>
  <c r="P67" i="59"/>
  <c r="P66" i="59"/>
  <c r="P65" i="59"/>
  <c r="P64" i="59"/>
  <c r="P63" i="59"/>
  <c r="P62" i="59"/>
  <c r="P61" i="59"/>
  <c r="P60" i="59"/>
  <c r="P59" i="59"/>
  <c r="P58" i="59"/>
  <c r="P57" i="59"/>
  <c r="P56" i="59"/>
  <c r="P55" i="59"/>
  <c r="P54" i="59"/>
  <c r="P53" i="59"/>
  <c r="P52" i="59"/>
  <c r="P51" i="59"/>
  <c r="P50" i="59"/>
  <c r="P49" i="59"/>
  <c r="P48" i="59"/>
  <c r="P47" i="59"/>
  <c r="P46" i="59"/>
  <c r="P45" i="59"/>
  <c r="P44" i="59"/>
  <c r="P43" i="59"/>
  <c r="P42" i="59"/>
  <c r="P41" i="59"/>
  <c r="P40" i="59"/>
  <c r="P39" i="59"/>
  <c r="P38" i="59"/>
  <c r="P37" i="59"/>
  <c r="P36" i="59"/>
  <c r="P35" i="59"/>
  <c r="P34" i="59"/>
  <c r="P33" i="59"/>
  <c r="P32" i="59"/>
  <c r="P31" i="59"/>
  <c r="P30" i="59"/>
  <c r="P29" i="59"/>
  <c r="P28" i="59"/>
  <c r="P27" i="59"/>
  <c r="P26" i="59"/>
  <c r="P25" i="59"/>
  <c r="P24" i="59"/>
  <c r="P23" i="59"/>
  <c r="P22" i="59"/>
  <c r="P21" i="59"/>
  <c r="P20" i="59"/>
  <c r="P19" i="59"/>
  <c r="P18" i="59"/>
  <c r="P17" i="59"/>
  <c r="P16" i="59"/>
  <c r="P15" i="59"/>
  <c r="P14" i="59"/>
  <c r="P13" i="59"/>
  <c r="P12" i="59"/>
  <c r="P11" i="59"/>
  <c r="P10" i="59"/>
  <c r="P9" i="59"/>
  <c r="P8" i="59"/>
  <c r="P7" i="59"/>
  <c r="P6" i="59"/>
  <c r="P5" i="59"/>
  <c r="P4" i="59"/>
  <c r="P3" i="59"/>
  <c r="P71" i="58"/>
  <c r="P70" i="58"/>
  <c r="P69" i="58"/>
  <c r="P68" i="58"/>
  <c r="P67" i="58"/>
  <c r="P66" i="58"/>
  <c r="P65" i="58"/>
  <c r="P64" i="58"/>
  <c r="P63" i="58"/>
  <c r="P62" i="58"/>
  <c r="P61" i="58"/>
  <c r="P60" i="58"/>
  <c r="P59" i="58"/>
  <c r="P58" i="58"/>
  <c r="P57" i="58"/>
  <c r="P56" i="58"/>
  <c r="P55" i="58"/>
  <c r="P54" i="58"/>
  <c r="P53" i="58"/>
  <c r="P52" i="58"/>
  <c r="P51" i="58"/>
  <c r="P50" i="58"/>
  <c r="P49" i="58"/>
  <c r="P48" i="58"/>
  <c r="P47" i="58"/>
  <c r="P46" i="58"/>
  <c r="P45" i="58"/>
  <c r="P44" i="58"/>
  <c r="P43" i="58"/>
  <c r="P42" i="58"/>
  <c r="P41" i="58"/>
  <c r="P40" i="58"/>
  <c r="P39" i="58"/>
  <c r="P38" i="58"/>
  <c r="P37" i="58"/>
  <c r="P36" i="58"/>
  <c r="P35" i="58"/>
  <c r="P34" i="58"/>
  <c r="P33" i="58"/>
  <c r="P32" i="58"/>
  <c r="P31" i="58"/>
  <c r="P30" i="58"/>
  <c r="P29" i="58"/>
  <c r="P28" i="58"/>
  <c r="P27" i="58"/>
  <c r="P26" i="58"/>
  <c r="P25" i="58"/>
  <c r="P24" i="58"/>
  <c r="P23" i="58"/>
  <c r="P22" i="58"/>
  <c r="P21" i="58"/>
  <c r="P20" i="58"/>
  <c r="P19" i="58"/>
  <c r="P18" i="58"/>
  <c r="P17" i="58"/>
  <c r="P16" i="58"/>
  <c r="P15" i="58"/>
  <c r="P14" i="58"/>
  <c r="P13" i="58"/>
  <c r="P12" i="58"/>
  <c r="P11" i="58"/>
  <c r="P10" i="58"/>
  <c r="P9" i="58"/>
  <c r="P8" i="58"/>
  <c r="P7" i="58"/>
  <c r="P6" i="58"/>
  <c r="P5" i="58"/>
  <c r="P4" i="58"/>
  <c r="P171" i="57"/>
  <c r="O170" i="57"/>
  <c r="P169" i="57"/>
  <c r="P168" i="57"/>
  <c r="P167" i="57"/>
  <c r="P166" i="57"/>
  <c r="P165" i="57"/>
  <c r="P164" i="57"/>
  <c r="P163" i="57"/>
  <c r="P162" i="57"/>
  <c r="P161" i="57"/>
  <c r="P160" i="57"/>
  <c r="P159" i="57"/>
  <c r="P158" i="57"/>
  <c r="P157" i="57"/>
  <c r="P156" i="57"/>
  <c r="P155" i="57"/>
  <c r="P154" i="57"/>
  <c r="P153" i="57"/>
  <c r="P152" i="57"/>
  <c r="P151" i="57"/>
  <c r="P150" i="57"/>
  <c r="P149" i="57"/>
  <c r="P148" i="57"/>
  <c r="P147" i="57"/>
  <c r="P146" i="57"/>
  <c r="P145" i="57"/>
  <c r="P144" i="57"/>
  <c r="P143" i="57"/>
  <c r="P142" i="57"/>
  <c r="P141" i="57"/>
  <c r="P140" i="57"/>
  <c r="P139" i="57"/>
  <c r="P138" i="57"/>
  <c r="P137" i="57"/>
  <c r="P136" i="57"/>
  <c r="P135" i="57"/>
  <c r="P134" i="57"/>
  <c r="P133" i="57"/>
  <c r="P132" i="57"/>
  <c r="P131" i="57"/>
  <c r="P130" i="57"/>
  <c r="P129" i="57"/>
  <c r="P128" i="57"/>
  <c r="P127" i="57"/>
  <c r="P126" i="57"/>
  <c r="P125" i="57"/>
  <c r="P124" i="57"/>
  <c r="P123" i="57"/>
  <c r="P122" i="57"/>
  <c r="P121" i="57"/>
  <c r="P120" i="57"/>
  <c r="P119" i="57"/>
  <c r="P118" i="57"/>
  <c r="P117" i="57"/>
  <c r="P116" i="57"/>
  <c r="P115" i="57"/>
  <c r="P114" i="57"/>
  <c r="P113" i="57"/>
  <c r="P112" i="57"/>
  <c r="P111" i="57"/>
  <c r="P110" i="57"/>
  <c r="P109" i="57"/>
  <c r="P108" i="57"/>
  <c r="P107" i="57"/>
  <c r="P106" i="57"/>
  <c r="P105" i="57"/>
  <c r="P104" i="57"/>
  <c r="P103" i="57"/>
  <c r="P102" i="57"/>
  <c r="P101" i="57"/>
  <c r="P100" i="57"/>
  <c r="P99" i="57"/>
  <c r="P98" i="57"/>
  <c r="P97" i="57"/>
  <c r="P96" i="57"/>
  <c r="P95" i="57"/>
  <c r="P94" i="57"/>
  <c r="P93" i="57"/>
  <c r="P92" i="57"/>
  <c r="P91" i="57"/>
  <c r="P90" i="57"/>
  <c r="P89" i="57"/>
  <c r="P88" i="57"/>
  <c r="P87" i="57"/>
  <c r="P86" i="57"/>
  <c r="P85" i="57"/>
  <c r="P84" i="57"/>
  <c r="P83" i="57"/>
  <c r="P82" i="57"/>
  <c r="P81" i="57"/>
  <c r="P80" i="57"/>
  <c r="P79" i="57"/>
  <c r="P78" i="57"/>
  <c r="P77" i="57"/>
  <c r="P76" i="57"/>
  <c r="P75" i="57"/>
  <c r="P74" i="57"/>
  <c r="P73" i="57"/>
  <c r="P72" i="57"/>
  <c r="P71" i="57"/>
  <c r="P70" i="57"/>
  <c r="P69" i="57"/>
  <c r="P68" i="57"/>
  <c r="P67" i="57"/>
  <c r="P66" i="57"/>
  <c r="P65" i="57"/>
  <c r="P64" i="57"/>
  <c r="P63" i="57"/>
  <c r="P62" i="57"/>
  <c r="P61" i="57"/>
  <c r="P60" i="57"/>
  <c r="P59" i="57"/>
  <c r="P58" i="57"/>
  <c r="P57" i="57"/>
  <c r="P56" i="57"/>
  <c r="P55" i="57"/>
  <c r="P54" i="57"/>
  <c r="P53" i="57"/>
  <c r="P52" i="57"/>
  <c r="P51" i="57"/>
  <c r="P50" i="57"/>
  <c r="P49" i="57"/>
  <c r="P48" i="57"/>
  <c r="P47" i="57"/>
  <c r="P46" i="57"/>
  <c r="P45" i="57"/>
  <c r="P44" i="57"/>
  <c r="P43" i="57"/>
  <c r="P42" i="57"/>
  <c r="P41" i="57"/>
  <c r="P40" i="57"/>
  <c r="P39" i="57"/>
  <c r="P38" i="57"/>
  <c r="P37" i="57"/>
  <c r="P36" i="57"/>
  <c r="P35" i="57"/>
  <c r="P34" i="57"/>
  <c r="P33" i="57"/>
  <c r="P32" i="57"/>
  <c r="P31" i="57"/>
  <c r="P30" i="57"/>
  <c r="P29" i="57"/>
  <c r="P28" i="57"/>
  <c r="P27" i="57"/>
  <c r="P26" i="57"/>
  <c r="P25" i="57"/>
  <c r="P24" i="57"/>
  <c r="P23" i="57"/>
  <c r="P22" i="57"/>
  <c r="P21" i="57"/>
  <c r="P20" i="57"/>
  <c r="P19" i="57"/>
  <c r="P18" i="57"/>
  <c r="P17" i="57"/>
  <c r="P16" i="57"/>
  <c r="P15" i="57"/>
  <c r="P14" i="57"/>
  <c r="P13" i="57"/>
  <c r="P12" i="57"/>
  <c r="P11" i="57"/>
  <c r="P10" i="57"/>
  <c r="P9" i="57"/>
  <c r="P8" i="57"/>
  <c r="P7" i="57"/>
  <c r="P6" i="57"/>
  <c r="P5" i="57"/>
  <c r="P4" i="57"/>
  <c r="P203" i="26"/>
  <c r="P205" i="26"/>
  <c r="P204" i="26"/>
  <c r="P202" i="26"/>
  <c r="P201" i="26"/>
  <c r="P200" i="26"/>
  <c r="P199" i="26"/>
  <c r="P198" i="26"/>
  <c r="P197" i="26"/>
  <c r="P196" i="26"/>
  <c r="P195" i="26"/>
  <c r="P194" i="26"/>
  <c r="P193" i="26"/>
  <c r="P192" i="26"/>
  <c r="P191" i="26"/>
  <c r="P190" i="26"/>
  <c r="P189" i="26"/>
  <c r="P188" i="26"/>
  <c r="P187" i="26"/>
  <c r="P186" i="26"/>
  <c r="P185" i="26"/>
  <c r="P184" i="26"/>
  <c r="P183" i="26"/>
  <c r="P182" i="26"/>
  <c r="P181" i="26"/>
  <c r="P180" i="26"/>
  <c r="P179" i="26"/>
  <c r="P178" i="26"/>
  <c r="P177" i="26"/>
  <c r="P176" i="26"/>
  <c r="P175" i="26"/>
  <c r="P174" i="26"/>
  <c r="P173" i="26"/>
  <c r="P172" i="26"/>
  <c r="P171" i="26"/>
  <c r="P170" i="26"/>
  <c r="P169" i="26"/>
  <c r="P168" i="26"/>
  <c r="P167" i="26"/>
  <c r="P166" i="26"/>
  <c r="P165" i="26"/>
  <c r="P164" i="26"/>
  <c r="P163" i="26"/>
  <c r="P162" i="26"/>
  <c r="P161" i="26"/>
  <c r="P160" i="26"/>
  <c r="P159" i="26"/>
  <c r="P158" i="26"/>
  <c r="P157" i="26"/>
  <c r="P156" i="26"/>
  <c r="P155" i="26"/>
  <c r="P154" i="26"/>
  <c r="P153" i="26"/>
  <c r="P152" i="26"/>
  <c r="P151" i="26"/>
  <c r="P150" i="26"/>
  <c r="P149" i="26"/>
  <c r="P148" i="26"/>
  <c r="P147" i="26"/>
  <c r="P146" i="26"/>
  <c r="P145" i="26"/>
  <c r="P144" i="26"/>
  <c r="P143" i="26"/>
  <c r="P142" i="26"/>
  <c r="P141" i="26"/>
  <c r="P140" i="26"/>
  <c r="P139" i="26"/>
  <c r="P138" i="26"/>
  <c r="P137" i="26"/>
  <c r="P136" i="26"/>
  <c r="P135" i="26"/>
  <c r="P134" i="26"/>
  <c r="P133" i="26"/>
  <c r="P132" i="26"/>
  <c r="P131" i="26"/>
  <c r="P130" i="26"/>
  <c r="P129" i="26"/>
  <c r="P128" i="26"/>
  <c r="P127" i="26"/>
  <c r="P126" i="26"/>
  <c r="P125" i="26"/>
  <c r="P124" i="26"/>
  <c r="P123" i="26"/>
  <c r="P122" i="26"/>
  <c r="P121" i="26"/>
  <c r="P120" i="26"/>
  <c r="P119" i="26"/>
  <c r="P118" i="26"/>
  <c r="P117" i="26"/>
  <c r="P116" i="26"/>
  <c r="P115" i="26"/>
  <c r="P114" i="26"/>
  <c r="P113" i="26"/>
  <c r="P112" i="26"/>
  <c r="P111" i="26"/>
  <c r="P110" i="26"/>
  <c r="P109" i="26"/>
  <c r="P108" i="26"/>
  <c r="P107" i="26"/>
  <c r="P106" i="26"/>
  <c r="P105" i="26"/>
  <c r="P104" i="26"/>
  <c r="P103" i="26"/>
  <c r="P102" i="26"/>
  <c r="P101" i="26"/>
  <c r="P100" i="26"/>
  <c r="P99" i="26"/>
  <c r="P98" i="26"/>
  <c r="P97" i="26"/>
  <c r="P96" i="26"/>
  <c r="P95" i="26"/>
  <c r="P94" i="26"/>
  <c r="P93" i="26"/>
  <c r="P92" i="26"/>
  <c r="P91" i="26"/>
  <c r="P90" i="26"/>
  <c r="P89" i="26"/>
  <c r="P88" i="26"/>
  <c r="P87" i="26"/>
  <c r="P86" i="26"/>
  <c r="P85" i="26"/>
  <c r="P84" i="26"/>
  <c r="P83" i="26"/>
  <c r="P82" i="26"/>
  <c r="P81" i="26"/>
  <c r="P80" i="26"/>
  <c r="P79" i="26"/>
  <c r="P78" i="26"/>
  <c r="P77" i="26"/>
  <c r="P76" i="26"/>
  <c r="P75" i="26"/>
  <c r="P74" i="26"/>
  <c r="P73" i="26"/>
  <c r="P72" i="26"/>
  <c r="P71" i="26"/>
  <c r="P70" i="26"/>
  <c r="P69" i="26"/>
  <c r="P68" i="26"/>
  <c r="P67" i="26"/>
  <c r="P66" i="26"/>
  <c r="P65" i="26"/>
  <c r="P64" i="26"/>
  <c r="P63" i="26"/>
  <c r="P62" i="26"/>
  <c r="P61" i="26"/>
  <c r="P60" i="26"/>
  <c r="P59" i="26"/>
  <c r="P58" i="26"/>
  <c r="P57" i="26"/>
  <c r="P56" i="26"/>
  <c r="P55" i="26"/>
  <c r="P54" i="26"/>
  <c r="P53" i="26"/>
  <c r="P52" i="26"/>
  <c r="P51" i="26"/>
  <c r="P50" i="26"/>
  <c r="P49" i="26"/>
  <c r="P48" i="26"/>
  <c r="P47" i="26"/>
  <c r="P46" i="26"/>
  <c r="P45" i="26"/>
  <c r="P44" i="26"/>
  <c r="P43" i="26"/>
  <c r="P42" i="26"/>
  <c r="P41" i="26"/>
  <c r="P40" i="26"/>
  <c r="P39" i="26"/>
  <c r="P38" i="26"/>
  <c r="P37" i="26"/>
  <c r="P36" i="26"/>
  <c r="P35" i="26"/>
  <c r="P34" i="26"/>
  <c r="P33" i="26"/>
  <c r="P32" i="26"/>
  <c r="P31" i="26"/>
  <c r="P30" i="26"/>
  <c r="P29" i="26"/>
  <c r="P28" i="26"/>
  <c r="P27" i="26"/>
  <c r="P26" i="26"/>
  <c r="P25" i="26"/>
  <c r="P24" i="26"/>
  <c r="P23" i="26"/>
  <c r="P22" i="26"/>
  <c r="P21" i="26"/>
  <c r="P20" i="26"/>
  <c r="P19" i="26"/>
  <c r="P18" i="26"/>
  <c r="P17" i="26"/>
  <c r="P16" i="26"/>
  <c r="P15" i="26"/>
  <c r="P14" i="26"/>
  <c r="P13" i="26"/>
  <c r="P12" i="26"/>
  <c r="P11" i="26"/>
  <c r="P10" i="26"/>
  <c r="P9" i="26"/>
  <c r="P8" i="26"/>
  <c r="P7" i="26"/>
  <c r="P6" i="26"/>
  <c r="P5" i="26"/>
  <c r="P4" i="26"/>
  <c r="E18" i="2" l="1"/>
  <c r="B26" i="2" l="1"/>
  <c r="C26" i="2"/>
  <c r="C71" i="2"/>
  <c r="B71" i="2"/>
  <c r="B70" i="2"/>
  <c r="C69" i="2"/>
  <c r="B69" i="2"/>
  <c r="B68" i="2"/>
  <c r="G67" i="2"/>
  <c r="J67" i="2" s="1"/>
  <c r="C67" i="2"/>
  <c r="B67" i="2"/>
  <c r="C66" i="2"/>
  <c r="B66" i="2"/>
  <c r="C65" i="2"/>
  <c r="B65" i="2"/>
  <c r="B64" i="2"/>
  <c r="C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B55" i="2"/>
  <c r="C54" i="2"/>
  <c r="B54" i="2"/>
  <c r="C53" i="2"/>
  <c r="B53" i="2"/>
  <c r="C52" i="2"/>
  <c r="B52" i="2"/>
  <c r="C51" i="2" l="1"/>
  <c r="B51" i="2"/>
  <c r="C50" i="2"/>
  <c r="B50" i="2"/>
  <c r="G71" i="2" l="1"/>
  <c r="J71" i="2" s="1"/>
  <c r="M67" i="110"/>
  <c r="P3" i="110"/>
  <c r="G70" i="2"/>
  <c r="J70" i="2" s="1"/>
  <c r="M186" i="109"/>
  <c r="G65" i="2"/>
  <c r="J65" i="2" s="1"/>
  <c r="G69" i="2"/>
  <c r="J69" i="2" s="1"/>
  <c r="M71" i="108"/>
  <c r="P3" i="108"/>
  <c r="G68" i="2"/>
  <c r="J68" i="2" s="1"/>
  <c r="M229" i="107"/>
  <c r="M103" i="106"/>
  <c r="P3" i="106"/>
  <c r="G66" i="2"/>
  <c r="J66" i="2" s="1"/>
  <c r="M234" i="105"/>
  <c r="P3" i="105"/>
  <c r="G61" i="2"/>
  <c r="J61" i="2" s="1"/>
  <c r="M18" i="104"/>
  <c r="P17" i="104"/>
  <c r="P16" i="104"/>
  <c r="P15" i="104"/>
  <c r="P14" i="104"/>
  <c r="P13" i="104"/>
  <c r="P12" i="104"/>
  <c r="P11" i="104"/>
  <c r="P10" i="104"/>
  <c r="P9" i="104"/>
  <c r="P8" i="104"/>
  <c r="P7" i="104"/>
  <c r="P6" i="104"/>
  <c r="P5" i="104"/>
  <c r="P4" i="104"/>
  <c r="P3" i="104"/>
  <c r="G64" i="2"/>
  <c r="J64" i="2" s="1"/>
  <c r="M83" i="103"/>
  <c r="P3" i="103"/>
  <c r="G63" i="2"/>
  <c r="J63" i="2" s="1"/>
  <c r="M47" i="102"/>
  <c r="P3" i="102"/>
  <c r="G62" i="2"/>
  <c r="J62" i="2" s="1"/>
  <c r="M32" i="101"/>
  <c r="P3" i="101"/>
  <c r="M147" i="100"/>
  <c r="P3" i="100"/>
  <c r="G58" i="2"/>
  <c r="J58" i="2" s="1"/>
  <c r="M59" i="97"/>
  <c r="G56" i="2"/>
  <c r="J56" i="2" s="1"/>
  <c r="G60" i="2"/>
  <c r="J60" i="2" s="1"/>
  <c r="M70" i="99"/>
  <c r="P3" i="99"/>
  <c r="G59" i="2"/>
  <c r="J59" i="2" s="1"/>
  <c r="M139" i="98"/>
  <c r="P138" i="98"/>
  <c r="P3" i="98"/>
  <c r="P3" i="97"/>
  <c r="N239" i="96"/>
  <c r="G57" i="2" s="1"/>
  <c r="J57" i="2" s="1"/>
  <c r="M239" i="96"/>
  <c r="P3" i="96"/>
  <c r="M59" i="95"/>
  <c r="P3" i="95"/>
  <c r="G53" i="2"/>
  <c r="J53" i="2" s="1"/>
  <c r="G51" i="2"/>
  <c r="J51" i="2" s="1"/>
  <c r="G50" i="2"/>
  <c r="J50" i="2" s="1"/>
  <c r="G55" i="2"/>
  <c r="J55" i="2" s="1"/>
  <c r="M106" i="94"/>
  <c r="G54" i="2"/>
  <c r="J54" i="2" s="1"/>
  <c r="M46" i="93"/>
  <c r="P3" i="93"/>
  <c r="M204" i="92"/>
  <c r="P203" i="92"/>
  <c r="G52" i="2"/>
  <c r="J52" i="2" s="1"/>
  <c r="M74" i="91"/>
  <c r="P73" i="91"/>
  <c r="P72" i="91"/>
  <c r="P71" i="91"/>
  <c r="P3" i="91"/>
  <c r="M253" i="90"/>
  <c r="P3" i="90"/>
  <c r="M85" i="89"/>
  <c r="P82" i="89"/>
  <c r="P187" i="109" l="1"/>
  <c r="P188" i="109" s="1"/>
  <c r="P230" i="107"/>
  <c r="P231" i="107" s="1"/>
  <c r="P48" i="102"/>
  <c r="P49" i="102" s="1"/>
  <c r="P107" i="94"/>
  <c r="P108" i="94" s="1"/>
  <c r="P236" i="105"/>
  <c r="P237" i="105" s="1"/>
  <c r="P68" i="110" l="1"/>
  <c r="P69" i="110" s="1"/>
  <c r="P189" i="109"/>
  <c r="P190" i="109"/>
  <c r="P191" i="109" s="1"/>
  <c r="P72" i="108"/>
  <c r="P73" i="108" s="1"/>
  <c r="P233" i="107"/>
  <c r="P232" i="107"/>
  <c r="P234" i="107" s="1"/>
  <c r="P104" i="106"/>
  <c r="P105" i="106" s="1"/>
  <c r="P19" i="104"/>
  <c r="P20" i="104" s="1"/>
  <c r="P84" i="103"/>
  <c r="P85" i="103" s="1"/>
  <c r="P50" i="102"/>
  <c r="P51" i="102"/>
  <c r="P33" i="101"/>
  <c r="P34" i="101" s="1"/>
  <c r="P148" i="100"/>
  <c r="P149" i="100" s="1"/>
  <c r="P71" i="99"/>
  <c r="P72" i="99" s="1"/>
  <c r="P140" i="98"/>
  <c r="P141" i="98" s="1"/>
  <c r="P240" i="96"/>
  <c r="P241" i="96" s="1"/>
  <c r="P60" i="95"/>
  <c r="P61" i="95" s="1"/>
  <c r="P110" i="94"/>
  <c r="P109" i="94"/>
  <c r="P47" i="93"/>
  <c r="P48" i="93" s="1"/>
  <c r="P205" i="92"/>
  <c r="P206" i="92" s="1"/>
  <c r="P75" i="91"/>
  <c r="P76" i="91" s="1"/>
  <c r="P254" i="90"/>
  <c r="P255" i="90" s="1"/>
  <c r="P86" i="89"/>
  <c r="P87" i="89" s="1"/>
  <c r="P89" i="89" s="1"/>
  <c r="P238" i="105"/>
  <c r="P239" i="105" s="1"/>
  <c r="P52" i="102"/>
  <c r="P71" i="110" l="1"/>
  <c r="P70" i="110"/>
  <c r="P75" i="108"/>
  <c r="P74" i="108"/>
  <c r="P76" i="108" s="1"/>
  <c r="P107" i="106"/>
  <c r="P106" i="106"/>
  <c r="P21" i="104"/>
  <c r="P22" i="104"/>
  <c r="P23" i="104" s="1"/>
  <c r="P87" i="103"/>
  <c r="P86" i="103"/>
  <c r="P36" i="101"/>
  <c r="P35" i="101"/>
  <c r="P150" i="100"/>
  <c r="P151" i="100"/>
  <c r="P73" i="99"/>
  <c r="P74" i="99"/>
  <c r="P143" i="98"/>
  <c r="P142" i="98"/>
  <c r="P243" i="96"/>
  <c r="P242" i="96"/>
  <c r="P63" i="95"/>
  <c r="P62" i="95"/>
  <c r="P64" i="95" s="1"/>
  <c r="P111" i="94"/>
  <c r="P49" i="93"/>
  <c r="P50" i="93"/>
  <c r="P207" i="92"/>
  <c r="P208" i="92"/>
  <c r="P77" i="91"/>
  <c r="P78" i="91"/>
  <c r="P79" i="91" s="1"/>
  <c r="P257" i="90"/>
  <c r="P256" i="90"/>
  <c r="P258" i="90" s="1"/>
  <c r="P88" i="89"/>
  <c r="P90" i="89" s="1"/>
  <c r="N206" i="26"/>
  <c r="P108" i="106" l="1"/>
  <c r="P152" i="100"/>
  <c r="P72" i="110"/>
  <c r="P88" i="103"/>
  <c r="P37" i="101"/>
  <c r="P75" i="99"/>
  <c r="P144" i="98"/>
  <c r="P244" i="96"/>
  <c r="P51" i="93"/>
  <c r="P209" i="92"/>
  <c r="P22" i="85"/>
  <c r="P21" i="85"/>
  <c r="P20" i="85"/>
  <c r="P19" i="85"/>
  <c r="P18" i="85"/>
  <c r="P17" i="85"/>
  <c r="P16" i="85"/>
  <c r="P15" i="85"/>
  <c r="P14" i="85"/>
  <c r="P13" i="85"/>
  <c r="P12" i="85"/>
  <c r="P11" i="85"/>
  <c r="P10" i="85"/>
  <c r="P9" i="85"/>
  <c r="P8" i="85"/>
  <c r="P7" i="85"/>
  <c r="P6" i="85"/>
  <c r="P5" i="85"/>
  <c r="P7" i="68"/>
  <c r="P6" i="68"/>
  <c r="P218" i="67"/>
  <c r="P217" i="67"/>
  <c r="P216" i="67"/>
  <c r="P215" i="67"/>
  <c r="P214" i="67"/>
  <c r="P222" i="63"/>
  <c r="P221" i="63"/>
  <c r="P6" i="60"/>
  <c r="P5" i="60"/>
  <c r="P221" i="59"/>
  <c r="B48" i="2" l="1"/>
  <c r="B49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5" i="2"/>
  <c r="B24" i="2"/>
  <c r="B23" i="2"/>
  <c r="B22" i="2"/>
  <c r="B21" i="2"/>
  <c r="B20" i="2"/>
  <c r="B19" i="2"/>
  <c r="B18" i="2"/>
  <c r="G31" i="2" l="1"/>
  <c r="J31" i="2" s="1"/>
  <c r="G23" i="2"/>
  <c r="J23" i="2" s="1"/>
  <c r="C49" i="2"/>
  <c r="C48" i="2"/>
  <c r="C47" i="2"/>
  <c r="C46" i="2"/>
  <c r="G49" i="2"/>
  <c r="J49" i="2" s="1"/>
  <c r="M25" i="88"/>
  <c r="P3" i="88"/>
  <c r="C45" i="2"/>
  <c r="C44" i="2"/>
  <c r="C43" i="2"/>
  <c r="C42" i="2"/>
  <c r="C41" i="2"/>
  <c r="C40" i="2"/>
  <c r="C39" i="2"/>
  <c r="C38" i="2"/>
  <c r="C37" i="2"/>
  <c r="C36" i="2"/>
  <c r="G48" i="2"/>
  <c r="J48" i="2" s="1"/>
  <c r="M55" i="87"/>
  <c r="P3" i="87"/>
  <c r="G47" i="2"/>
  <c r="J47" i="2" s="1"/>
  <c r="M197" i="86"/>
  <c r="P3" i="86"/>
  <c r="G46" i="2"/>
  <c r="J46" i="2" s="1"/>
  <c r="M23" i="85"/>
  <c r="P4" i="85"/>
  <c r="P3" i="85"/>
  <c r="G45" i="2"/>
  <c r="J45" i="2" s="1"/>
  <c r="M177" i="84"/>
  <c r="P3" i="84"/>
  <c r="G44" i="2"/>
  <c r="J44" i="2" s="1"/>
  <c r="M64" i="83"/>
  <c r="P3" i="83"/>
  <c r="G43" i="2"/>
  <c r="J43" i="2" s="1"/>
  <c r="M74" i="81"/>
  <c r="P3" i="81"/>
  <c r="P75" i="81" s="1"/>
  <c r="G42" i="2"/>
  <c r="J42" i="2" s="1"/>
  <c r="M200" i="80"/>
  <c r="P3" i="80"/>
  <c r="G41" i="2"/>
  <c r="J41" i="2" s="1"/>
  <c r="M217" i="79"/>
  <c r="P3" i="79"/>
  <c r="G40" i="2"/>
  <c r="J40" i="2" s="1"/>
  <c r="M16" i="78"/>
  <c r="P3" i="78"/>
  <c r="G39" i="2"/>
  <c r="J39" i="2" s="1"/>
  <c r="M108" i="77"/>
  <c r="P3" i="77"/>
  <c r="G38" i="2"/>
  <c r="J38" i="2" s="1"/>
  <c r="M133" i="76"/>
  <c r="P3" i="76"/>
  <c r="G37" i="2"/>
  <c r="J37" i="2" s="1"/>
  <c r="M266" i="75"/>
  <c r="P3" i="75"/>
  <c r="G36" i="2"/>
  <c r="J36" i="2" s="1"/>
  <c r="M34" i="74"/>
  <c r="P3" i="74"/>
  <c r="C35" i="2"/>
  <c r="C34" i="2"/>
  <c r="C33" i="2"/>
  <c r="C32" i="2"/>
  <c r="C31" i="2"/>
  <c r="C30" i="2"/>
  <c r="C29" i="2"/>
  <c r="C28" i="2"/>
  <c r="C27" i="2"/>
  <c r="C25" i="2"/>
  <c r="C24" i="2"/>
  <c r="C23" i="2"/>
  <c r="C20" i="2"/>
  <c r="C19" i="2"/>
  <c r="C18" i="2"/>
  <c r="G35" i="2"/>
  <c r="J35" i="2" s="1"/>
  <c r="M271" i="73"/>
  <c r="P3" i="73"/>
  <c r="G34" i="2"/>
  <c r="J34" i="2" s="1"/>
  <c r="M290" i="72"/>
  <c r="P3" i="72"/>
  <c r="G33" i="2"/>
  <c r="J33" i="2" s="1"/>
  <c r="M221" i="71"/>
  <c r="P3" i="71"/>
  <c r="G32" i="2"/>
  <c r="J32" i="2" s="1"/>
  <c r="M211" i="70"/>
  <c r="P3" i="70"/>
  <c r="M205" i="69"/>
  <c r="P3" i="69"/>
  <c r="G30" i="2"/>
  <c r="J30" i="2" s="1"/>
  <c r="M8" i="68"/>
  <c r="P5" i="68"/>
  <c r="P4" i="68"/>
  <c r="P3" i="68"/>
  <c r="G29" i="2"/>
  <c r="J29" i="2" s="1"/>
  <c r="M219" i="67"/>
  <c r="P3" i="67"/>
  <c r="G28" i="2"/>
  <c r="J28" i="2" s="1"/>
  <c r="M7" i="66"/>
  <c r="P3" i="66"/>
  <c r="G27" i="2"/>
  <c r="J27" i="2" s="1"/>
  <c r="M262" i="65"/>
  <c r="P3" i="65"/>
  <c r="G26" i="2"/>
  <c r="J26" i="2" s="1"/>
  <c r="M56" i="64"/>
  <c r="P3" i="64"/>
  <c r="G25" i="2"/>
  <c r="J25" i="2" s="1"/>
  <c r="M223" i="63"/>
  <c r="G24" i="2"/>
  <c r="J24" i="2" s="1"/>
  <c r="M287" i="62"/>
  <c r="P3" i="62"/>
  <c r="M80" i="61"/>
  <c r="P3" i="61"/>
  <c r="J22" i="2"/>
  <c r="M7" i="60"/>
  <c r="P4" i="60"/>
  <c r="P3" i="60"/>
  <c r="J21" i="2"/>
  <c r="M222" i="59"/>
  <c r="G20" i="2"/>
  <c r="J20" i="2" s="1"/>
  <c r="M72" i="58"/>
  <c r="P3" i="58"/>
  <c r="G19" i="2"/>
  <c r="J19" i="2" s="1"/>
  <c r="M170" i="57"/>
  <c r="P3" i="57"/>
  <c r="P201" i="80" l="1"/>
  <c r="P202" i="80" s="1"/>
  <c r="P76" i="81"/>
  <c r="P78" i="81" s="1"/>
  <c r="O56" i="64"/>
  <c r="O223" i="63"/>
  <c r="O287" i="62"/>
  <c r="P172" i="57"/>
  <c r="P173" i="57" s="1"/>
  <c r="P26" i="88" l="1"/>
  <c r="P27" i="88" s="1"/>
  <c r="P56" i="87"/>
  <c r="P57" i="87" s="1"/>
  <c r="P198" i="86"/>
  <c r="P199" i="86" s="1"/>
  <c r="P24" i="85"/>
  <c r="P25" i="85" s="1"/>
  <c r="P178" i="84"/>
  <c r="P179" i="84" s="1"/>
  <c r="P180" i="84" s="1"/>
  <c r="P65" i="83"/>
  <c r="P66" i="83" s="1"/>
  <c r="P204" i="80"/>
  <c r="P203" i="80"/>
  <c r="P218" i="79"/>
  <c r="P219" i="79" s="1"/>
  <c r="P17" i="78"/>
  <c r="P18" i="78" s="1"/>
  <c r="P109" i="77"/>
  <c r="P110" i="77" s="1"/>
  <c r="P134" i="76"/>
  <c r="P135" i="76" s="1"/>
  <c r="P267" i="75"/>
  <c r="P268" i="75" s="1"/>
  <c r="P35" i="74"/>
  <c r="P36" i="74" s="1"/>
  <c r="P272" i="73"/>
  <c r="P273" i="73" s="1"/>
  <c r="P291" i="72"/>
  <c r="P292" i="72" s="1"/>
  <c r="P222" i="71"/>
  <c r="P223" i="71" s="1"/>
  <c r="P212" i="70"/>
  <c r="P213" i="70" s="1"/>
  <c r="P206" i="69"/>
  <c r="P207" i="69" s="1"/>
  <c r="P209" i="69" s="1"/>
  <c r="P9" i="68"/>
  <c r="P10" i="68" s="1"/>
  <c r="P220" i="67"/>
  <c r="P221" i="67" s="1"/>
  <c r="P8" i="66"/>
  <c r="P9" i="66" s="1"/>
  <c r="P263" i="65"/>
  <c r="P264" i="65" s="1"/>
  <c r="P57" i="64"/>
  <c r="P58" i="64" s="1"/>
  <c r="P60" i="64" s="1"/>
  <c r="P225" i="63"/>
  <c r="P288" i="62"/>
  <c r="P289" i="62" s="1"/>
  <c r="P81" i="61"/>
  <c r="P82" i="61" s="1"/>
  <c r="P8" i="60"/>
  <c r="P9" i="60" s="1"/>
  <c r="P223" i="59"/>
  <c r="P224" i="59" s="1"/>
  <c r="P73" i="58"/>
  <c r="P74" i="58" s="1"/>
  <c r="P77" i="81"/>
  <c r="P79" i="81" s="1"/>
  <c r="P174" i="57"/>
  <c r="P175" i="57" s="1"/>
  <c r="I82" i="2"/>
  <c r="I81" i="2"/>
  <c r="I83" i="2" s="1"/>
  <c r="P29" i="88" l="1"/>
  <c r="P28" i="88"/>
  <c r="P30" i="88" s="1"/>
  <c r="P59" i="87"/>
  <c r="P58" i="87"/>
  <c r="P200" i="86"/>
  <c r="P201" i="86"/>
  <c r="P27" i="85"/>
  <c r="P26" i="85"/>
  <c r="P181" i="84"/>
  <c r="P182" i="84" s="1"/>
  <c r="P67" i="83"/>
  <c r="P68" i="83"/>
  <c r="P205" i="80"/>
  <c r="P220" i="79"/>
  <c r="P221" i="79"/>
  <c r="P19" i="78"/>
  <c r="P20" i="78"/>
  <c r="P21" i="78" s="1"/>
  <c r="P111" i="77"/>
  <c r="P112" i="77"/>
  <c r="P113" i="77" s="1"/>
  <c r="P137" i="76"/>
  <c r="P136" i="76"/>
  <c r="P138" i="76" s="1"/>
  <c r="P269" i="75"/>
  <c r="P270" i="75"/>
  <c r="P38" i="74"/>
  <c r="P37" i="74"/>
  <c r="P39" i="74" s="1"/>
  <c r="P275" i="73"/>
  <c r="P274" i="73"/>
  <c r="P294" i="72"/>
  <c r="P293" i="72"/>
  <c r="P224" i="71"/>
  <c r="P225" i="71"/>
  <c r="P215" i="70"/>
  <c r="P214" i="70"/>
  <c r="P208" i="69"/>
  <c r="P210" i="69" s="1"/>
  <c r="P12" i="68"/>
  <c r="P11" i="68"/>
  <c r="P223" i="67"/>
  <c r="P222" i="67"/>
  <c r="P11" i="66"/>
  <c r="P10" i="66"/>
  <c r="P266" i="65"/>
  <c r="P265" i="65"/>
  <c r="P267" i="65" s="1"/>
  <c r="P59" i="64"/>
  <c r="P61" i="64" s="1"/>
  <c r="P227" i="63"/>
  <c r="P226" i="63"/>
  <c r="P291" i="62"/>
  <c r="P290" i="62"/>
  <c r="P83" i="61"/>
  <c r="P84" i="61"/>
  <c r="P11" i="60"/>
  <c r="P10" i="60"/>
  <c r="P225" i="59"/>
  <c r="P226" i="59"/>
  <c r="P75" i="58"/>
  <c r="P76" i="58"/>
  <c r="G18" i="2"/>
  <c r="J18" i="2" s="1"/>
  <c r="J79" i="2" s="1"/>
  <c r="M206" i="26"/>
  <c r="P3" i="26"/>
  <c r="P295" i="72" l="1"/>
  <c r="P224" i="67"/>
  <c r="P85" i="61"/>
  <c r="P77" i="58"/>
  <c r="P60" i="87"/>
  <c r="P202" i="86"/>
  <c r="P28" i="85"/>
  <c r="P69" i="83"/>
  <c r="P222" i="79"/>
  <c r="P271" i="75"/>
  <c r="P276" i="73"/>
  <c r="P226" i="71"/>
  <c r="P216" i="70"/>
  <c r="P13" i="68"/>
  <c r="P12" i="66"/>
  <c r="P228" i="63"/>
  <c r="P292" i="62"/>
  <c r="P12" i="60"/>
  <c r="P227" i="59"/>
  <c r="P207" i="26"/>
  <c r="P208" i="26" s="1"/>
  <c r="P210" i="26" l="1"/>
  <c r="P209" i="26"/>
  <c r="A19" i="2"/>
  <c r="P211" i="26" l="1"/>
  <c r="I94" i="2"/>
  <c r="J80" i="2" l="1"/>
  <c r="J82" i="2" l="1"/>
  <c r="J81" i="2"/>
  <c r="J83" i="2" l="1"/>
</calcChain>
</file>

<file path=xl/sharedStrings.xml><?xml version="1.0" encoding="utf-8"?>
<sst xmlns="http://schemas.openxmlformats.org/spreadsheetml/2006/main" count="37589" uniqueCount="7908">
  <si>
    <t>NOMOR</t>
  </si>
  <si>
    <t>TUJUAN</t>
  </si>
  <si>
    <t>KETERANGAN</t>
  </si>
  <si>
    <t>KAPAL</t>
  </si>
  <si>
    <t>Pick Up</t>
  </si>
  <si>
    <t>ETD Kapal</t>
  </si>
  <si>
    <t>PEMBULATAN</t>
  </si>
  <si>
    <t>Surat Muatan Darat</t>
  </si>
  <si>
    <t>PT. PERISAI CAKRAWALA INDONESIA</t>
  </si>
  <si>
    <t>Ruko Ifolia Blok HY47 No. 26</t>
  </si>
  <si>
    <t>Harapan Indah - Bekasi 17214</t>
  </si>
  <si>
    <t>Jawa Barat - Indonesia</t>
  </si>
  <si>
    <t>Telp/Fax : +6221 - 8944 5283</t>
  </si>
  <si>
    <t>Email : sales@pciexpress.id</t>
  </si>
  <si>
    <t>PERFORMA INVOICE</t>
  </si>
  <si>
    <t>To</t>
  </si>
  <si>
    <t>: PT. Sicepat Express Indonesia</t>
  </si>
  <si>
    <t>:</t>
  </si>
  <si>
    <t>Invoice Date</t>
  </si>
  <si>
    <t>Attn</t>
  </si>
  <si>
    <t>:  Finance Dept</t>
  </si>
  <si>
    <t>NO</t>
  </si>
  <si>
    <t>DATE</t>
  </si>
  <si>
    <t>AWB</t>
  </si>
  <si>
    <t>DESCRIPTION</t>
  </si>
  <si>
    <t>DESNATION</t>
  </si>
  <si>
    <t>COLLY</t>
  </si>
  <si>
    <t>KG</t>
  </si>
  <si>
    <t>UNIT PRICE</t>
  </si>
  <si>
    <t>AMOUNT</t>
  </si>
  <si>
    <t>SUB TOTAL</t>
  </si>
  <si>
    <t>PPN 1%</t>
  </si>
  <si>
    <t>Total</t>
  </si>
  <si>
    <t>Payment Instructions</t>
  </si>
  <si>
    <t>Pay Cheque or Transfer to :</t>
  </si>
  <si>
    <t>BANK CENTRAL ASIA (BCA)</t>
  </si>
  <si>
    <t>521-1322-455</t>
  </si>
  <si>
    <t>Bekasi,</t>
  </si>
  <si>
    <t>Dede Komalasari</t>
  </si>
  <si>
    <t>P</t>
  </si>
  <si>
    <t>L</t>
  </si>
  <si>
    <t>T</t>
  </si>
  <si>
    <t>Mengetahui,</t>
  </si>
  <si>
    <t>Menyatakan,</t>
  </si>
  <si>
    <t>AWB PCI</t>
  </si>
  <si>
    <t>ACT KG</t>
  </si>
  <si>
    <t>KG VOLUME</t>
  </si>
  <si>
    <t>RATE (Rp/KG)</t>
  </si>
  <si>
    <t>AMOUNT (Rp)</t>
  </si>
  <si>
    <t>Invoice Performa</t>
  </si>
  <si>
    <t>Periode</t>
  </si>
  <si>
    <t>Discount 10%</t>
  </si>
  <si>
    <t>Total Setelah Discount</t>
  </si>
  <si>
    <t>PPh 23  2%</t>
  </si>
  <si>
    <t>PPh 23 2%</t>
  </si>
  <si>
    <t>TOTAL</t>
  </si>
  <si>
    <t>01 -  31 Oktober 21</t>
  </si>
  <si>
    <t>kurang 1 dmd</t>
  </si>
  <si>
    <t>belum ada surat jalan</t>
  </si>
  <si>
    <t>23-Okt-21</t>
  </si>
  <si>
    <t>24-Okt-21</t>
  </si>
  <si>
    <t>27-Okt-21</t>
  </si>
  <si>
    <t>25-Okt-21</t>
  </si>
  <si>
    <t>26-Okt-21</t>
  </si>
  <si>
    <t>28-Okt-21</t>
  </si>
  <si>
    <t>29-Okt-21</t>
  </si>
  <si>
    <t>PENGIRIMAN BARANG TUJUAN PONTIANAK</t>
  </si>
  <si>
    <t>DMD/2110/01/ZCTQ1428</t>
  </si>
  <si>
    <t>GSK211001LKD830</t>
  </si>
  <si>
    <t>DMP PNK (PONTIANAK)</t>
  </si>
  <si>
    <t>KM MULYA SENTOSA 2</t>
  </si>
  <si>
    <t>05/10/2021 SYARIF MOHARDI</t>
  </si>
  <si>
    <t>GSK211001BME730</t>
  </si>
  <si>
    <t>GSK211001KJG305</t>
  </si>
  <si>
    <t>GSK211001HMS067</t>
  </si>
  <si>
    <t>GSK210929GAY178</t>
  </si>
  <si>
    <t>GSK211001LAR054</t>
  </si>
  <si>
    <t>GSK211001OHA526</t>
  </si>
  <si>
    <t>GSK211001FIZ072</t>
  </si>
  <si>
    <t>GSK211001IRJ927</t>
  </si>
  <si>
    <t>GSK210930PCM582</t>
  </si>
  <si>
    <t>GSK211001EVB470</t>
  </si>
  <si>
    <t>GSK211001XAO475</t>
  </si>
  <si>
    <t>GSK211001JNZ456</t>
  </si>
  <si>
    <t>GSK211001APM530</t>
  </si>
  <si>
    <t>GSK210929PXG802</t>
  </si>
  <si>
    <t>GSK211001GCP539</t>
  </si>
  <si>
    <t>GSK210929MAK162</t>
  </si>
  <si>
    <t>GSK211001LNC730</t>
  </si>
  <si>
    <t>GSK210929OZC029</t>
  </si>
  <si>
    <t>GSK210930KLD932</t>
  </si>
  <si>
    <t>GSK210930JIZ984</t>
  </si>
  <si>
    <t>GSK211001GKL245</t>
  </si>
  <si>
    <t>GSK211001UXO756</t>
  </si>
  <si>
    <t>GSK210929FRL596</t>
  </si>
  <si>
    <t>GSK211001MXA328</t>
  </si>
  <si>
    <t>GSK211001WXG853</t>
  </si>
  <si>
    <t>GSK211001BZL823</t>
  </si>
  <si>
    <t>GSK211001JKA156</t>
  </si>
  <si>
    <t>GSK211001BMC203</t>
  </si>
  <si>
    <t>GSK211001NJZ108</t>
  </si>
  <si>
    <t>GSK211001DSW659</t>
  </si>
  <si>
    <t>GSK211001VYE138</t>
  </si>
  <si>
    <t>GSK211001GVA208</t>
  </si>
  <si>
    <t>GSK211001MTP024</t>
  </si>
  <si>
    <t>GSK211001RWA826</t>
  </si>
  <si>
    <t>GSK211001DFU641</t>
  </si>
  <si>
    <t>GSK211001VGN725</t>
  </si>
  <si>
    <t>GSK211001YJW596</t>
  </si>
  <si>
    <t>GSK210930SFN675</t>
  </si>
  <si>
    <t>GSK211001EZN407</t>
  </si>
  <si>
    <t>GSK211001XYW568</t>
  </si>
  <si>
    <t>GSK211001GZE056</t>
  </si>
  <si>
    <t>GSK211001IJE361</t>
  </si>
  <si>
    <t>GSK211001INA189</t>
  </si>
  <si>
    <t>GSK211001OYQ714</t>
  </si>
  <si>
    <t>GSK211001AEV721</t>
  </si>
  <si>
    <t>GSK211001TDO517</t>
  </si>
  <si>
    <t>GSK211001GVE859</t>
  </si>
  <si>
    <t>GSK211001QWM571</t>
  </si>
  <si>
    <t>GSK211001NKW892</t>
  </si>
  <si>
    <t>GSK211001HLF904</t>
  </si>
  <si>
    <t>GSK211001CSH906</t>
  </si>
  <si>
    <t>GSK211001PSZ173</t>
  </si>
  <si>
    <t>GSK211001UMO340</t>
  </si>
  <si>
    <t>GSK211001POW718</t>
  </si>
  <si>
    <t>GSK211001OJN359</t>
  </si>
  <si>
    <t>GSK211001WPR682</t>
  </si>
  <si>
    <t>GSK211001BLM316</t>
  </si>
  <si>
    <t>GSK211001WCH235</t>
  </si>
  <si>
    <t>GSK211001XOB341</t>
  </si>
  <si>
    <t>GSK211001LKV239</t>
  </si>
  <si>
    <t>GSK210930ENW986</t>
  </si>
  <si>
    <t>GSK211001POB230</t>
  </si>
  <si>
    <t>GSK211001HYC968</t>
  </si>
  <si>
    <t>GSK211001HCB598</t>
  </si>
  <si>
    <t>GSK211001LIM740</t>
  </si>
  <si>
    <t>GSK211001GCR726</t>
  </si>
  <si>
    <t>GSK211001AIZ290</t>
  </si>
  <si>
    <t>GSK211001VBR089</t>
  </si>
  <si>
    <t>GSK211001YON103</t>
  </si>
  <si>
    <t>GSK211001CJM591</t>
  </si>
  <si>
    <t>GSK211001MVI154</t>
  </si>
  <si>
    <t>GSK210930MPX832</t>
  </si>
  <si>
    <t>GSK211001OQI731</t>
  </si>
  <si>
    <t>GSK211001MSP576</t>
  </si>
  <si>
    <t>GSK211001CXF493</t>
  </si>
  <si>
    <t>GSK211001IVA980</t>
  </si>
  <si>
    <t>GSK211001NEX169</t>
  </si>
  <si>
    <t>GSK211001UOK803</t>
  </si>
  <si>
    <t>GSK211001HBR043</t>
  </si>
  <si>
    <t>GSK210930ZSX089</t>
  </si>
  <si>
    <t>GSK211001DTN075</t>
  </si>
  <si>
    <t>GSK211001IDL685</t>
  </si>
  <si>
    <t>GSK210929SZC072</t>
  </si>
  <si>
    <t>GSK211001IYF564</t>
  </si>
  <si>
    <t>GSK211001JZI324</t>
  </si>
  <si>
    <t>GSK211001MZI124</t>
  </si>
  <si>
    <t>GSK211001ZVD289</t>
  </si>
  <si>
    <t>GSK211001TWZ415</t>
  </si>
  <si>
    <t>GSK211001HMN810</t>
  </si>
  <si>
    <t>GSK211001MZO549</t>
  </si>
  <si>
    <t>GSK211001YQS720</t>
  </si>
  <si>
    <t>GSK211001EHM862</t>
  </si>
  <si>
    <t>GSK211001UNC492</t>
  </si>
  <si>
    <t>GSK211001SXD765</t>
  </si>
  <si>
    <t>GSK210929OFA453</t>
  </si>
  <si>
    <t>GSK211001QUE210</t>
  </si>
  <si>
    <t>GSK211001BNH968</t>
  </si>
  <si>
    <t>GSK210929RIG935</t>
  </si>
  <si>
    <t>GSK211001KIO165</t>
  </si>
  <si>
    <t>GSK211001FKH150</t>
  </si>
  <si>
    <t>GSK211001LOG196</t>
  </si>
  <si>
    <t>GSK211001OYQ093</t>
  </si>
  <si>
    <t>GSK211001KRA031</t>
  </si>
  <si>
    <t>GSK211001ASL837</t>
  </si>
  <si>
    <t>GSK210929FUQ960</t>
  </si>
  <si>
    <t>GSK211001EVH635</t>
  </si>
  <si>
    <t>GSK211001BXA045</t>
  </si>
  <si>
    <t>GSK211001BIV201</t>
  </si>
  <si>
    <t>GSK211001BAX243</t>
  </si>
  <si>
    <t>GSK211001QOE805</t>
  </si>
  <si>
    <t>GSK211001DIV798</t>
  </si>
  <si>
    <t>GSK211001HET785</t>
  </si>
  <si>
    <t>GSK211001CVR362</t>
  </si>
  <si>
    <t>GSK211001HPK837</t>
  </si>
  <si>
    <t>GSK211001ANW541</t>
  </si>
  <si>
    <t>GSK211001LAT875</t>
  </si>
  <si>
    <t>GSK210929QXJ438</t>
  </si>
  <si>
    <t>GSK211001FBK936</t>
  </si>
  <si>
    <t>GSK211001HOD806</t>
  </si>
  <si>
    <t>GSK211001PGU072</t>
  </si>
  <si>
    <t>GSK211001MDQ485</t>
  </si>
  <si>
    <t>GSK211001MXA762</t>
  </si>
  <si>
    <t>GSK211001XAL658</t>
  </si>
  <si>
    <t>GSK210930IZS453</t>
  </si>
  <si>
    <t>GSK211001ODY396</t>
  </si>
  <si>
    <t>GSK211001HKY029</t>
  </si>
  <si>
    <t>GSK211001PRJ391</t>
  </si>
  <si>
    <t>GSK211001NXT794</t>
  </si>
  <si>
    <t>GSK211001EHL956</t>
  </si>
  <si>
    <t>GSK211001MST081</t>
  </si>
  <si>
    <t>GSK211001CRA601</t>
  </si>
  <si>
    <t>GSK211001HGL073</t>
  </si>
  <si>
    <t>GSK211001BMR759</t>
  </si>
  <si>
    <t>GSK211001WFU180</t>
  </si>
  <si>
    <t>GSK211001RQH573</t>
  </si>
  <si>
    <t>GSK211001VPH840</t>
  </si>
  <si>
    <t>GSK210930TCS269</t>
  </si>
  <si>
    <t>GSK211001VMT806</t>
  </si>
  <si>
    <t>GSK211001AQW104</t>
  </si>
  <si>
    <t>GSK211001DGI931</t>
  </si>
  <si>
    <t>GSK211001RDA536</t>
  </si>
  <si>
    <t>GSK211001QIF514</t>
  </si>
  <si>
    <t>GSK211001TKO827</t>
  </si>
  <si>
    <t>GSK211001RJX648</t>
  </si>
  <si>
    <t>GSK211001TQJ914</t>
  </si>
  <si>
    <t>GSK211001WBF751</t>
  </si>
  <si>
    <t>GSK211001TFX490</t>
  </si>
  <si>
    <t>GSK211001KEP019</t>
  </si>
  <si>
    <t>GSK211001JFU346</t>
  </si>
  <si>
    <t>GSK211001WTA783</t>
  </si>
  <si>
    <t>GSK211001CZW369</t>
  </si>
  <si>
    <t>GSK211001EPQ720</t>
  </si>
  <si>
    <t>GSK211001FKY971</t>
  </si>
  <si>
    <t>GSK211001TFB257</t>
  </si>
  <si>
    <t>GSK211001BUY623</t>
  </si>
  <si>
    <t>GSK211001CZN176</t>
  </si>
  <si>
    <t>GSK211001HMY709</t>
  </si>
  <si>
    <t>GSK211001FLU250</t>
  </si>
  <si>
    <t>GSK211001TYA910</t>
  </si>
  <si>
    <t>GSK211001UGP324</t>
  </si>
  <si>
    <t>GSK211001VRF483</t>
  </si>
  <si>
    <t>GSK211001EBX983</t>
  </si>
  <si>
    <t>GSK211001XFJ274</t>
  </si>
  <si>
    <t>GSK211001UPN853</t>
  </si>
  <si>
    <t>GSK211001ZOA541</t>
  </si>
  <si>
    <t>GSK211001QAR942</t>
  </si>
  <si>
    <t>GSK211001OCQ980</t>
  </si>
  <si>
    <t>GSK211001CVH097</t>
  </si>
  <si>
    <t>GSK211001VMI387</t>
  </si>
  <si>
    <t>GSK211001HIM103</t>
  </si>
  <si>
    <t>GSK211001YWZ758</t>
  </si>
  <si>
    <t>GSK211001ZXK210</t>
  </si>
  <si>
    <t>GSK211001SPN132</t>
  </si>
  <si>
    <t>GSK211001KSD176</t>
  </si>
  <si>
    <t>GSK211001ZDY234</t>
  </si>
  <si>
    <t>GSK211001JRA856</t>
  </si>
  <si>
    <t>GSK211001NGU963</t>
  </si>
  <si>
    <t>GSK211001ROH017</t>
  </si>
  <si>
    <t>GSK211001NCF320</t>
  </si>
  <si>
    <t>GSK211001KXP934</t>
  </si>
  <si>
    <t>GSK211001SPT492</t>
  </si>
  <si>
    <t>GSK211001ZLO813</t>
  </si>
  <si>
    <t>GSK211001BTJ490</t>
  </si>
  <si>
    <t>GSK211001HSL760</t>
  </si>
  <si>
    <t>GSK211001OZT507</t>
  </si>
  <si>
    <t>GSK211001VJP423</t>
  </si>
  <si>
    <t>GSK211001OWG059</t>
  </si>
  <si>
    <t>GSK211001BRM801</t>
  </si>
  <si>
    <t>GSK211001ESU951</t>
  </si>
  <si>
    <t>GSK211001GRB503</t>
  </si>
  <si>
    <t>GSK211001QMS596</t>
  </si>
  <si>
    <t>GSK211001TGO793</t>
  </si>
  <si>
    <t>DMD/2110/01/HFNZ6302</t>
  </si>
  <si>
    <t>GSK211001RCP846</t>
  </si>
  <si>
    <t>GSK211001EXF597</t>
  </si>
  <si>
    <t>GSK210930KYE329</t>
  </si>
  <si>
    <t>GSK211001XFN428</t>
  </si>
  <si>
    <t>GSK211001GEC681</t>
  </si>
  <si>
    <t>DMD/2110/01/BLIK4539</t>
  </si>
  <si>
    <t>GSK211001SPQ095</t>
  </si>
  <si>
    <t>GSK211001JSC762</t>
  </si>
  <si>
    <t>GSK211001HBG513</t>
  </si>
  <si>
    <t>GSK211001FWU501</t>
  </si>
  <si>
    <t>GSK211001MAB526</t>
  </si>
  <si>
    <t>DMD/2110/02/JBOM8294</t>
  </si>
  <si>
    <t>GSK211002ESA086</t>
  </si>
  <si>
    <t>KM FERINDO 5</t>
  </si>
  <si>
    <t>07/10/2021 SYARIF MOHARDI</t>
  </si>
  <si>
    <t>GSK211002ZPB781</t>
  </si>
  <si>
    <t>GSK210930RTY519</t>
  </si>
  <si>
    <t>GSK210930KJY950</t>
  </si>
  <si>
    <t>GSK210930TFH943</t>
  </si>
  <si>
    <t>GSK211002HYR192</t>
  </si>
  <si>
    <t>GSK210930LFJ971</t>
  </si>
  <si>
    <t>GSK211002FQX951</t>
  </si>
  <si>
    <t>GSK211001WST076</t>
  </si>
  <si>
    <t>GSK211001ONE572</t>
  </si>
  <si>
    <t>GSK210930WDI509</t>
  </si>
  <si>
    <t>GSK211002CNI017</t>
  </si>
  <si>
    <t>GSK211002PES260</t>
  </si>
  <si>
    <t>GSK211002JOE951</t>
  </si>
  <si>
    <t>GSK210930LXK137</t>
  </si>
  <si>
    <t>GSK211001TKX964</t>
  </si>
  <si>
    <t>GSK211002WAP973</t>
  </si>
  <si>
    <t>GSK211002PHG680</t>
  </si>
  <si>
    <t>GSK211001KWU320</t>
  </si>
  <si>
    <t>GSK211002YRH263</t>
  </si>
  <si>
    <t>GSK211002DRA513</t>
  </si>
  <si>
    <t>GSK211002SDG904</t>
  </si>
  <si>
    <t>GSK210930LVR584</t>
  </si>
  <si>
    <t>GSK211002GWD741</t>
  </si>
  <si>
    <t>GSK211002JLH807</t>
  </si>
  <si>
    <t>GSK211002XDH154</t>
  </si>
  <si>
    <t>GSK211002VHK248</t>
  </si>
  <si>
    <t>GSK210930UZJ048</t>
  </si>
  <si>
    <t>GSK211002PBK218</t>
  </si>
  <si>
    <t>GSK210930GWV761</t>
  </si>
  <si>
    <t>GSK211002CIF862</t>
  </si>
  <si>
    <t>GSK211002SAZ615</t>
  </si>
  <si>
    <t>GSK211002AQY579</t>
  </si>
  <si>
    <t>GSK211002YFI581</t>
  </si>
  <si>
    <t>GSK211002PKY120</t>
  </si>
  <si>
    <t>GSK211002YIU128</t>
  </si>
  <si>
    <t>GSK211002XLA516</t>
  </si>
  <si>
    <t>GSK211002GEI301</t>
  </si>
  <si>
    <t>GSK211002HTV072</t>
  </si>
  <si>
    <t>GSK211002UGF258</t>
  </si>
  <si>
    <t>GSK211002BEF832</t>
  </si>
  <si>
    <t>GSK211002CIA634</t>
  </si>
  <si>
    <t>GSK211002CBK947</t>
  </si>
  <si>
    <t>GSK211002PKL867</t>
  </si>
  <si>
    <t>GSK211002JEH230</t>
  </si>
  <si>
    <t>GSK211002TYU503</t>
  </si>
  <si>
    <t>GSK211002LTX524</t>
  </si>
  <si>
    <t>GSK211002LRM867</t>
  </si>
  <si>
    <t>GSK211002XDK683</t>
  </si>
  <si>
    <t>GSK211002VCN037</t>
  </si>
  <si>
    <t>GSK211002XIB065</t>
  </si>
  <si>
    <t>GSK211002GLI103</t>
  </si>
  <si>
    <t>GSK211002HMP829</t>
  </si>
  <si>
    <t>GSK211002TPO893</t>
  </si>
  <si>
    <t>GSK211002MTN184</t>
  </si>
  <si>
    <t>GSK211002MFZ735</t>
  </si>
  <si>
    <t>GSK211002LHI706</t>
  </si>
  <si>
    <t>GSK211002CVA201</t>
  </si>
  <si>
    <t>GSK211002WOE064</t>
  </si>
  <si>
    <t>GSK211002EIH241</t>
  </si>
  <si>
    <t>GSK211002KZQ543</t>
  </si>
  <si>
    <t>GSK210930GXM587</t>
  </si>
  <si>
    <t>GSK211002SWK863</t>
  </si>
  <si>
    <t>GSK211002QXD901</t>
  </si>
  <si>
    <t>GSK211001REQ819</t>
  </si>
  <si>
    <t>GSK211002IEU926</t>
  </si>
  <si>
    <t>GSK211002BOM306</t>
  </si>
  <si>
    <t>GSK211002QSW154</t>
  </si>
  <si>
    <t>GSK211002FOQ306</t>
  </si>
  <si>
    <t>GSK211002TQR504</t>
  </si>
  <si>
    <t>GSK210930FBG275</t>
  </si>
  <si>
    <t>GSK211002AKI468</t>
  </si>
  <si>
    <t>GSK211002IDO258</t>
  </si>
  <si>
    <t>GSK210930DEI917</t>
  </si>
  <si>
    <t>GSK211002JBD021</t>
  </si>
  <si>
    <t>GSK211002TAF260</t>
  </si>
  <si>
    <t>GSK210930ZQT526</t>
  </si>
  <si>
    <t>GSK211002GWZ125</t>
  </si>
  <si>
    <t>GSK211002JMT638</t>
  </si>
  <si>
    <t>GSK211002LZA207</t>
  </si>
  <si>
    <t>GSK211002ZKP029</t>
  </si>
  <si>
    <t>GSK211002QOT278</t>
  </si>
  <si>
    <t>GSK211002PHI093</t>
  </si>
  <si>
    <t>GSK211001CSR208</t>
  </si>
  <si>
    <t>GSK211002WVB456</t>
  </si>
  <si>
    <t>GSK211002GFZ270</t>
  </si>
  <si>
    <t>GSK211002VLM106</t>
  </si>
  <si>
    <t>GSK211002XJF428</t>
  </si>
  <si>
    <t>GSK211002VRA597</t>
  </si>
  <si>
    <t>GSK211002HUN620</t>
  </si>
  <si>
    <t>GSK211002BHQ075</t>
  </si>
  <si>
    <t>GSK211002EDI047</t>
  </si>
  <si>
    <t>GSK211002DTX416</t>
  </si>
  <si>
    <t>GSK211002TDU426</t>
  </si>
  <si>
    <t>GSK211002KIM309</t>
  </si>
  <si>
    <t>GSK211002KST486</t>
  </si>
  <si>
    <t>GSK211002IMY306</t>
  </si>
  <si>
    <t>GSK211002HSB514</t>
  </si>
  <si>
    <t>GSK211002WFL836</t>
  </si>
  <si>
    <t>GSK210930BDE374</t>
  </si>
  <si>
    <t>GSK211002TIS413</t>
  </si>
  <si>
    <t>GSK211002TLK460</t>
  </si>
  <si>
    <t>GSK211002JUX397</t>
  </si>
  <si>
    <t>GSK211002OPN904</t>
  </si>
  <si>
    <t>GSK211002PUK386</t>
  </si>
  <si>
    <t>GSK211002TFJ715</t>
  </si>
  <si>
    <t>GSK211002UWX817</t>
  </si>
  <si>
    <t>GSK211002XES293</t>
  </si>
  <si>
    <t>GSK211002NPD397</t>
  </si>
  <si>
    <t>GSK211002TEK469</t>
  </si>
  <si>
    <t>GSK211002RBD574</t>
  </si>
  <si>
    <t>GSK211002CKS160</t>
  </si>
  <si>
    <t>GSK211002ZML862</t>
  </si>
  <si>
    <t>GSK211002ADE216</t>
  </si>
  <si>
    <t>GSK211002ZDP047</t>
  </si>
  <si>
    <t>GSK210930DNO059</t>
  </si>
  <si>
    <t>GSK211002HRV170</t>
  </si>
  <si>
    <t>GSK211002RHA638</t>
  </si>
  <si>
    <t>GSK211002BGD687</t>
  </si>
  <si>
    <t>GSK211002POR604</t>
  </si>
  <si>
    <t>GSK211002XDJ469</t>
  </si>
  <si>
    <t>GSK211002MIZ526</t>
  </si>
  <si>
    <t>GSK211001HPR460</t>
  </si>
  <si>
    <t>GSK211002JMA381</t>
  </si>
  <si>
    <t>GSK211002DOW360</t>
  </si>
  <si>
    <t>GSK211002EYX563</t>
  </si>
  <si>
    <t>GSK211002ZFB134</t>
  </si>
  <si>
    <t>GSK211002ZIQ079</t>
  </si>
  <si>
    <t>GSK210930NDO760</t>
  </si>
  <si>
    <t>GSK211002GPV065</t>
  </si>
  <si>
    <t>GSK211001PKW714</t>
  </si>
  <si>
    <t>GSK211002EXK348</t>
  </si>
  <si>
    <t>GSK211002PKU280</t>
  </si>
  <si>
    <t>GSK211002VOE156</t>
  </si>
  <si>
    <t>DMD/2110/02/SBPZ6029</t>
  </si>
  <si>
    <t>GSK211002JBX937</t>
  </si>
  <si>
    <t>GSK211002VLH293</t>
  </si>
  <si>
    <t>GSK211002HFX572</t>
  </si>
  <si>
    <t>GSK211002MQS270</t>
  </si>
  <si>
    <t>GSK211002JPG790</t>
  </si>
  <si>
    <t>GSK211002XZE694</t>
  </si>
  <si>
    <t>GSK210930NWQ760</t>
  </si>
  <si>
    <t>GSK211002RVG371</t>
  </si>
  <si>
    <t>GSK211001JEY291</t>
  </si>
  <si>
    <t>GSK211002KEC935</t>
  </si>
  <si>
    <t>DMD/2110/02/GPZN9852</t>
  </si>
  <si>
    <t>GSK211002SUV031</t>
  </si>
  <si>
    <t>DMD/2110/02/IAHW2716</t>
  </si>
  <si>
    <t>GSK211002LFO189</t>
  </si>
  <si>
    <t>GSK211002GAE974</t>
  </si>
  <si>
    <t>GSK211002FSA473</t>
  </si>
  <si>
    <t>GSK211002ETM160</t>
  </si>
  <si>
    <t>GSK211002WIC168</t>
  </si>
  <si>
    <t>GSK211002ELW491</t>
  </si>
  <si>
    <t>GSK211002AID538</t>
  </si>
  <si>
    <t>GSK211002LHU175</t>
  </si>
  <si>
    <t>GSK211002QOF835</t>
  </si>
  <si>
    <t>GSK211002ZEH125</t>
  </si>
  <si>
    <t>GSK211002GRE629</t>
  </si>
  <si>
    <t>GSK211002HIA578</t>
  </si>
  <si>
    <t>GSK211002BZG372</t>
  </si>
  <si>
    <t>GSK211002RGT385</t>
  </si>
  <si>
    <t>GSK211002KIJ380</t>
  </si>
  <si>
    <t>GSK211002SOZ765</t>
  </si>
  <si>
    <t>GSK211002HKV814</t>
  </si>
  <si>
    <t>GSK211002VBF095</t>
  </si>
  <si>
    <t>GSK211002HZU136</t>
  </si>
  <si>
    <t>GSK211002ATU019</t>
  </si>
  <si>
    <t>GSK211002WOY046</t>
  </si>
  <si>
    <t>DMD/2110/02/YDTO7492</t>
  </si>
  <si>
    <t>GSK211002OMT015</t>
  </si>
  <si>
    <t>DMD/2110/02/BNQF2854</t>
  </si>
  <si>
    <t>GSK211001XGE930</t>
  </si>
  <si>
    <t>GSK211002QVR635</t>
  </si>
  <si>
    <t>GSK211002BFY607</t>
  </si>
  <si>
    <t>GSK211001DXP582</t>
  </si>
  <si>
    <t>GSK211002CZV431</t>
  </si>
  <si>
    <t>GSK211001JNM715</t>
  </si>
  <si>
    <t>GSK211002CZP168</t>
  </si>
  <si>
    <t>GSK211002MJT205</t>
  </si>
  <si>
    <t>GSK211002SOU630</t>
  </si>
  <si>
    <t>GSK211002TGC034</t>
  </si>
  <si>
    <t>GSK211002NGP953</t>
  </si>
  <si>
    <t>GSK211002VZW163</t>
  </si>
  <si>
    <t>GSK211002BYH046</t>
  </si>
  <si>
    <t>GSK211001KXR097</t>
  </si>
  <si>
    <t>GSK211002ZBS093</t>
  </si>
  <si>
    <t>GSK211002UCP098</t>
  </si>
  <si>
    <t>GSK211001CMF268</t>
  </si>
  <si>
    <t>GSK211001IRF468</t>
  </si>
  <si>
    <t>GSK211002YAM436</t>
  </si>
  <si>
    <t>GSK211002DEJ389</t>
  </si>
  <si>
    <t>GSK211002APF856</t>
  </si>
  <si>
    <t>GSK211002MOY901</t>
  </si>
  <si>
    <t>GSK211002XSP384</t>
  </si>
  <si>
    <t>GSK211002LBX594</t>
  </si>
  <si>
    <t>GSK211001HOW480</t>
  </si>
  <si>
    <t>GSK211002JVQ093</t>
  </si>
  <si>
    <t>GSK211002RXV132</t>
  </si>
  <si>
    <t>GSK211002DBF573</t>
  </si>
  <si>
    <t>GSK211002EQB058</t>
  </si>
  <si>
    <t>GSK211002ZXL291</t>
  </si>
  <si>
    <t>GSK211002TVN873</t>
  </si>
  <si>
    <t>GSK211001ZMQ930</t>
  </si>
  <si>
    <t>GSK211002MWK258</t>
  </si>
  <si>
    <t>GSK211002HKY952</t>
  </si>
  <si>
    <t>GSK211001OWQ643</t>
  </si>
  <si>
    <t>GSK211002GIR724</t>
  </si>
  <si>
    <t>GSK211002MXZ302</t>
  </si>
  <si>
    <t>GSK211002KQD632</t>
  </si>
  <si>
    <t>GSK211001UCJ697</t>
  </si>
  <si>
    <t>GSK211002DNP571</t>
  </si>
  <si>
    <t>GSK211002FBI321</t>
  </si>
  <si>
    <t>GSK211001GLK951</t>
  </si>
  <si>
    <t>GSK211002TIA045</t>
  </si>
  <si>
    <t>GSK211002QCO570</t>
  </si>
  <si>
    <t>GSK211002SYK927</t>
  </si>
  <si>
    <t>GSK211002OIH823</t>
  </si>
  <si>
    <t>GSK211002BPQ693</t>
  </si>
  <si>
    <t>GSK211002FMJ871</t>
  </si>
  <si>
    <t>GSK211001ADC308</t>
  </si>
  <si>
    <t>GSK211002BRO735</t>
  </si>
  <si>
    <t>GSK211002XAS184</t>
  </si>
  <si>
    <t>GSK211001GWV364</t>
  </si>
  <si>
    <t>GSK211002LUE183</t>
  </si>
  <si>
    <t>GSK211001YUB384</t>
  </si>
  <si>
    <t>GSK211002XRW104</t>
  </si>
  <si>
    <t>GSK211002SUA490</t>
  </si>
  <si>
    <t>GSK211002ONW321</t>
  </si>
  <si>
    <t>GSK211002PIV986</t>
  </si>
  <si>
    <t>GSK211002XQM827</t>
  </si>
  <si>
    <t>GSK211002WQT321</t>
  </si>
  <si>
    <t>GSK211002UQV419</t>
  </si>
  <si>
    <t>GSK211002MGF084</t>
  </si>
  <si>
    <t>GSK211002YPL136</t>
  </si>
  <si>
    <t>GSK211002WYO085</t>
  </si>
  <si>
    <t>GSK211002QKN283</t>
  </si>
  <si>
    <t>GSK211001THR071</t>
  </si>
  <si>
    <t>GSK211002KAO820</t>
  </si>
  <si>
    <t>DMD/2110/02/ULPJ2657</t>
  </si>
  <si>
    <t>GSK211002NFD417</t>
  </si>
  <si>
    <t>GSK211002BTW325</t>
  </si>
  <si>
    <t>DMD/2110/03/OVJP1586</t>
  </si>
  <si>
    <t>GSK211001FVW836</t>
  </si>
  <si>
    <t>KM FAJAR BAHARI V</t>
  </si>
  <si>
    <t>08/10/2021 SYARIF MOHARDI</t>
  </si>
  <si>
    <t>GSK211002SAT912</t>
  </si>
  <si>
    <t>GSK211002GWO107</t>
  </si>
  <si>
    <t>GSK211003XSB720</t>
  </si>
  <si>
    <t>GSK211003CLD365</t>
  </si>
  <si>
    <t>GSK211003KMI569</t>
  </si>
  <si>
    <t>GSK211003MRL850</t>
  </si>
  <si>
    <t>GSK211003QLF486</t>
  </si>
  <si>
    <t>GSK211003FCZ479</t>
  </si>
  <si>
    <t>GSK211003LPO231</t>
  </si>
  <si>
    <t>GSK211001LQJ870</t>
  </si>
  <si>
    <t>GSK211003OPQ546</t>
  </si>
  <si>
    <t>GSK211003LHK918</t>
  </si>
  <si>
    <t>GSK211003WLX839</t>
  </si>
  <si>
    <t>GSK211003VCD156</t>
  </si>
  <si>
    <t>GSK211003PBI093</t>
  </si>
  <si>
    <t>GSK211003HUL107</t>
  </si>
  <si>
    <t>GSK211003SQG649</t>
  </si>
  <si>
    <t>GSK211003ILR298</t>
  </si>
  <si>
    <t>GSK211003NKX167</t>
  </si>
  <si>
    <t>GSK211003VTR516</t>
  </si>
  <si>
    <t>GSK211003CQM681</t>
  </si>
  <si>
    <t>GSK211003ATK729</t>
  </si>
  <si>
    <t>GSK211003VWY519</t>
  </si>
  <si>
    <t>GSK211003RJF849</t>
  </si>
  <si>
    <t>GSK211003OLR804</t>
  </si>
  <si>
    <t>GSK211003JQX906</t>
  </si>
  <si>
    <t>GSK211003ONT374</t>
  </si>
  <si>
    <t>GSK211003PXO302</t>
  </si>
  <si>
    <t>GSK211003ONA613</t>
  </si>
  <si>
    <t>GSK211003KWS781</t>
  </si>
  <si>
    <t>GSK211003DEM425</t>
  </si>
  <si>
    <t>GSK211002HJU396</t>
  </si>
  <si>
    <t>GSK211001GDF170</t>
  </si>
  <si>
    <t>GSK211003QLN960</t>
  </si>
  <si>
    <t>GSK211003USC385</t>
  </si>
  <si>
    <t>GSK211002CEQ670</t>
  </si>
  <si>
    <t>GSK211003NMC697</t>
  </si>
  <si>
    <t>GSK211003TYJ541</t>
  </si>
  <si>
    <t>GSK211003ERC894</t>
  </si>
  <si>
    <t>GSK211003SFB175</t>
  </si>
  <si>
    <t>GSK211003MTL635</t>
  </si>
  <si>
    <t>GSK211003DLX759</t>
  </si>
  <si>
    <t>GSK211003SQG836</t>
  </si>
  <si>
    <t>GSK211003UYF367</t>
  </si>
  <si>
    <t>GSK211003VTN172</t>
  </si>
  <si>
    <t>GSK211003QDO932</t>
  </si>
  <si>
    <t>GSK211001MXL738</t>
  </si>
  <si>
    <t>GSK211003FKL834</t>
  </si>
  <si>
    <t>GSK211003SRT729</t>
  </si>
  <si>
    <t>GSK211003SVP064</t>
  </si>
  <si>
    <t>GSK211003SAI925</t>
  </si>
  <si>
    <t>GSK211003UZW628</t>
  </si>
  <si>
    <t>GSK211003SAV539</t>
  </si>
  <si>
    <t>GSK211003WAS106</t>
  </si>
  <si>
    <t>GSK211003QNX784</t>
  </si>
  <si>
    <t>GSK211003XVA638</t>
  </si>
  <si>
    <t>GSK211003APS581</t>
  </si>
  <si>
    <t>GSK211003SEJ703</t>
  </si>
  <si>
    <t>GSK211003BEH619</t>
  </si>
  <si>
    <t>GSK211003TAS187</t>
  </si>
  <si>
    <t>GSK211003GIK395</t>
  </si>
  <si>
    <t>GSK211003WSX963</t>
  </si>
  <si>
    <t>GSK211003EHU512</t>
  </si>
  <si>
    <t>GSK211003VHN984</t>
  </si>
  <si>
    <t>GSK211003NQX350</t>
  </si>
  <si>
    <t>GSK211003YHD850</t>
  </si>
  <si>
    <t>GSK211003LHI952</t>
  </si>
  <si>
    <t>GSK211003WVL413</t>
  </si>
  <si>
    <t>GSK211003XWO348</t>
  </si>
  <si>
    <t>GSK211003AEH527</t>
  </si>
  <si>
    <t>GSK211003QTK152</t>
  </si>
  <si>
    <t>GSK211003SNA954</t>
  </si>
  <si>
    <t>GSK211003IUX250</t>
  </si>
  <si>
    <t>GSK211003IBJ035</t>
  </si>
  <si>
    <t>GSK211003JNG175</t>
  </si>
  <si>
    <t>GSK211003GLU364</t>
  </si>
  <si>
    <t>GSK211003ZFH103</t>
  </si>
  <si>
    <t>GSK211003JVI029</t>
  </si>
  <si>
    <t>GSK211003WBI470</t>
  </si>
  <si>
    <t>GSK211003YVF517</t>
  </si>
  <si>
    <t>GSK211003QZS543</t>
  </si>
  <si>
    <t>GSK211003KYT091</t>
  </si>
  <si>
    <t>GSK211003VFW396</t>
  </si>
  <si>
    <t>GSK211003HON705</t>
  </si>
  <si>
    <t>GSK211003DHA039</t>
  </si>
  <si>
    <t>GSK211003VXI781</t>
  </si>
  <si>
    <t>GSK211003OIY824</t>
  </si>
  <si>
    <t>GSK211003HFW935</t>
  </si>
  <si>
    <t>GSK211003RWA349</t>
  </si>
  <si>
    <t>GSK211003OJB952</t>
  </si>
  <si>
    <t>GSK211003TAX128</t>
  </si>
  <si>
    <t>GSK211003KMF390</t>
  </si>
  <si>
    <t>GSK211003BNC164</t>
  </si>
  <si>
    <t>GSK211003VHE714</t>
  </si>
  <si>
    <t>GSK211003UPB593</t>
  </si>
  <si>
    <t>GSK211003PUV954</t>
  </si>
  <si>
    <t>GSK211003WZL065</t>
  </si>
  <si>
    <t>GSK211003WEP356</t>
  </si>
  <si>
    <t>GSK211003CYJ294</t>
  </si>
  <si>
    <t>GSK211003QZX354</t>
  </si>
  <si>
    <t>GSK211003JZC816</t>
  </si>
  <si>
    <t>GSK211003QLU862</t>
  </si>
  <si>
    <t>GSK211003WTL831</t>
  </si>
  <si>
    <t>GSK211003ZIP430</t>
  </si>
  <si>
    <t>GSK211003NCZ294</t>
  </si>
  <si>
    <t>GSK211003OTD538</t>
  </si>
  <si>
    <t>GSK211003QCJ932</t>
  </si>
  <si>
    <t>GSK211003JIK371</t>
  </si>
  <si>
    <t>GSK211003XLT431</t>
  </si>
  <si>
    <t>GSK211003SQV069</t>
  </si>
  <si>
    <t>GSK211003ODS539</t>
  </si>
  <si>
    <t>GSK211003DIR237</t>
  </si>
  <si>
    <t>GSK211003REH940</t>
  </si>
  <si>
    <t>GSK211003ZQL780</t>
  </si>
  <si>
    <t>GSK211003VPK473</t>
  </si>
  <si>
    <t>GSK211002CBR314</t>
  </si>
  <si>
    <t>GSK211003IJX987</t>
  </si>
  <si>
    <t>GSK211003GAI501</t>
  </si>
  <si>
    <t>GSK211003FEH396</t>
  </si>
  <si>
    <t>GSK211003GVJ610</t>
  </si>
  <si>
    <t>GSK211003TOS173</t>
  </si>
  <si>
    <t>GSK211003MBK743</t>
  </si>
  <si>
    <t>GSK211003JSC076</t>
  </si>
  <si>
    <t>GSK211003FIO082</t>
  </si>
  <si>
    <t>GSK211003JFS405</t>
  </si>
  <si>
    <t>GSK211002ABV425</t>
  </si>
  <si>
    <t>GSK211002UNQ187</t>
  </si>
  <si>
    <t>GSK211003BVF019</t>
  </si>
  <si>
    <t>GSK211003WEP641</t>
  </si>
  <si>
    <t>GSK211003YJG754</t>
  </si>
  <si>
    <t>GSK211003IUS534</t>
  </si>
  <si>
    <t>GSK211003WJI568</t>
  </si>
  <si>
    <t>GSK211003KLH328</t>
  </si>
  <si>
    <t>GSK211003XBJ068</t>
  </si>
  <si>
    <t>GSK211003CAD385</t>
  </si>
  <si>
    <t>GSK211003FHP451</t>
  </si>
  <si>
    <t>GSK211002NOI198</t>
  </si>
  <si>
    <t>GSK211003JDT798</t>
  </si>
  <si>
    <t>GSK211003FIW397</t>
  </si>
  <si>
    <t>GSK211003NVC509</t>
  </si>
  <si>
    <t>GSK211003VAF182</t>
  </si>
  <si>
    <t>GSK211003UDS501</t>
  </si>
  <si>
    <t>GSK211003KMZ847</t>
  </si>
  <si>
    <t>GSK211003BCW194</t>
  </si>
  <si>
    <t>GSK211003JFQ138</t>
  </si>
  <si>
    <t>GSK211003QTE658</t>
  </si>
  <si>
    <t>GSK211003ZTB408</t>
  </si>
  <si>
    <t>GSK211003MFI901</t>
  </si>
  <si>
    <t>GSK211003BVC187</t>
  </si>
  <si>
    <t>GSK211003MIH839</t>
  </si>
  <si>
    <t>GSK211003FXJ562</t>
  </si>
  <si>
    <t>GSK211003JUY942</t>
  </si>
  <si>
    <t>GSK211003XZD581</t>
  </si>
  <si>
    <t>GSK211003UHQ192</t>
  </si>
  <si>
    <t>GSK211003EWL045</t>
  </si>
  <si>
    <t>GSK211003CGL136</t>
  </si>
  <si>
    <t>GSK211003ZMT734</t>
  </si>
  <si>
    <t>GSK211003GRJ138</t>
  </si>
  <si>
    <t>GSK211003GLH765</t>
  </si>
  <si>
    <t>GSK211003HUZ568</t>
  </si>
  <si>
    <t>GSK211003GRA194</t>
  </si>
  <si>
    <t>GSK211003MFJ368</t>
  </si>
  <si>
    <t>GSK211003RGZ284</t>
  </si>
  <si>
    <t>GSK211003JIL567</t>
  </si>
  <si>
    <t>GSK211003GQW760</t>
  </si>
  <si>
    <t>GSK211003EGX512</t>
  </si>
  <si>
    <t>GSK211003YVR395</t>
  </si>
  <si>
    <t>GSK211003BFP478</t>
  </si>
  <si>
    <t>GSK211003HXZ203</t>
  </si>
  <si>
    <t>GSK211003ZWK135</t>
  </si>
  <si>
    <t>GSK211003FJC834</t>
  </si>
  <si>
    <t>GSK211003BJH039</t>
  </si>
  <si>
    <t>GSK211003VAL860</t>
  </si>
  <si>
    <t>GSK211003HTW367</t>
  </si>
  <si>
    <t>GSK211003KCF846</t>
  </si>
  <si>
    <t>GSK211003FAP206</t>
  </si>
  <si>
    <t>GSK211003EVB095</t>
  </si>
  <si>
    <t>GSK211002OKG910</t>
  </si>
  <si>
    <t>GSK211003RTS935</t>
  </si>
  <si>
    <t>GSK211003RMI710</t>
  </si>
  <si>
    <t>GSK211003LYK102</t>
  </si>
  <si>
    <t>GSK211003UGR186</t>
  </si>
  <si>
    <t>GSK211003QXN830</t>
  </si>
  <si>
    <t>GSK211003HYJ140</t>
  </si>
  <si>
    <t>GSK211003RPD281</t>
  </si>
  <si>
    <t>GSK211003OZI974</t>
  </si>
  <si>
    <t>GSK211003FBK791</t>
  </si>
  <si>
    <t>GSK211003NQU370</t>
  </si>
  <si>
    <t>GSK211003MBH531</t>
  </si>
  <si>
    <t>GSK211002UIP426</t>
  </si>
  <si>
    <t>GSK211003DUG653</t>
  </si>
  <si>
    <t>GSK211003OUF057</t>
  </si>
  <si>
    <t>GSK211003OMZ026</t>
  </si>
  <si>
    <t>GSK211002QCS048</t>
  </si>
  <si>
    <t>GSK211003ISJ601</t>
  </si>
  <si>
    <t>GSK211003BAK928</t>
  </si>
  <si>
    <t>GSK211003DAY962</t>
  </si>
  <si>
    <t>GSK211003EHP608</t>
  </si>
  <si>
    <t>GSK211003UVB947</t>
  </si>
  <si>
    <t>GSK211002GVA917</t>
  </si>
  <si>
    <t>GSK211003JSA780</t>
  </si>
  <si>
    <t>GSK211003CMQ759</t>
  </si>
  <si>
    <t>GSK211003FCN209</t>
  </si>
  <si>
    <t>GSK211003GCB149</t>
  </si>
  <si>
    <t>GSK211003NXV634</t>
  </si>
  <si>
    <t>GSK211003QCS187</t>
  </si>
  <si>
    <t>GSK211002QAZ910</t>
  </si>
  <si>
    <t>DMD/2110/03/WOSG7203</t>
  </si>
  <si>
    <t>GSK211003EZT621</t>
  </si>
  <si>
    <t>GSK211001WYZ429</t>
  </si>
  <si>
    <t>GSK211002QCY307</t>
  </si>
  <si>
    <t>GSK211003KTG965</t>
  </si>
  <si>
    <t>GSK211003BKU574</t>
  </si>
  <si>
    <t>GSK211003FKW739</t>
  </si>
  <si>
    <t>GSK211003LPC513</t>
  </si>
  <si>
    <t>GSK211003WQB631</t>
  </si>
  <si>
    <t>DMD/2110/03/NUPX0374</t>
  </si>
  <si>
    <t>GSK211003UDP081</t>
  </si>
  <si>
    <t>GSK211003RLE278</t>
  </si>
  <si>
    <t>GSK211003UWJ274</t>
  </si>
  <si>
    <t>DMD/2110/03/OWEZ4172</t>
  </si>
  <si>
    <t>GSK211003QSW930</t>
  </si>
  <si>
    <t>GSK211003OBL830</t>
  </si>
  <si>
    <t>DMD/2110/03/ULHC9178</t>
  </si>
  <si>
    <t>GSK211003OEG309</t>
  </si>
  <si>
    <t>DMD/2110/03/VQZO3078</t>
  </si>
  <si>
    <t>GSK211003RBW538</t>
  </si>
  <si>
    <t>DMD/2110/04/APHS2930</t>
  </si>
  <si>
    <t>GSK211004HJZ528</t>
  </si>
  <si>
    <t>GSK211002ROC381</t>
  </si>
  <si>
    <t>GSK211002ELG568</t>
  </si>
  <si>
    <t>GSK211004ELP312</t>
  </si>
  <si>
    <t>GSK211004EKQ586</t>
  </si>
  <si>
    <t>GSK211004YIV847</t>
  </si>
  <si>
    <t>GSK211004RLP198</t>
  </si>
  <si>
    <t>GSK211004NYK496</t>
  </si>
  <si>
    <t>GSK211004ROC617</t>
  </si>
  <si>
    <t>GSK211003GDS781</t>
  </si>
  <si>
    <t>GSK211002JVZ724</t>
  </si>
  <si>
    <t>GSK211002EWC054</t>
  </si>
  <si>
    <t>GSK211004KZW975</t>
  </si>
  <si>
    <t>GSK211004SHK328</t>
  </si>
  <si>
    <t>GSK211004CUG092</t>
  </si>
  <si>
    <t>GSK211003KNL475</t>
  </si>
  <si>
    <t>GSK211004DQP350</t>
  </si>
  <si>
    <t>GSK211003MEG316</t>
  </si>
  <si>
    <t>GSK211004QKT964</t>
  </si>
  <si>
    <t>GSK211003YKG192</t>
  </si>
  <si>
    <t>GSK211004JBZ681</t>
  </si>
  <si>
    <t>GSK211004ZKW071</t>
  </si>
  <si>
    <t>GSK211004NUY672</t>
  </si>
  <si>
    <t>GSK211003DER406</t>
  </si>
  <si>
    <t>GSK211004VWH086</t>
  </si>
  <si>
    <t>GSK211004DAU437</t>
  </si>
  <si>
    <t>GSK211002TAU674</t>
  </si>
  <si>
    <t>GSK211004HJI480</t>
  </si>
  <si>
    <t>GSK211002EMJ203</t>
  </si>
  <si>
    <t>GSK211003HNK071</t>
  </si>
  <si>
    <t>GSK211004GDH724</t>
  </si>
  <si>
    <t>GSK211004XGY278</t>
  </si>
  <si>
    <t>GSK211004FJV874</t>
  </si>
  <si>
    <t>GSK211003GRW837</t>
  </si>
  <si>
    <t>GSK211004RDL692</t>
  </si>
  <si>
    <t>GSK211004ODU478</t>
  </si>
  <si>
    <t>GSK211004BQO275</t>
  </si>
  <si>
    <t>GSK211004EDV521</t>
  </si>
  <si>
    <t>GSK211004ASK732</t>
  </si>
  <si>
    <t>GSK211004EBQ094</t>
  </si>
  <si>
    <t>GSK211003URP749</t>
  </si>
  <si>
    <t>GSK211004AMS963</t>
  </si>
  <si>
    <t>GSK211004QSX705</t>
  </si>
  <si>
    <t>GSK211004ILO478</t>
  </si>
  <si>
    <t>GSK211004HSW702</t>
  </si>
  <si>
    <t>GSK211004XKN573</t>
  </si>
  <si>
    <t>GSK211004TXB260</t>
  </si>
  <si>
    <t>GSK211004KYF051</t>
  </si>
  <si>
    <t>GSK211003GPR095</t>
  </si>
  <si>
    <t>GSK211004OHD107</t>
  </si>
  <si>
    <t>GSK211004UZQ105</t>
  </si>
  <si>
    <t>GSK211004BCA092</t>
  </si>
  <si>
    <t>GSK211004NLD534</t>
  </si>
  <si>
    <t>GSK211004IJW754</t>
  </si>
  <si>
    <t>GSK211004KSF561</t>
  </si>
  <si>
    <t>GSK211003RXW326</t>
  </si>
  <si>
    <t>GSK211004PUT759</t>
  </si>
  <si>
    <t>GSK211004WFT694</t>
  </si>
  <si>
    <t>GSK211004GPE019</t>
  </si>
  <si>
    <t>GSK211004YVN645</t>
  </si>
  <si>
    <t>GSK211004AQJ293</t>
  </si>
  <si>
    <t>GSK211004QYX540</t>
  </si>
  <si>
    <t>GSK211004KMF817</t>
  </si>
  <si>
    <t>GSK211004XTL546</t>
  </si>
  <si>
    <t>GSK211004KIM326</t>
  </si>
  <si>
    <t>GSK211004XEA756</t>
  </si>
  <si>
    <t>GSK211003AOR830</t>
  </si>
  <si>
    <t>GSK211004DIX047</t>
  </si>
  <si>
    <t>GSK211004YHM139</t>
  </si>
  <si>
    <t>DMD/2110/04/YVZN7625</t>
  </si>
  <si>
    <t>GSK211003XWP190</t>
  </si>
  <si>
    <t>GSK211004MFA427</t>
  </si>
  <si>
    <t>GSK211004IYS291</t>
  </si>
  <si>
    <t>GSK211004LZG975</t>
  </si>
  <si>
    <t>GSK211004YTC281</t>
  </si>
  <si>
    <t>GSK211003ETF820</t>
  </si>
  <si>
    <t>GSK211003AZH916</t>
  </si>
  <si>
    <t>GSK211004ZPU596</t>
  </si>
  <si>
    <t>DMD/2110/05/DVXP4562</t>
  </si>
  <si>
    <t>GSK211005MAN492</t>
  </si>
  <si>
    <t>GSK211005CGF631</t>
  </si>
  <si>
    <t>GSK211005QYN136</t>
  </si>
  <si>
    <t>GSK211005WCK279</t>
  </si>
  <si>
    <t>GSK211005MDU850</t>
  </si>
  <si>
    <t>GSK211005DWP804</t>
  </si>
  <si>
    <t>GSK211005EQC159</t>
  </si>
  <si>
    <t>GSK211005TIL305</t>
  </si>
  <si>
    <t>GSK211005NIA916</t>
  </si>
  <si>
    <t>GSK211005AWS357</t>
  </si>
  <si>
    <t>GSK211005AOU694</t>
  </si>
  <si>
    <t>GSK211005SZA924</t>
  </si>
  <si>
    <t>GSK211005KJZ841</t>
  </si>
  <si>
    <t>GSK211005MKO673</t>
  </si>
  <si>
    <t>GSK211005KIC987</t>
  </si>
  <si>
    <t>GSK211005EDB128</t>
  </si>
  <si>
    <t>GSK211005SQX395</t>
  </si>
  <si>
    <t>GSK211005AQK812</t>
  </si>
  <si>
    <t>GSK211005PHE205</t>
  </si>
  <si>
    <t>GSK211005QYH713</t>
  </si>
  <si>
    <t>GSK211005VNZ970</t>
  </si>
  <si>
    <t>GSK211005HVL183</t>
  </si>
  <si>
    <t>GSK211005HKZ148</t>
  </si>
  <si>
    <t>GSK211005TMB690</t>
  </si>
  <si>
    <t>GSK211005BWV859</t>
  </si>
  <si>
    <t>GSK211005LXE098</t>
  </si>
  <si>
    <t>GSK211005DAE173</t>
  </si>
  <si>
    <t>GSK211005JVY827</t>
  </si>
  <si>
    <t>GSK211005TRH946</t>
  </si>
  <si>
    <t>GSK211005IKX952</t>
  </si>
  <si>
    <t>GSK211005FNE940</t>
  </si>
  <si>
    <t>GSK211005CRT158</t>
  </si>
  <si>
    <t>GSK211005DXE940</t>
  </si>
  <si>
    <t>GSK211005YMG259</t>
  </si>
  <si>
    <t>GSK211005LQD940</t>
  </si>
  <si>
    <t>DMD/2110/05/RZWB9017</t>
  </si>
  <si>
    <t>GSK211005XNM529</t>
  </si>
  <si>
    <t>GSK211004XEG610</t>
  </si>
  <si>
    <t>GSK211004VOI620</t>
  </si>
  <si>
    <t>GSK211005KSJ910</t>
  </si>
  <si>
    <t>GSK211005NQL605</t>
  </si>
  <si>
    <t>GSK211005TRQ510</t>
  </si>
  <si>
    <t>GSK211005IBH674</t>
  </si>
  <si>
    <t>GSK211005QSJ451</t>
  </si>
  <si>
    <t>GSK211005WJV840</t>
  </si>
  <si>
    <t>GSK211005TZA270</t>
  </si>
  <si>
    <t>GSK211005KCA284</t>
  </si>
  <si>
    <t>GSK211005NCT098</t>
  </si>
  <si>
    <t>GSK211005KXZ641</t>
  </si>
  <si>
    <t>GSK211005DYE357</t>
  </si>
  <si>
    <t>GSK211005GEB930</t>
  </si>
  <si>
    <t>GSK211005WEU724</t>
  </si>
  <si>
    <t>GSK211005ENJ439</t>
  </si>
  <si>
    <t>GSK211004DRY783</t>
  </si>
  <si>
    <t>GSK211004CFD591</t>
  </si>
  <si>
    <t>GSK211005VQJ785</t>
  </si>
  <si>
    <t>GSK211005PGM095</t>
  </si>
  <si>
    <t>GSK211005TYI987</t>
  </si>
  <si>
    <t>GSK211005OBD327</t>
  </si>
  <si>
    <t>GSK211005HWZ257</t>
  </si>
  <si>
    <t>GSK211005IHD368</t>
  </si>
  <si>
    <t>GSK211005LUN170</t>
  </si>
  <si>
    <t>GSK211005QKX971</t>
  </si>
  <si>
    <t>GSK211005ZOI547</t>
  </si>
  <si>
    <t>GSK211005VBQ469</t>
  </si>
  <si>
    <t>GSK211004LYN304</t>
  </si>
  <si>
    <t>GSK211005WGD175</t>
  </si>
  <si>
    <t>GSK211005TQE720</t>
  </si>
  <si>
    <t>GSK211005GZW302</t>
  </si>
  <si>
    <t>GSK211005FXI024</t>
  </si>
  <si>
    <t>GSK211004NAC230</t>
  </si>
  <si>
    <t>GSK211005MFI180</t>
  </si>
  <si>
    <t>GSK211005VSN201</t>
  </si>
  <si>
    <t>GSK211005EKV604</t>
  </si>
  <si>
    <t>GSK211005VIA318</t>
  </si>
  <si>
    <t>GSK211005MAP839</t>
  </si>
  <si>
    <t>GSK211005EMN029</t>
  </si>
  <si>
    <t>GSK211005QZM485</t>
  </si>
  <si>
    <t>GSK211005LAF064</t>
  </si>
  <si>
    <t>GSK211005PIB586</t>
  </si>
  <si>
    <t>GSK211005GVP365</t>
  </si>
  <si>
    <t>GSK211005IUT450</t>
  </si>
  <si>
    <t>GSK211005KYW896</t>
  </si>
  <si>
    <t>GSK211005FRK457</t>
  </si>
  <si>
    <t>GSK211005ZUJ319</t>
  </si>
  <si>
    <t>GSK211005HLN834</t>
  </si>
  <si>
    <t>GSK211005OHU793</t>
  </si>
  <si>
    <t>GSK211005OGZ158</t>
  </si>
  <si>
    <t>GSK211005ZCH702</t>
  </si>
  <si>
    <t>GSK211005URN107</t>
  </si>
  <si>
    <t>GSK211005OMS673</t>
  </si>
  <si>
    <t>GSK211005VTP172</t>
  </si>
  <si>
    <t>GSK211005CHI307</t>
  </si>
  <si>
    <t>GSK211005CWO032</t>
  </si>
  <si>
    <t>GSK211005CGP370</t>
  </si>
  <si>
    <t>GSK211005LRV739</t>
  </si>
  <si>
    <t>GSK211005PGI209</t>
  </si>
  <si>
    <t>GSK211005HJN591</t>
  </si>
  <si>
    <t>GSK211005XMC087</t>
  </si>
  <si>
    <t>GSK211005KOG269</t>
  </si>
  <si>
    <t>GSK211005ZQN854</t>
  </si>
  <si>
    <t>GSK211005JOV749</t>
  </si>
  <si>
    <t>GSK211005NFO358</t>
  </si>
  <si>
    <t>GSK211005SQM314</t>
  </si>
  <si>
    <t>GSK211005WJX631</t>
  </si>
  <si>
    <t>GSK211005BTC825</t>
  </si>
  <si>
    <t>GSK211005QDW459</t>
  </si>
  <si>
    <t>GSK211005JVI489</t>
  </si>
  <si>
    <t>GSK211005ZDO641</t>
  </si>
  <si>
    <t>GSK211005BVZ359</t>
  </si>
  <si>
    <t>GSK211005FTB024</t>
  </si>
  <si>
    <t>GSK211005PYR257</t>
  </si>
  <si>
    <t>GSK211005KBX572</t>
  </si>
  <si>
    <t>GSK211004AKZ173</t>
  </si>
  <si>
    <t>GSK211005RTV456</t>
  </si>
  <si>
    <t>GSK211005XYB549</t>
  </si>
  <si>
    <t>GSK211003LSV019</t>
  </si>
  <si>
    <t>GSK211005XTP126</t>
  </si>
  <si>
    <t>GSK211005QAL321</t>
  </si>
  <si>
    <t>GSK211005KPD469</t>
  </si>
  <si>
    <t>GSK211005CEB691</t>
  </si>
  <si>
    <t>GSK211005QJF358</t>
  </si>
  <si>
    <t>GSK211005MTN085</t>
  </si>
  <si>
    <t>GSK211005FMH019</t>
  </si>
  <si>
    <t>GSK211005HRO230</t>
  </si>
  <si>
    <t>GSK211005LOM239</t>
  </si>
  <si>
    <t>GSK211005MDV071</t>
  </si>
  <si>
    <t>GSK211005KHE452</t>
  </si>
  <si>
    <t>GSK211005VKB936</t>
  </si>
  <si>
    <t>GSK211005OMU290</t>
  </si>
  <si>
    <t>GSK211003CWE035</t>
  </si>
  <si>
    <t>GSK211005FKB869</t>
  </si>
  <si>
    <t>GSK211005FIP367</t>
  </si>
  <si>
    <t>GSK211005GMI561</t>
  </si>
  <si>
    <t>GSK211005OZN683</t>
  </si>
  <si>
    <t>GSK211004IDZ605</t>
  </si>
  <si>
    <t>GSK211005VHA291</t>
  </si>
  <si>
    <t>GSK211005WBI539</t>
  </si>
  <si>
    <t>GSK211005ZCE069</t>
  </si>
  <si>
    <t>GSK211005NQT017</t>
  </si>
  <si>
    <t>GSK211005UKN938</t>
  </si>
  <si>
    <t>GSK211005ZGA036</t>
  </si>
  <si>
    <t>GSK211005EOX035</t>
  </si>
  <si>
    <t>GSK211005XFC674</t>
  </si>
  <si>
    <t>GSK211005YFQ645</t>
  </si>
  <si>
    <t>GSK211005BVE682</t>
  </si>
  <si>
    <t>GSK211005FRE503</t>
  </si>
  <si>
    <t>GSK211005PVE416</t>
  </si>
  <si>
    <t>GSK211005SIC087</t>
  </si>
  <si>
    <t>GSK211005JBH724</t>
  </si>
  <si>
    <t>GSK211005LKZ390</t>
  </si>
  <si>
    <t>GSK211005FKO534</t>
  </si>
  <si>
    <t>GSK211005EOM309</t>
  </si>
  <si>
    <t>GSK211005CPH231</t>
  </si>
  <si>
    <t>GSK211005JKD321</t>
  </si>
  <si>
    <t>GSK211005RHE812</t>
  </si>
  <si>
    <t>GSK211005UXV490</t>
  </si>
  <si>
    <t>GSK211005YMD615</t>
  </si>
  <si>
    <t>GSK211005VTH437</t>
  </si>
  <si>
    <t>GSK211005MLD602</t>
  </si>
  <si>
    <t>GSK211005HMC386</t>
  </si>
  <si>
    <t>GSK211005IUW951</t>
  </si>
  <si>
    <t>GSK211005MGA715</t>
  </si>
  <si>
    <t>GSK211005HDJ623</t>
  </si>
  <si>
    <t>GSK211003GMP483</t>
  </si>
  <si>
    <t>GSK211005MGN728</t>
  </si>
  <si>
    <t>GSK211005QXT523</t>
  </si>
  <si>
    <t>GSK211005ONQ978</t>
  </si>
  <si>
    <t>GSK211005HPB123</t>
  </si>
  <si>
    <t>GSK211005GAL398</t>
  </si>
  <si>
    <t>GSK211005RKE802</t>
  </si>
  <si>
    <t>GSK211005ITC170</t>
  </si>
  <si>
    <t>GSK211005XZM084</t>
  </si>
  <si>
    <t>GSK211005KCG972</t>
  </si>
  <si>
    <t>GSK211005UMN310</t>
  </si>
  <si>
    <t>GSK211005CNE642</t>
  </si>
  <si>
    <t>GSK211005YRA856</t>
  </si>
  <si>
    <t>GSK211005NIP458</t>
  </si>
  <si>
    <t>GSK211005GKU163</t>
  </si>
  <si>
    <t>GSK211005ODP587</t>
  </si>
  <si>
    <t>GSK211005CYQ521</t>
  </si>
  <si>
    <t>GSK211005IAU053</t>
  </si>
  <si>
    <t>GSK211003VID294</t>
  </si>
  <si>
    <t>GSK211005AKD458</t>
  </si>
  <si>
    <t>GSK211005UEZ782</t>
  </si>
  <si>
    <t>GSK211005UFM637</t>
  </si>
  <si>
    <t>GSK211005TYO529</t>
  </si>
  <si>
    <t>GSK211003CPR190</t>
  </si>
  <si>
    <t>GSK211005VGS105</t>
  </si>
  <si>
    <t>GSK211005EYP381</t>
  </si>
  <si>
    <t>GSK211005RAO769</t>
  </si>
  <si>
    <t>GSK211005AGP830</t>
  </si>
  <si>
    <t>GSK211005RDQ741</t>
  </si>
  <si>
    <t>GSK211005PAN152</t>
  </si>
  <si>
    <t>GSK211005ZRU614</t>
  </si>
  <si>
    <t>GSK211005WVC521</t>
  </si>
  <si>
    <t>GSK211005SHX314</t>
  </si>
  <si>
    <t>GSK211005EBP561</t>
  </si>
  <si>
    <t>GSK211005ODM729</t>
  </si>
  <si>
    <t>GSK211005SLB173</t>
  </si>
  <si>
    <t>GSK211004XZK609</t>
  </si>
  <si>
    <t>GSK211005DIQ049</t>
  </si>
  <si>
    <t>GSK211005HST514</t>
  </si>
  <si>
    <t>GSK211005AUE154</t>
  </si>
  <si>
    <t>GSK211005DMY275</t>
  </si>
  <si>
    <t>GSK211005DHT019</t>
  </si>
  <si>
    <t>GSK211005NGC834</t>
  </si>
  <si>
    <t>GSK211005MXE475</t>
  </si>
  <si>
    <t>GSK211005XZS952</t>
  </si>
  <si>
    <t>GSK211005ILY578</t>
  </si>
  <si>
    <t>GSK211005JUF650</t>
  </si>
  <si>
    <t>GSK211005ZFD219</t>
  </si>
  <si>
    <t>GSK211005MAQ715</t>
  </si>
  <si>
    <t>GSK211005ZKD580</t>
  </si>
  <si>
    <t>GSK211005BFW240</t>
  </si>
  <si>
    <t>GSK211005SPR462</t>
  </si>
  <si>
    <t>GSK211005RZH328</t>
  </si>
  <si>
    <t>GSK211005YAL189</t>
  </si>
  <si>
    <t>GSK211005OFY579</t>
  </si>
  <si>
    <t>GSK211005FAQ815</t>
  </si>
  <si>
    <t>GSK211005KJT906</t>
  </si>
  <si>
    <t>GSK211005MCB423</t>
  </si>
  <si>
    <t>GSK211005ESX398</t>
  </si>
  <si>
    <t>GSK211004TNH270</t>
  </si>
  <si>
    <t>GSK211005TXJ376</t>
  </si>
  <si>
    <t>GSK211005LVY905</t>
  </si>
  <si>
    <t>GSK211005EQM725</t>
  </si>
  <si>
    <t>GSK211005QTZ856</t>
  </si>
  <si>
    <t>GSK211005AOX605</t>
  </si>
  <si>
    <t>GSK211005RKI182</t>
  </si>
  <si>
    <t>GSK211005RBM631</t>
  </si>
  <si>
    <t>GSK211005QUW371</t>
  </si>
  <si>
    <t>GSK211005VMS608</t>
  </si>
  <si>
    <t>GSK211005ROC051</t>
  </si>
  <si>
    <t>GSK211005LNY921</t>
  </si>
  <si>
    <t>GSK211005IFK357</t>
  </si>
  <si>
    <t>GSK211005UIT738</t>
  </si>
  <si>
    <t>GSK211005DKZ758</t>
  </si>
  <si>
    <t>GSK211005JMN745</t>
  </si>
  <si>
    <t>GSK211005HDK073</t>
  </si>
  <si>
    <t>GSK211005MFP739</t>
  </si>
  <si>
    <t>GSK211005AFB503</t>
  </si>
  <si>
    <t>GSK211005LRD624</t>
  </si>
  <si>
    <t>GSK211005HGC520</t>
  </si>
  <si>
    <t>GSK211005NGV689</t>
  </si>
  <si>
    <t>GSK211005AZU190</t>
  </si>
  <si>
    <t>GSK211005LCA704</t>
  </si>
  <si>
    <t>GSK211005JRK061</t>
  </si>
  <si>
    <t>GSK211005SAI261</t>
  </si>
  <si>
    <t>GSK211005HPT157</t>
  </si>
  <si>
    <t>GSK211005QDN610</t>
  </si>
  <si>
    <t>GSK211005BOD076</t>
  </si>
  <si>
    <t>GSK211005AQG150</t>
  </si>
  <si>
    <t>GSK211005XWO107</t>
  </si>
  <si>
    <t>GSK211005ZYN263</t>
  </si>
  <si>
    <t>GSK211005HAF381</t>
  </si>
  <si>
    <t>GSK211005WXP218</t>
  </si>
  <si>
    <t>GSK211005UWJ928</t>
  </si>
  <si>
    <t>GSK211005UYG910</t>
  </si>
  <si>
    <t>GSK211005FNO570</t>
  </si>
  <si>
    <t>GSK211004RIB672</t>
  </si>
  <si>
    <t>GSK211004KRC270</t>
  </si>
  <si>
    <t>GSK211005DJB965</t>
  </si>
  <si>
    <t>GSK211005YVP375</t>
  </si>
  <si>
    <t>DMD/2110/05/MOGD1524</t>
  </si>
  <si>
    <t>GSK211005JQZ947</t>
  </si>
  <si>
    <t>GSK211005NKQ518</t>
  </si>
  <si>
    <t>GSK211004BGF960</t>
  </si>
  <si>
    <t>GSK211005RCM184</t>
  </si>
  <si>
    <t>GSK211005FPM639</t>
  </si>
  <si>
    <t>GSK211005OVD513</t>
  </si>
  <si>
    <t>GSK211005TVL167</t>
  </si>
  <si>
    <t>GSK211005RPW078</t>
  </si>
  <si>
    <t>DMD/2110/05/QTHA8920</t>
  </si>
  <si>
    <t>GSK211005BUM405</t>
  </si>
  <si>
    <t>GSK211005PAH589</t>
  </si>
  <si>
    <t>GSK211005GVF524</t>
  </si>
  <si>
    <t>GSK211005OKV981</t>
  </si>
  <si>
    <t>GSK211005OGP197</t>
  </si>
  <si>
    <t>GSK211005MEA921</t>
  </si>
  <si>
    <t>GSK211005OKC649</t>
  </si>
  <si>
    <t>GSK211005IRD024</t>
  </si>
  <si>
    <t>GSK211005NJR658</t>
  </si>
  <si>
    <t>GSK211005MJC208</t>
  </si>
  <si>
    <t>GSK211005XPQ473</t>
  </si>
  <si>
    <t>GSK211005HFW732</t>
  </si>
  <si>
    <t>GSK211005EOJ920</t>
  </si>
  <si>
    <t>DMD/2110/06/TVCR6278</t>
  </si>
  <si>
    <t>GSK211006MKC697</t>
  </si>
  <si>
    <t>09/10/2021 SYARIF MOHARDI</t>
  </si>
  <si>
    <t>GSK211006EGW127</t>
  </si>
  <si>
    <t>GSK211006DLS651</t>
  </si>
  <si>
    <t>GSK211006THJ689</t>
  </si>
  <si>
    <t>GSK211006QZF085</t>
  </si>
  <si>
    <t>GSK211006JYM462</t>
  </si>
  <si>
    <t>GSK211006ZDJ260</t>
  </si>
  <si>
    <t>GSK211006WFV824</t>
  </si>
  <si>
    <t>GSK211006YKB814</t>
  </si>
  <si>
    <t>GSK211006OJM390</t>
  </si>
  <si>
    <t>GSK211006QRV536</t>
  </si>
  <si>
    <t>GSK211006GAQ013</t>
  </si>
  <si>
    <t>GSK211006WCI816</t>
  </si>
  <si>
    <t>GSK211006DAM809</t>
  </si>
  <si>
    <t>GSK211006NAL750</t>
  </si>
  <si>
    <t>GSK211006TLQ012</t>
  </si>
  <si>
    <t>GSK211006GKN621</t>
  </si>
  <si>
    <t>GSK211006IFC315</t>
  </si>
  <si>
    <t>GSK211006VHO395</t>
  </si>
  <si>
    <t>GSK211006UFY230</t>
  </si>
  <si>
    <t>GSK211006FIQ371</t>
  </si>
  <si>
    <t>GSK211005UBM731</t>
  </si>
  <si>
    <t>GSK211006JDV541</t>
  </si>
  <si>
    <t>GSK211006EPT548</t>
  </si>
  <si>
    <t>GSK211005XKW371</t>
  </si>
  <si>
    <t>GSK211006DFC905</t>
  </si>
  <si>
    <t>GSK211006SIX561</t>
  </si>
  <si>
    <t>GSK211006CAZ093</t>
  </si>
  <si>
    <t>GSK211006BKL543</t>
  </si>
  <si>
    <t>GSK211006RPY513</t>
  </si>
  <si>
    <t>GSK211006THF415</t>
  </si>
  <si>
    <t>GSK211004NRX325</t>
  </si>
  <si>
    <t>GSK211006GLC120</t>
  </si>
  <si>
    <t>GSK211006NAP590</t>
  </si>
  <si>
    <t>GSK211004KFE492</t>
  </si>
  <si>
    <t>GSK211004TGP690</t>
  </si>
  <si>
    <t>GSK211004MFW473</t>
  </si>
  <si>
    <t>GSK211006FEH960</t>
  </si>
  <si>
    <t>GSK211006HVI532</t>
  </si>
  <si>
    <t>GSK211004AWI672</t>
  </si>
  <si>
    <t>GSK211006UPD871</t>
  </si>
  <si>
    <t>GSK211006YAP367</t>
  </si>
  <si>
    <t>GSK211006OZI679</t>
  </si>
  <si>
    <t>GSK211006NCX452</t>
  </si>
  <si>
    <t>GSK211006CYD859</t>
  </si>
  <si>
    <t>GSK211006CXH706</t>
  </si>
  <si>
    <t>GSK211005XDY536</t>
  </si>
  <si>
    <t>GSK211006PHR086</t>
  </si>
  <si>
    <t>GSK211006WPJ450</t>
  </si>
  <si>
    <t>GSK211006BVR341</t>
  </si>
  <si>
    <t>GSK211006AKW693</t>
  </si>
  <si>
    <t>GSK211006FYV310</t>
  </si>
  <si>
    <t>GSK211006VDY786</t>
  </si>
  <si>
    <t>GSK211006XYI456</t>
  </si>
  <si>
    <t>GSK211006PXW964</t>
  </si>
  <si>
    <t>GSK211005SZN056</t>
  </si>
  <si>
    <t>GSK211006IUL746</t>
  </si>
  <si>
    <t>GSK211006QUW865</t>
  </si>
  <si>
    <t>GSK211006SLG194</t>
  </si>
  <si>
    <t>GSK211005EHO791</t>
  </si>
  <si>
    <t>GSK211006RYD175</t>
  </si>
  <si>
    <t>GSK211006IHS670</t>
  </si>
  <si>
    <t>GSK211005OAW048</t>
  </si>
  <si>
    <t>GSK211006NZV981</t>
  </si>
  <si>
    <t>GSK211006NOE639</t>
  </si>
  <si>
    <t>GSK211006AEO073</t>
  </si>
  <si>
    <t>GSK211006TKP741</t>
  </si>
  <si>
    <t>GSK211004TLH120</t>
  </si>
  <si>
    <t>GSK211006JNT534</t>
  </si>
  <si>
    <t>GSK211006CZF269</t>
  </si>
  <si>
    <t>GSK211006IMW279</t>
  </si>
  <si>
    <t>GSK211006YJV798</t>
  </si>
  <si>
    <t>GSK211006QJZ549</t>
  </si>
  <si>
    <t>GSK211006SJL302</t>
  </si>
  <si>
    <t>GSK211006GPO385</t>
  </si>
  <si>
    <t>GSK211006CIF813</t>
  </si>
  <si>
    <t>GSK211005YZU965</t>
  </si>
  <si>
    <t>GSK211006NMY453</t>
  </si>
  <si>
    <t>GSK211005XNW674</t>
  </si>
  <si>
    <t>GSK211006ACT780</t>
  </si>
  <si>
    <t>GSK211006YUP692</t>
  </si>
  <si>
    <t>GSK211006VEP402</t>
  </si>
  <si>
    <t>GSK211006DFB287</t>
  </si>
  <si>
    <t>GSK211006JDF815</t>
  </si>
  <si>
    <t>GSK211006HDE809</t>
  </si>
  <si>
    <t>GSK211006NGD429</t>
  </si>
  <si>
    <t>GSK211006LBY458</t>
  </si>
  <si>
    <t>GSK211006EHM062</t>
  </si>
  <si>
    <t>GSK211006PDC567</t>
  </si>
  <si>
    <t>GSK211006MPX651</t>
  </si>
  <si>
    <t>GSK211006SPM879</t>
  </si>
  <si>
    <t>GSK211006ZKH860</t>
  </si>
  <si>
    <t>GSK211006UHA103</t>
  </si>
  <si>
    <t>GSK211006EYQ157</t>
  </si>
  <si>
    <t>GSK211006TRD186</t>
  </si>
  <si>
    <t>GSK211006VEL658</t>
  </si>
  <si>
    <t>GSK211006LNJ124</t>
  </si>
  <si>
    <t>GSK211006EQP791</t>
  </si>
  <si>
    <t>GSK211006PEQ706</t>
  </si>
  <si>
    <t>GSK211006IEK421</t>
  </si>
  <si>
    <t>GSK211006VOI420</t>
  </si>
  <si>
    <t>GSK211006OAQ518</t>
  </si>
  <si>
    <t>GSK211006JUR729</t>
  </si>
  <si>
    <t>GSK211006JLN938</t>
  </si>
  <si>
    <t>GSK211006GWD514</t>
  </si>
  <si>
    <t>GSK211006UKN874</t>
  </si>
  <si>
    <t>GSK211006ZFA091</t>
  </si>
  <si>
    <t>GSK211006QVG107</t>
  </si>
  <si>
    <t>GSK211006LGP239</t>
  </si>
  <si>
    <t>GSK211006JPV725</t>
  </si>
  <si>
    <t>GSK211006VIX974</t>
  </si>
  <si>
    <t>GSK211006YLR254</t>
  </si>
  <si>
    <t>GSK211006XFQ410</t>
  </si>
  <si>
    <t>GSK211006AEM902</t>
  </si>
  <si>
    <t>GSK211006LXK320</t>
  </si>
  <si>
    <t>GSK211006VNO126</t>
  </si>
  <si>
    <t>GSK211006KCH716</t>
  </si>
  <si>
    <t>GSK211006EFR704</t>
  </si>
  <si>
    <t>GSK211006TYZ783</t>
  </si>
  <si>
    <t>GSK211006HKR235</t>
  </si>
  <si>
    <t>GSK211006NGJ650</t>
  </si>
  <si>
    <t>GSK211006HQJ412</t>
  </si>
  <si>
    <t>GSK211006QXG840</t>
  </si>
  <si>
    <t>GSK211006PVF185</t>
  </si>
  <si>
    <t>GSK211006TRP168</t>
  </si>
  <si>
    <t>GSK211006MID602</t>
  </si>
  <si>
    <t>GSK211006BQH834</t>
  </si>
  <si>
    <t>GSK211006IHT950</t>
  </si>
  <si>
    <t>GSK211006TJC039</t>
  </si>
  <si>
    <t>GSK211006NHV483</t>
  </si>
  <si>
    <t>GSK211006TPX478</t>
  </si>
  <si>
    <t>GSK211006PBW685</t>
  </si>
  <si>
    <t>GSK211006JOM392</t>
  </si>
  <si>
    <t>GSK211006WUO381</t>
  </si>
  <si>
    <t>GSK211006ZAG608</t>
  </si>
  <si>
    <t>GSK211006EWP476</t>
  </si>
  <si>
    <t>GSK211006OKU761</t>
  </si>
  <si>
    <t>GSK211006MPL147</t>
  </si>
  <si>
    <t>GSK211006TAE498</t>
  </si>
  <si>
    <t>GSK211005QXC934</t>
  </si>
  <si>
    <t>GSK211006GQS208</t>
  </si>
  <si>
    <t>GSK211006PUY863</t>
  </si>
  <si>
    <t>GSK211006THC657</t>
  </si>
  <si>
    <t>GSK211006INH169</t>
  </si>
  <si>
    <t>GSK211005RBU361</t>
  </si>
  <si>
    <t>GSK211006LEY452</t>
  </si>
  <si>
    <t>GSK211006AUC903</t>
  </si>
  <si>
    <t>GSK211005TXF390</t>
  </si>
  <si>
    <t>GSK211006GVB312</t>
  </si>
  <si>
    <t>GSK211006UPR834</t>
  </si>
  <si>
    <t>GSK211006EFW327</t>
  </si>
  <si>
    <t>GSK211006AIL513</t>
  </si>
  <si>
    <t>GSK211005FPC948</t>
  </si>
  <si>
    <t>GSK211006YGZ725</t>
  </si>
  <si>
    <t>GSK211006JSO627</t>
  </si>
  <si>
    <t>GSK211006VDJ615</t>
  </si>
  <si>
    <t>GSK211006VFX539</t>
  </si>
  <si>
    <t>GSK211006ABW609</t>
  </si>
  <si>
    <t>GSK211006NWP593</t>
  </si>
  <si>
    <t>GSK211005IGC064</t>
  </si>
  <si>
    <t>GSK211006HIA548</t>
  </si>
  <si>
    <t>GSK211006ERK703</t>
  </si>
  <si>
    <t>GSK211006VMQ625</t>
  </si>
  <si>
    <t>GSK211006KEW571</t>
  </si>
  <si>
    <t>GSK211006KVJ701</t>
  </si>
  <si>
    <t>GSK211005ZPD174</t>
  </si>
  <si>
    <t>GSK211006IFP489</t>
  </si>
  <si>
    <t>GSK211005GOP075</t>
  </si>
  <si>
    <t>GSK211006OVP468</t>
  </si>
  <si>
    <t>GSK211006KBW498</t>
  </si>
  <si>
    <t>GSK211006PJY715</t>
  </si>
  <si>
    <t>GSK211006HLG481</t>
  </si>
  <si>
    <t>GSK211006RWO583</t>
  </si>
  <si>
    <t>GSK211005UFY056</t>
  </si>
  <si>
    <t>GSK211005MVO362</t>
  </si>
  <si>
    <t>GSK211006ECH360</t>
  </si>
  <si>
    <t>GSK211006VIU478</t>
  </si>
  <si>
    <t>GSK211006TVI396</t>
  </si>
  <si>
    <t>GSK211006NOQ612</t>
  </si>
  <si>
    <t>GSK211006IOZ034</t>
  </si>
  <si>
    <t>GSK211006MCJ489</t>
  </si>
  <si>
    <t>GSK211005GZO103</t>
  </si>
  <si>
    <t>GSK211005QUZ912</t>
  </si>
  <si>
    <t>GSK211006NVQ706</t>
  </si>
  <si>
    <t>GSK211006WTR452</t>
  </si>
  <si>
    <t>GSK211006MUI587</t>
  </si>
  <si>
    <t>GSK211006QOY564</t>
  </si>
  <si>
    <t>GSK211005KBO361</t>
  </si>
  <si>
    <t>GSK211005SNJ615</t>
  </si>
  <si>
    <t>GSK211006LZC210</t>
  </si>
  <si>
    <t>GSK211006SMB462</t>
  </si>
  <si>
    <t>GSK211006TCG061</t>
  </si>
  <si>
    <t>GSK211006HFL541</t>
  </si>
  <si>
    <t>GSK211006YQN547</t>
  </si>
  <si>
    <t>GSK211006TZI364</t>
  </si>
  <si>
    <t>GSK211006OPK651</t>
  </si>
  <si>
    <t>GSK211006WVY096</t>
  </si>
  <si>
    <t>GSK211005KFL954</t>
  </si>
  <si>
    <t>GSK211006HSJ675</t>
  </si>
  <si>
    <t>GSK211005FGR301</t>
  </si>
  <si>
    <t>GSK211006POD495</t>
  </si>
  <si>
    <t>GSK211006FKC246</t>
  </si>
  <si>
    <t>GSK211005FUT481</t>
  </si>
  <si>
    <t>GSK211006GQU419</t>
  </si>
  <si>
    <t>GSK211006VQO149</t>
  </si>
  <si>
    <t>GSK211005UCS279</t>
  </si>
  <si>
    <t>GSK211005EOW120</t>
  </si>
  <si>
    <t>GSK211005VZM458</t>
  </si>
  <si>
    <t>GSK211006KHQ329</t>
  </si>
  <si>
    <t>GSK211006HUR512</t>
  </si>
  <si>
    <t>GSK211006DMI049</t>
  </si>
  <si>
    <t>DMD/2110/06/TSMP9138</t>
  </si>
  <si>
    <t>GSK211006ERY529</t>
  </si>
  <si>
    <t>GSK211006DJH140</t>
  </si>
  <si>
    <t>GSK211006FDP540</t>
  </si>
  <si>
    <t>GSK211006SUH645</t>
  </si>
  <si>
    <t>GSK211005KNS023</t>
  </si>
  <si>
    <t>GSK211006SKB689</t>
  </si>
  <si>
    <t>GSK211006DMV290</t>
  </si>
  <si>
    <t>GSK211006VOJ925</t>
  </si>
  <si>
    <t>GSK211006ZYC079</t>
  </si>
  <si>
    <t>DMD/2110/06/ZBCI7358</t>
  </si>
  <si>
    <t>GSK211006BRL930</t>
  </si>
  <si>
    <t>FAJAR BAHARI VI</t>
  </si>
  <si>
    <t>11/10/2021 SYARIF MOHARDI</t>
  </si>
  <si>
    <t>GSK211006NQZ069</t>
  </si>
  <si>
    <t>GSK211006PMJ603</t>
  </si>
  <si>
    <t>GSK211006NFJ513</t>
  </si>
  <si>
    <t>GSK211006FUN814</t>
  </si>
  <si>
    <t>GSK211006KTR495</t>
  </si>
  <si>
    <t>GSK211006BZT690</t>
  </si>
  <si>
    <t>GSK211006DFM648</t>
  </si>
  <si>
    <t>GSK211006GMN915</t>
  </si>
  <si>
    <t>GSK211006FTJ926</t>
  </si>
  <si>
    <t>GSK211006WLT830</t>
  </si>
  <si>
    <t>GSK211006DLN073</t>
  </si>
  <si>
    <t>GSK211006GRJ613</t>
  </si>
  <si>
    <t>GSK211006NQP907</t>
  </si>
  <si>
    <t>GSK211006ITG729</t>
  </si>
  <si>
    <t>GSK211006VED562</t>
  </si>
  <si>
    <t>GSK211006FQG863</t>
  </si>
  <si>
    <t>GSK211006KBC912</t>
  </si>
  <si>
    <t>GSK211006FWX985</t>
  </si>
  <si>
    <t>GSK211006MPA517</t>
  </si>
  <si>
    <t>GSK211006QUC934</t>
  </si>
  <si>
    <t>GSK211006TRS297</t>
  </si>
  <si>
    <t>GSK211006AIH871</t>
  </si>
  <si>
    <t>GSK211006EBQ540</t>
  </si>
  <si>
    <t>GSK211006UEK270</t>
  </si>
  <si>
    <t>GSK211006RGO571</t>
  </si>
  <si>
    <t>GSK211006IUS540</t>
  </si>
  <si>
    <t>GSK211006UGL394</t>
  </si>
  <si>
    <t>GSK211006VAL978</t>
  </si>
  <si>
    <t>GSK211006ZIW629</t>
  </si>
  <si>
    <t>GSK211006VCS317</t>
  </si>
  <si>
    <t>GSK211006CQY460</t>
  </si>
  <si>
    <t>GSK211006NKL230</t>
  </si>
  <si>
    <t>DMD/2110/06/DWHP9640</t>
  </si>
  <si>
    <t>GSK211006HDK987</t>
  </si>
  <si>
    <t>GSK211006CJD038</t>
  </si>
  <si>
    <t>GSK211006GTS657</t>
  </si>
  <si>
    <t>DMD/2110/06/FMVS7823</t>
  </si>
  <si>
    <t>GSK211006PHU302</t>
  </si>
  <si>
    <t>GSK211006UEM327</t>
  </si>
  <si>
    <t>GSK211006VOI879</t>
  </si>
  <si>
    <t>GSK211006GOR268</t>
  </si>
  <si>
    <t>GSK211006DRH604</t>
  </si>
  <si>
    <t>GSK211006XFM869</t>
  </si>
  <si>
    <t>GSK211006CYP731</t>
  </si>
  <si>
    <t>GSK211006MJV035</t>
  </si>
  <si>
    <t>GSK211006AUG347</t>
  </si>
  <si>
    <t>GSK211006NGK697</t>
  </si>
  <si>
    <t>GSK211006FDL358</t>
  </si>
  <si>
    <t>GSK211006MSA456</t>
  </si>
  <si>
    <t>GSK211006IKP273</t>
  </si>
  <si>
    <t>GSK211006QHI215</t>
  </si>
  <si>
    <t>GSK211006EPY478</t>
  </si>
  <si>
    <t>GSK211006KAO724</t>
  </si>
  <si>
    <t>GSK211006HYR582</t>
  </si>
  <si>
    <t>DMD/2110/07/YAOH1637</t>
  </si>
  <si>
    <t>GSK211006HSR861</t>
  </si>
  <si>
    <t>GSK211007SFL172</t>
  </si>
  <si>
    <t>GSK211007FMQ180</t>
  </si>
  <si>
    <t>GSK211007KYL148</t>
  </si>
  <si>
    <t>GSK211007BMQ230</t>
  </si>
  <si>
    <t>GSK211007NMF674</t>
  </si>
  <si>
    <t>GSK211007JHQ051</t>
  </si>
  <si>
    <t>GSK211007DVX319</t>
  </si>
  <si>
    <t>GSK211007FVO087</t>
  </si>
  <si>
    <t>GSK211005DNX613</t>
  </si>
  <si>
    <t>GSK211007PQE485</t>
  </si>
  <si>
    <t>GSK211007ATX361</t>
  </si>
  <si>
    <t>GSK211007SVT715</t>
  </si>
  <si>
    <t>GSK211007WJM689</t>
  </si>
  <si>
    <t>GSK211007UMV781</t>
  </si>
  <si>
    <t>GSK211007SBH632</t>
  </si>
  <si>
    <t>GSK211007RVT917</t>
  </si>
  <si>
    <t>GSK211007BXV194</t>
  </si>
  <si>
    <t>GSK211007PRO076</t>
  </si>
  <si>
    <t>GSK211007FPU279</t>
  </si>
  <si>
    <t>GSK211007LCK579</t>
  </si>
  <si>
    <t>GSK211007JLU218</t>
  </si>
  <si>
    <t>GSK211007FOK430</t>
  </si>
  <si>
    <t>GSK211007QKJ642</t>
  </si>
  <si>
    <t>GSK211007HYB534</t>
  </si>
  <si>
    <t>GSK211007ZIV287</t>
  </si>
  <si>
    <t>GSK211007ZKL069</t>
  </si>
  <si>
    <t>GSK211007VOP479</t>
  </si>
  <si>
    <t>GSK211007JHA180</t>
  </si>
  <si>
    <t>GSK211007NBU049</t>
  </si>
  <si>
    <t>GSK211007QYH093</t>
  </si>
  <si>
    <t>GSK211007BCK810</t>
  </si>
  <si>
    <t>GSK211007YTW189</t>
  </si>
  <si>
    <t>GSK211007RZM913</t>
  </si>
  <si>
    <t>GSK211005VBL576</t>
  </si>
  <si>
    <t>GSK211006FDB742</t>
  </si>
  <si>
    <t>GSK211007HXD864</t>
  </si>
  <si>
    <t>GSK211007TMX057</t>
  </si>
  <si>
    <t>GSK211007UEZ294</t>
  </si>
  <si>
    <t>GSK211007SCB495</t>
  </si>
  <si>
    <t>GSK211007JHT027</t>
  </si>
  <si>
    <t>GSK211007CQO548</t>
  </si>
  <si>
    <t>GSK211007MQX290</t>
  </si>
  <si>
    <t>GSK211007ZDQ107</t>
  </si>
  <si>
    <t>GSK211007RFJ026</t>
  </si>
  <si>
    <t>GSK211007GKI810</t>
  </si>
  <si>
    <t>GSK211007IRA051</t>
  </si>
  <si>
    <t>GSK211007WUE074</t>
  </si>
  <si>
    <t>GSK211007TZO236</t>
  </si>
  <si>
    <t>GSK211007LXE369</t>
  </si>
  <si>
    <t>GSK211007FJZ315</t>
  </si>
  <si>
    <t>GSK211007WGF170</t>
  </si>
  <si>
    <t>GSK211007ASO742</t>
  </si>
  <si>
    <t>GSK211007PDO023</t>
  </si>
  <si>
    <t>GSK211007HEJ803</t>
  </si>
  <si>
    <t>GSK211007NYM372</t>
  </si>
  <si>
    <t>GSK211007BLO935</t>
  </si>
  <si>
    <t>GSK211007CWA265</t>
  </si>
  <si>
    <t>GSK211007IPC418</t>
  </si>
  <si>
    <t>GSK211007YIW847</t>
  </si>
  <si>
    <t>GSK211007IEB038</t>
  </si>
  <si>
    <t>GSK211007BOM903</t>
  </si>
  <si>
    <t>GSK211007DBU856</t>
  </si>
  <si>
    <t>GSK211007UDC283</t>
  </si>
  <si>
    <t>GSK211007JXO617</t>
  </si>
  <si>
    <t>GSK211007FRJ327</t>
  </si>
  <si>
    <t>GSK211007UQZ106</t>
  </si>
  <si>
    <t>GSK211007VHK603</t>
  </si>
  <si>
    <t>GSK211007LQF825</t>
  </si>
  <si>
    <t>GSK211007VMH359</t>
  </si>
  <si>
    <t>GSK211007PKB367</t>
  </si>
  <si>
    <t>GSK211007CQE129</t>
  </si>
  <si>
    <t>GSK211007SXA401</t>
  </si>
  <si>
    <t>GSK211007AJX629</t>
  </si>
  <si>
    <t>GSK211007XUV624</t>
  </si>
  <si>
    <t>GSK211007VPF720</t>
  </si>
  <si>
    <t>GSK211007YQE391</t>
  </si>
  <si>
    <t>GSK211007OMG538</t>
  </si>
  <si>
    <t>GSK211007BQF725</t>
  </si>
  <si>
    <t>GSK211007IOF503</t>
  </si>
  <si>
    <t>GSK211007KEH154</t>
  </si>
  <si>
    <t>GSK211007IHA039</t>
  </si>
  <si>
    <t>GSK211007VEG026</t>
  </si>
  <si>
    <t>GSK211007AKC185</t>
  </si>
  <si>
    <t>GSK211007PUC706</t>
  </si>
  <si>
    <t>GSK211005QOW321</t>
  </si>
  <si>
    <t>GSK211007ONS324</t>
  </si>
  <si>
    <t>GSK211007ZFK574</t>
  </si>
  <si>
    <t>GSK211005DTK039</t>
  </si>
  <si>
    <t>GSK211006NWQ985</t>
  </si>
  <si>
    <t>GSK211007NIL146</t>
  </si>
  <si>
    <t>GSK211007FET041</t>
  </si>
  <si>
    <t>GSK211007ARP401</t>
  </si>
  <si>
    <t>GSK211007LZW412</t>
  </si>
  <si>
    <t>GSK211007COA482</t>
  </si>
  <si>
    <t>GSK211007OXY106</t>
  </si>
  <si>
    <t>GSK211007ZGN980</t>
  </si>
  <si>
    <t>GSK211007HAL365</t>
  </si>
  <si>
    <t>GSK211007MYS590</t>
  </si>
  <si>
    <t>GSK211005JHD317</t>
  </si>
  <si>
    <t>GSK211007WIR029</t>
  </si>
  <si>
    <t>GSK211005VLR024</t>
  </si>
  <si>
    <t>GSK211007OMV850</t>
  </si>
  <si>
    <t>GSK211006SOP638</t>
  </si>
  <si>
    <t>GSK211007HIU406</t>
  </si>
  <si>
    <t>GSK211007BOI102</t>
  </si>
  <si>
    <t>GSK211006OMX304</t>
  </si>
  <si>
    <t>GSK211007IRQ801</t>
  </si>
  <si>
    <t>GSK211007GJD893</t>
  </si>
  <si>
    <t>GSK211007EMT341</t>
  </si>
  <si>
    <t>GSK211007RCH869</t>
  </si>
  <si>
    <t>GSK211006LDR235</t>
  </si>
  <si>
    <t>GSK211006HLW024</t>
  </si>
  <si>
    <t>GSK211007EOB432</t>
  </si>
  <si>
    <t>GSK211007FBT692</t>
  </si>
  <si>
    <t>GSK211007DYT628</t>
  </si>
  <si>
    <t>GSK211007XUE170</t>
  </si>
  <si>
    <t>GSK211007HWO246</t>
  </si>
  <si>
    <t>GSK211007YOF970</t>
  </si>
  <si>
    <t>GSK211006ZDC257</t>
  </si>
  <si>
    <t>GSK211006VWG743</t>
  </si>
  <si>
    <t>GSK211007FHK892</t>
  </si>
  <si>
    <t>GSK211007PYL720</t>
  </si>
  <si>
    <t>GSK211006DNK746</t>
  </si>
  <si>
    <t>GSK211006LHY803</t>
  </si>
  <si>
    <t>GSK211006RNJ719</t>
  </si>
  <si>
    <t>GSK211007PKX809</t>
  </si>
  <si>
    <t>GSK211007BZL893</t>
  </si>
  <si>
    <t>GSK211007ETD468</t>
  </si>
  <si>
    <t>GSK211007JMQ654</t>
  </si>
  <si>
    <t>GSK211007XTP245</t>
  </si>
  <si>
    <t>GSK211006YAD043</t>
  </si>
  <si>
    <t>GSK211007HRN312</t>
  </si>
  <si>
    <t>GSK211007ZVM038</t>
  </si>
  <si>
    <t>GSK211007MLH491</t>
  </si>
  <si>
    <t>GSK211007XIC274</t>
  </si>
  <si>
    <t>GSK211007CML305</t>
  </si>
  <si>
    <t>GSK211007OTQ567</t>
  </si>
  <si>
    <t>GSK211006TWK140</t>
  </si>
  <si>
    <t>GSK211005OQS647</t>
  </si>
  <si>
    <t>GSK211007VWN531</t>
  </si>
  <si>
    <t>GSK211007UHG785</t>
  </si>
  <si>
    <t>GSK211005NSG697</t>
  </si>
  <si>
    <t>GSK211007AZP371</t>
  </si>
  <si>
    <t>GSK211006YEU453</t>
  </si>
  <si>
    <t>GSK211007HDQ064</t>
  </si>
  <si>
    <t>GSK211006WSD859</t>
  </si>
  <si>
    <t>GSK211007HDV925</t>
  </si>
  <si>
    <t>GSK211007QSI021</t>
  </si>
  <si>
    <t>GSK211007JAD492</t>
  </si>
  <si>
    <t>GSK211007YVO257</t>
  </si>
  <si>
    <t>GSK211007MNF346</t>
  </si>
  <si>
    <t>GSK211007ZPQ083</t>
  </si>
  <si>
    <t>GSK211007CZM721</t>
  </si>
  <si>
    <t>GSK211007POF109</t>
  </si>
  <si>
    <t>GSK211007TZA124</t>
  </si>
  <si>
    <t>GSK211007GFW903</t>
  </si>
  <si>
    <t>GSK211007FZT304</t>
  </si>
  <si>
    <t>GSK211007IGH163</t>
  </si>
  <si>
    <t>GSK211006EWI349</t>
  </si>
  <si>
    <t>GSK211007JHM324</t>
  </si>
  <si>
    <t>GSK211007XFO458</t>
  </si>
  <si>
    <t>GSK211007YHZ160</t>
  </si>
  <si>
    <t>GSK211007LJP215</t>
  </si>
  <si>
    <t>GSK211006BVF625</t>
  </si>
  <si>
    <t>GSK211006BYR952</t>
  </si>
  <si>
    <t>GSK211007MEY206</t>
  </si>
  <si>
    <t>GSK211007PQW834</t>
  </si>
  <si>
    <t>GSK211007KMT380</t>
  </si>
  <si>
    <t>GSK211007CJX576</t>
  </si>
  <si>
    <t>GSK211007ODE769</t>
  </si>
  <si>
    <t>GSK211007FLO297</t>
  </si>
  <si>
    <t>GSK211007UYB038</t>
  </si>
  <si>
    <t>GSK211007GSJ067</t>
  </si>
  <si>
    <t>GSK211007LZB135</t>
  </si>
  <si>
    <t>GSK211007UGP160</t>
  </si>
  <si>
    <t>GSK211007CJX340</t>
  </si>
  <si>
    <t>GSK211007LDK031</t>
  </si>
  <si>
    <t>GSK211007ZKE841</t>
  </si>
  <si>
    <t>GSK211006YXC749</t>
  </si>
  <si>
    <t>GSK211007BZN937</t>
  </si>
  <si>
    <t>GSK211007ULE547</t>
  </si>
  <si>
    <t>GSK211007NEQ324</t>
  </si>
  <si>
    <t>GSK211007HMD745</t>
  </si>
  <si>
    <t>GSK211007KCS378</t>
  </si>
  <si>
    <t>GSK211007UOL160</t>
  </si>
  <si>
    <t>GSK211007RTD098</t>
  </si>
  <si>
    <t>GSK211007XHF681</t>
  </si>
  <si>
    <t>GSK211007YJI853</t>
  </si>
  <si>
    <t>GSK211007RLZ635</t>
  </si>
  <si>
    <t>GSK211006SBZ503</t>
  </si>
  <si>
    <t>GSK211007MFL629</t>
  </si>
  <si>
    <t>GSK211007UEX397</t>
  </si>
  <si>
    <t>GSK211007DKI953</t>
  </si>
  <si>
    <t>GSK211007KLI076</t>
  </si>
  <si>
    <t>GSK211007EUJ408</t>
  </si>
  <si>
    <t>GSK211007DUY853</t>
  </si>
  <si>
    <t>GSK211007WXM403</t>
  </si>
  <si>
    <t>GSK211007KGM829</t>
  </si>
  <si>
    <t>GSK211007YXK758</t>
  </si>
  <si>
    <t>GSK211007IJS598</t>
  </si>
  <si>
    <t>GSK211007LKB398</t>
  </si>
  <si>
    <t>GSK211007QYE285</t>
  </si>
  <si>
    <t>GSK211007EZV628</t>
  </si>
  <si>
    <t>GSK211007VJB480</t>
  </si>
  <si>
    <t>GSK211005JZC357</t>
  </si>
  <si>
    <t>GSK211007ZDU497</t>
  </si>
  <si>
    <t>GSK211007JHO391</t>
  </si>
  <si>
    <t>GSK211007YPV025</t>
  </si>
  <si>
    <t>GSK211007XRD158</t>
  </si>
  <si>
    <t>GSK211007OEI176</t>
  </si>
  <si>
    <t>GSK211007TZX710</t>
  </si>
  <si>
    <t>GSK211007ZNL598</t>
  </si>
  <si>
    <t>GSK211005TOH268</t>
  </si>
  <si>
    <t>GSK211007HAQ693</t>
  </si>
  <si>
    <t>GSK211007RZS374</t>
  </si>
  <si>
    <t>GSK211006YDN835</t>
  </si>
  <si>
    <t>GSK211007NJW035</t>
  </si>
  <si>
    <t>GSK211005MIE428</t>
  </si>
  <si>
    <t>GSK211007ZOT486</t>
  </si>
  <si>
    <t>GSK211006MOB071</t>
  </si>
  <si>
    <t>GSK211007NOY806</t>
  </si>
  <si>
    <t>GSK211007XEJ062</t>
  </si>
  <si>
    <t>GSK211007KGX251</t>
  </si>
  <si>
    <t>GSK211007TQF041</t>
  </si>
  <si>
    <t>GSK211006FUN573</t>
  </si>
  <si>
    <t>GSK211007AVH145</t>
  </si>
  <si>
    <t>GSK211007HSA106</t>
  </si>
  <si>
    <t>GSK211007CNO143</t>
  </si>
  <si>
    <t>GSK211007HPA436</t>
  </si>
  <si>
    <t>GSK211007ZEG186</t>
  </si>
  <si>
    <t>GSK211007EXI172</t>
  </si>
  <si>
    <t>GSK211007WSI249</t>
  </si>
  <si>
    <t>GSK211007EJW825</t>
  </si>
  <si>
    <t>GSK211007EAO947</t>
  </si>
  <si>
    <t>GSK211007YZQ409</t>
  </si>
  <si>
    <t>GSK211006LBR693</t>
  </si>
  <si>
    <t>GSK211007OHV483</t>
  </si>
  <si>
    <t>GSK211007FIC380</t>
  </si>
  <si>
    <t>GSK211007UTC489</t>
  </si>
  <si>
    <t>GSK211007QDR085</t>
  </si>
  <si>
    <t>DMD/2110/07/MYXA9782</t>
  </si>
  <si>
    <t>GSK211007UNJ534</t>
  </si>
  <si>
    <t>GSK211006SNK169</t>
  </si>
  <si>
    <t>GSK211007UGA710</t>
  </si>
  <si>
    <t>GSK211006DET043</t>
  </si>
  <si>
    <t>GSK211006MFD560</t>
  </si>
  <si>
    <t>GSK211007QAI516</t>
  </si>
  <si>
    <t>GSK211006ZCQ632</t>
  </si>
  <si>
    <t>GSK211005SHL649</t>
  </si>
  <si>
    <t>GSK211007ELS461</t>
  </si>
  <si>
    <t>GSK211007KJG538</t>
  </si>
  <si>
    <t>DMD/2110/07/TOBQ4293</t>
  </si>
  <si>
    <t>GSK211007VXZ039</t>
  </si>
  <si>
    <t>GSK211007BLT423</t>
  </si>
  <si>
    <t>GSK211007JMN985</t>
  </si>
  <si>
    <t>GSK211007JGT756</t>
  </si>
  <si>
    <t>GSK211007KEO412</t>
  </si>
  <si>
    <t>GSK211007DJW087</t>
  </si>
  <si>
    <t>GSK211007ZYO852</t>
  </si>
  <si>
    <t>GSK211007CUF541</t>
  </si>
  <si>
    <t>DMD/2110/07/AXKV0831</t>
  </si>
  <si>
    <t>GSK211007MKN794</t>
  </si>
  <si>
    <t>DMD/2110/07/EKZD5132</t>
  </si>
  <si>
    <t>GSK211007BTX157</t>
  </si>
  <si>
    <t>GSK211007LPT290</t>
  </si>
  <si>
    <t>GSK211007PLM982</t>
  </si>
  <si>
    <t>DMD/2110/08/WNRB7891</t>
  </si>
  <si>
    <t>GSK211008WDE459</t>
  </si>
  <si>
    <t>GSK211008PES703</t>
  </si>
  <si>
    <t>GSK211008WVS971</t>
  </si>
  <si>
    <t>GSK211008XGB597</t>
  </si>
  <si>
    <t>GSK211008HJM041</t>
  </si>
  <si>
    <t>GSK211008UGZ682</t>
  </si>
  <si>
    <t>GSK211008XRA971</t>
  </si>
  <si>
    <t>GSK211008XME629</t>
  </si>
  <si>
    <t>GSK211008HYT842</t>
  </si>
  <si>
    <t>GSK211008KFG817</t>
  </si>
  <si>
    <t>GSK211008THU087</t>
  </si>
  <si>
    <t>GSK211008FEO062</t>
  </si>
  <si>
    <t>GSK211008BKQ347</t>
  </si>
  <si>
    <t>GSK211008LHG951</t>
  </si>
  <si>
    <t>GSK211008ROG743</t>
  </si>
  <si>
    <t>GSK211008GAW460</t>
  </si>
  <si>
    <t>GSK211008EYA745</t>
  </si>
  <si>
    <t>GSK211008YLV471</t>
  </si>
  <si>
    <t>GSK211008HSR698</t>
  </si>
  <si>
    <t>GSK211008TKR231</t>
  </si>
  <si>
    <t>GSK211006BAZ145</t>
  </si>
  <si>
    <t>GSK211008SKC713</t>
  </si>
  <si>
    <t>GSK211008TDS905</t>
  </si>
  <si>
    <t>GSK211007FQX416</t>
  </si>
  <si>
    <t>GSK211008EGL624</t>
  </si>
  <si>
    <t>GSK211008XPE430</t>
  </si>
  <si>
    <t>GSK211008OQG290</t>
  </si>
  <si>
    <t>GSK211008KBG826</t>
  </si>
  <si>
    <t>GSK211008XYZ427</t>
  </si>
  <si>
    <t>GSK211008WLD281</t>
  </si>
  <si>
    <t>GSK211008RVF147</t>
  </si>
  <si>
    <t>GSK211008QNB157</t>
  </si>
  <si>
    <t>GSK211008TMF526</t>
  </si>
  <si>
    <t>GSK211008VSP136</t>
  </si>
  <si>
    <t>GSK211008BFX391</t>
  </si>
  <si>
    <t>GSK211008QVO915</t>
  </si>
  <si>
    <t>GSK211008MBY748</t>
  </si>
  <si>
    <t>GSK211008FZC973</t>
  </si>
  <si>
    <t>GSK211008IMA973</t>
  </si>
  <si>
    <t>GSK211008PWS154</t>
  </si>
  <si>
    <t>GSK211008XVS379</t>
  </si>
  <si>
    <t>GSK211008UQN295</t>
  </si>
  <si>
    <t>GSK211008KLE081</t>
  </si>
  <si>
    <t>GSK211008TKY075</t>
  </si>
  <si>
    <t>GSK211008PRM649</t>
  </si>
  <si>
    <t>GSK211008UEB754</t>
  </si>
  <si>
    <t>GSK211008CJZ607</t>
  </si>
  <si>
    <t>GSK211008EAS603</t>
  </si>
  <si>
    <t>GSK211008UBL640</t>
  </si>
  <si>
    <t>GSK211006FNU871</t>
  </si>
  <si>
    <t>GSK211008DAH106</t>
  </si>
  <si>
    <t>GSK211008YNA068</t>
  </si>
  <si>
    <t>GSK211008UFH896</t>
  </si>
  <si>
    <t>GSK211008SCF268</t>
  </si>
  <si>
    <t>GSK211008CWR724</t>
  </si>
  <si>
    <t>GSK211008OVU314</t>
  </si>
  <si>
    <t>GSK211008FQT053</t>
  </si>
  <si>
    <t>GSK211008USK791</t>
  </si>
  <si>
    <t>GSK211008HEN604</t>
  </si>
  <si>
    <t>GSK211008ZHF107</t>
  </si>
  <si>
    <t>GSK211008FDC694</t>
  </si>
  <si>
    <t>GSK211008ZUC672</t>
  </si>
  <si>
    <t>GSK211008ALG360</t>
  </si>
  <si>
    <t>GSK211008OGY702</t>
  </si>
  <si>
    <t>GSK211008MDW859</t>
  </si>
  <si>
    <t>GSK211007BGI871</t>
  </si>
  <si>
    <t>GSK211008EQU019</t>
  </si>
  <si>
    <t>GSK211008YIX716</t>
  </si>
  <si>
    <t>GSK211008LQE948</t>
  </si>
  <si>
    <t>GSK211007ILO412</t>
  </si>
  <si>
    <t>GSK211008LHV286</t>
  </si>
  <si>
    <t>GSK211008CZO654</t>
  </si>
  <si>
    <t>GSK211008EMH198</t>
  </si>
  <si>
    <t>GSK211006UKY168</t>
  </si>
  <si>
    <t>GSK211008BQT564</t>
  </si>
  <si>
    <t>GSK211007SQY623</t>
  </si>
  <si>
    <t>GSK211007EUQ957</t>
  </si>
  <si>
    <t>GSK211008RYW910</t>
  </si>
  <si>
    <t>GSK211008DHM213</t>
  </si>
  <si>
    <t>GSK211008GPX891</t>
  </si>
  <si>
    <t>GSK211008QXC193</t>
  </si>
  <si>
    <t>GSK211008HSJ105</t>
  </si>
  <si>
    <t>GSK211008DYL093</t>
  </si>
  <si>
    <t>GSK211008KIV576</t>
  </si>
  <si>
    <t>GSK211008PTD126</t>
  </si>
  <si>
    <t>GSK211008YML317</t>
  </si>
  <si>
    <t>GSK211008NBO478</t>
  </si>
  <si>
    <t>GSK211008MYQ691</t>
  </si>
  <si>
    <t>GSK211008ZNB102</t>
  </si>
  <si>
    <t>GSK211008ASY197</t>
  </si>
  <si>
    <t>GSK211008GRQ614</t>
  </si>
  <si>
    <t>GSK211008QKY810</t>
  </si>
  <si>
    <t>GSK211008OJU796</t>
  </si>
  <si>
    <t>GSK211008DAQ263</t>
  </si>
  <si>
    <t>GSK211007OCT046</t>
  </si>
  <si>
    <t>GSK211008PCH584</t>
  </si>
  <si>
    <t>GSK211008CQK047</t>
  </si>
  <si>
    <t>GSK211008ANY589</t>
  </si>
  <si>
    <t>GSK211008MSP986</t>
  </si>
  <si>
    <t>GSK211008IJZ631</t>
  </si>
  <si>
    <t>GSK211008HZT903</t>
  </si>
  <si>
    <t>GSK211008SGO618</t>
  </si>
  <si>
    <t>GSK211007JLI397</t>
  </si>
  <si>
    <t>GSK211008HUI512</t>
  </si>
  <si>
    <t>GSK211008QHD842</t>
  </si>
  <si>
    <t>GSK211008TAU910</t>
  </si>
  <si>
    <t>GSK211008ZUR013</t>
  </si>
  <si>
    <t>GSK211007DVY701</t>
  </si>
  <si>
    <t>GSK211008XJG301</t>
  </si>
  <si>
    <t>GSK211008ARL531</t>
  </si>
  <si>
    <t>GSK211008XZV915</t>
  </si>
  <si>
    <t>GSK211007YFM412</t>
  </si>
  <si>
    <t>GSK211008UYG142</t>
  </si>
  <si>
    <t>GSK211008MWA179</t>
  </si>
  <si>
    <t>GSK211008EXP678</t>
  </si>
  <si>
    <t>GSK211008QZY075</t>
  </si>
  <si>
    <t>GSK211008HZU902</t>
  </si>
  <si>
    <t>GSK211008LFB482</t>
  </si>
  <si>
    <t>GSK211007XWO915</t>
  </si>
  <si>
    <t>GSK211008VBN159</t>
  </si>
  <si>
    <t>GSK211008KLG850</t>
  </si>
  <si>
    <t>GSK211008URK419</t>
  </si>
  <si>
    <t>GSK211007TUW691</t>
  </si>
  <si>
    <t>GSK211008HCZ264</t>
  </si>
  <si>
    <t>GSK211008QHU150</t>
  </si>
  <si>
    <t>GSK211008KEQ206</t>
  </si>
  <si>
    <t>GSK211008JHC548</t>
  </si>
  <si>
    <t>GSK211008CMB183</t>
  </si>
  <si>
    <t>GSK211008WAR956</t>
  </si>
  <si>
    <t>GSK211008VAY978</t>
  </si>
  <si>
    <t>GSK211008UEY013</t>
  </si>
  <si>
    <t>GSK211008NKS254</t>
  </si>
  <si>
    <t>GSK211008LMK937</t>
  </si>
  <si>
    <t>GSK211008KBQ619</t>
  </si>
  <si>
    <t>GSK211008FKV741</t>
  </si>
  <si>
    <t>GSK211008UDZ780</t>
  </si>
  <si>
    <t>GSK211008USD215</t>
  </si>
  <si>
    <t>GSK211007RJQ518</t>
  </si>
  <si>
    <t>GSK211008XRF705</t>
  </si>
  <si>
    <t>GSK211008HSV394</t>
  </si>
  <si>
    <t>GSK211008QRN310</t>
  </si>
  <si>
    <t>GSK211008BED786</t>
  </si>
  <si>
    <t>GSK211008BYO785</t>
  </si>
  <si>
    <t>GSK211007MSU182</t>
  </si>
  <si>
    <t>GSK211008DQM971</t>
  </si>
  <si>
    <t>GSK211008ABT358</t>
  </si>
  <si>
    <t>GSK211008ATL218</t>
  </si>
  <si>
    <t>GSK211008NQO063</t>
  </si>
  <si>
    <t>GSK211008TBZ768</t>
  </si>
  <si>
    <t>GSK211008CMK031</t>
  </si>
  <si>
    <t>GSK211008IPQ594</t>
  </si>
  <si>
    <t>GSK211008GHE841</t>
  </si>
  <si>
    <t>GSK211008TCE906</t>
  </si>
  <si>
    <t>GSK211008MVY758</t>
  </si>
  <si>
    <t>GSK211008HDZ716</t>
  </si>
  <si>
    <t>GSK211008SPD019</t>
  </si>
  <si>
    <t>GSK211008RUM251</t>
  </si>
  <si>
    <t>GSK211008CPO087</t>
  </si>
  <si>
    <t>GSK211007VTI340</t>
  </si>
  <si>
    <t>GSK211008QOZ458</t>
  </si>
  <si>
    <t>GSK211008DXI298</t>
  </si>
  <si>
    <t>GSK211008LFJ705</t>
  </si>
  <si>
    <t>GSK211008PLS374</t>
  </si>
  <si>
    <t>GSK211008MRB678</t>
  </si>
  <si>
    <t>GSK211008ACM954</t>
  </si>
  <si>
    <t>GSK211008ZKJ430</t>
  </si>
  <si>
    <t>GSK211008ERC583</t>
  </si>
  <si>
    <t>GSK211008VOQ017</t>
  </si>
  <si>
    <t>GSK211008TMP504</t>
  </si>
  <si>
    <t>GSK211008VXD780</t>
  </si>
  <si>
    <t>GSK211008BVA359</t>
  </si>
  <si>
    <t>GSK211008SBM203</t>
  </si>
  <si>
    <t>GSK211008IRV072</t>
  </si>
  <si>
    <t>GSK211008FAE634</t>
  </si>
  <si>
    <t>GSK211008INU839</t>
  </si>
  <si>
    <t>GSK211008TLZ254</t>
  </si>
  <si>
    <t>GSK211007VKW058</t>
  </si>
  <si>
    <t>GSK211007VTW829</t>
  </si>
  <si>
    <t>GSK211008PGC674</t>
  </si>
  <si>
    <t>GSK211008ATQ563</t>
  </si>
  <si>
    <t>GSK211008LOI294</t>
  </si>
  <si>
    <t>GSK211008KRV712</t>
  </si>
  <si>
    <t>GSK211007OYK015</t>
  </si>
  <si>
    <t>GSK211008PEZ591</t>
  </si>
  <si>
    <t>GSK211008HIS748</t>
  </si>
  <si>
    <t>GSK211008AWC549</t>
  </si>
  <si>
    <t>GSK211008FYX642</t>
  </si>
  <si>
    <t>GSK211008HAJ853</t>
  </si>
  <si>
    <t>GSK211008PXU694</t>
  </si>
  <si>
    <t>GSK211008ESG675</t>
  </si>
  <si>
    <t>GSK211008RDW103</t>
  </si>
  <si>
    <t>GSK211008XLC384</t>
  </si>
  <si>
    <t>GSK211008ACJ682</t>
  </si>
  <si>
    <t>GSK211008EUS061</t>
  </si>
  <si>
    <t>GSK211008RFX410</t>
  </si>
  <si>
    <t>GSK211008YRQ165</t>
  </si>
  <si>
    <t>GSK211008HGP728</t>
  </si>
  <si>
    <t>GSK211008BQP072</t>
  </si>
  <si>
    <t>GSK211008CGM735</t>
  </si>
  <si>
    <t>GSK211008LNB032</t>
  </si>
  <si>
    <t>GSK211008WNI965</t>
  </si>
  <si>
    <t>GSK211008DTJ547</t>
  </si>
  <si>
    <t>GSK211007NFL678</t>
  </si>
  <si>
    <t>GSK211008ZEO168</t>
  </si>
  <si>
    <t>GSK211008UOF891</t>
  </si>
  <si>
    <t>GSK211008CZP621</t>
  </si>
  <si>
    <t>DMD/2110/08/JZCQ2096</t>
  </si>
  <si>
    <t>GSK211008IFD798</t>
  </si>
  <si>
    <t>GSK211008QBO286</t>
  </si>
  <si>
    <t>GSK211008QUJ731</t>
  </si>
  <si>
    <t>GSK211008DHW983</t>
  </si>
  <si>
    <t>GSK211008FXJ864</t>
  </si>
  <si>
    <t>GSK211008NFP435</t>
  </si>
  <si>
    <t>GSK211008ADB810</t>
  </si>
  <si>
    <t>GSK211007AVP924</t>
  </si>
  <si>
    <t>GSK211007ZPS056</t>
  </si>
  <si>
    <t>GSK211008ABR632</t>
  </si>
  <si>
    <t>DMD/2110/08/CYXK6745</t>
  </si>
  <si>
    <t>GSK211008QRG017</t>
  </si>
  <si>
    <t>16/10/2021 SYARIF MOHARDI</t>
  </si>
  <si>
    <t>GSK211008TFP197</t>
  </si>
  <si>
    <t>GSK211008QMH947</t>
  </si>
  <si>
    <t>DMD/2110/08/PZSB3106</t>
  </si>
  <si>
    <t>GSK211008CYW563</t>
  </si>
  <si>
    <t>GSK211008CPZ437</t>
  </si>
  <si>
    <t>DMD/2110/09/QSDP1063</t>
  </si>
  <si>
    <t>GSK211009DPH675</t>
  </si>
  <si>
    <t>GSK211009CZQ743</t>
  </si>
  <si>
    <t>DMD/2110/09/GXFQ6875</t>
  </si>
  <si>
    <t>GSK211008WFA483</t>
  </si>
  <si>
    <t>GSK211009PCX432</t>
  </si>
  <si>
    <t>GSK211009FJU452</t>
  </si>
  <si>
    <t>GSK211009NEO513</t>
  </si>
  <si>
    <t>GSK211009MRF456</t>
  </si>
  <si>
    <t>GSK211009UVN214</t>
  </si>
  <si>
    <t>GSK211009IHU049</t>
  </si>
  <si>
    <t>GSK211009FAL417</t>
  </si>
  <si>
    <t>GSK211009OZR580</t>
  </si>
  <si>
    <t>DMD/2110/09/PQED6571</t>
  </si>
  <si>
    <t>GSK211008TDC481</t>
  </si>
  <si>
    <t>DMD/2110/09/XWDO6125</t>
  </si>
  <si>
    <t>GSK211009WHB685</t>
  </si>
  <si>
    <t>DMD/2110/09/UYBQ7021</t>
  </si>
  <si>
    <t>GSK211009YWA068</t>
  </si>
  <si>
    <t>GSK211009UEM038</t>
  </si>
  <si>
    <t>GSK211009RCO710</t>
  </si>
  <si>
    <t>GSK211009QWU376</t>
  </si>
  <si>
    <t>GSK211009QEO508</t>
  </si>
  <si>
    <t>GSK211009FLA394</t>
  </si>
  <si>
    <t>GSK211009VNC421</t>
  </si>
  <si>
    <t>GSK211009SCJ397</t>
  </si>
  <si>
    <t>GSK211009JMZ083</t>
  </si>
  <si>
    <t>GSK211009WYX932</t>
  </si>
  <si>
    <t>GSK211009UCF296</t>
  </si>
  <si>
    <t>GSK211009LRI742</t>
  </si>
  <si>
    <t>GSK211009BPW042</t>
  </si>
  <si>
    <t>GSK211009REZ395</t>
  </si>
  <si>
    <t>GSK211009CPF269</t>
  </si>
  <si>
    <t>GSK211009HMG931</t>
  </si>
  <si>
    <t>GSK211009KJN671</t>
  </si>
  <si>
    <t>GSK211009BVN926</t>
  </si>
  <si>
    <t>GSK211009NRM483</t>
  </si>
  <si>
    <t>GSK211009CSW390</t>
  </si>
  <si>
    <t>GSK211009DGP453</t>
  </si>
  <si>
    <t>GSK211009AXW967</t>
  </si>
  <si>
    <t>GSK211009NKX690</t>
  </si>
  <si>
    <t>GSK211009MIT416</t>
  </si>
  <si>
    <t>GSK211009CQG961</t>
  </si>
  <si>
    <t>GSK211009BYW561</t>
  </si>
  <si>
    <t>GSK211009SGM461</t>
  </si>
  <si>
    <t>GSK211009UYE194</t>
  </si>
  <si>
    <t>GSK211009OYU493</t>
  </si>
  <si>
    <t>GSK211009JNA253</t>
  </si>
  <si>
    <t>GSK211009QXS271</t>
  </si>
  <si>
    <t>GSK211009TDE274</t>
  </si>
  <si>
    <t>GSK211009YLH248</t>
  </si>
  <si>
    <t>GSK211009OQB612</t>
  </si>
  <si>
    <t>GSK211009JEV605</t>
  </si>
  <si>
    <t>GSK211009AOI296</t>
  </si>
  <si>
    <t>GSK211009TFC471</t>
  </si>
  <si>
    <t>GSK211009GSW509</t>
  </si>
  <si>
    <t>GSK211007QOZ746</t>
  </si>
  <si>
    <t>GSK211009OYH318</t>
  </si>
  <si>
    <t>GSK211009UKL893</t>
  </si>
  <si>
    <t>GSK211009IFG912</t>
  </si>
  <si>
    <t>GSK211009PCK864</t>
  </si>
  <si>
    <t>GSK211009FWH452</t>
  </si>
  <si>
    <t>GSK211009KNZ698</t>
  </si>
  <si>
    <t>GSK211009RUI195</t>
  </si>
  <si>
    <t>GSK211009HUM217</t>
  </si>
  <si>
    <t>GSK211009SPC037</t>
  </si>
  <si>
    <t>GSK211009FCM165</t>
  </si>
  <si>
    <t>GSK211009LWK257</t>
  </si>
  <si>
    <t>GSK211009YOX107</t>
  </si>
  <si>
    <t>GSK211009DZE805</t>
  </si>
  <si>
    <t>GSK211009RFY528</t>
  </si>
  <si>
    <t>GSK211009LHB681</t>
  </si>
  <si>
    <t>GSK211009MRQ197</t>
  </si>
  <si>
    <t>GSK211009RAL084</t>
  </si>
  <si>
    <t>GSK211009KYA547</t>
  </si>
  <si>
    <t>GSK211009RXE243</t>
  </si>
  <si>
    <t>GSK211009UBO175</t>
  </si>
  <si>
    <t>GSK211008AFC457</t>
  </si>
  <si>
    <t>GSK211008ALU683</t>
  </si>
  <si>
    <t>GSK211009TAE623</t>
  </si>
  <si>
    <t>GSK211009MWA625</t>
  </si>
  <si>
    <t>GSK211009TYB217</t>
  </si>
  <si>
    <t>GSK211009SOT275</t>
  </si>
  <si>
    <t>GSK211009HAX285</t>
  </si>
  <si>
    <t>GSK211009VPD903</t>
  </si>
  <si>
    <t>GSK211009CWD735</t>
  </si>
  <si>
    <t>GSK211008YXF275</t>
  </si>
  <si>
    <t>GSK211009XOA584</t>
  </si>
  <si>
    <t>GSK211009XDH279</t>
  </si>
  <si>
    <t>GSK211009NZB465</t>
  </si>
  <si>
    <t>GSK211009TQF359</t>
  </si>
  <si>
    <t>GSK211009RFY472</t>
  </si>
  <si>
    <t>GSK211008CQD986</t>
  </si>
  <si>
    <t>GSK211009GKB946</t>
  </si>
  <si>
    <t>GSK211009DLX269</t>
  </si>
  <si>
    <t>GSK211009CHY841</t>
  </si>
  <si>
    <t>GSK211009VLG269</t>
  </si>
  <si>
    <t>GSK211009RAD618</t>
  </si>
  <si>
    <t>GSK211008QOX407</t>
  </si>
  <si>
    <t>GSK211009MRO592</t>
  </si>
  <si>
    <t>GSK211008DKG631</t>
  </si>
  <si>
    <t>GSK211009HSK025</t>
  </si>
  <si>
    <t>GSK211009MJU739</t>
  </si>
  <si>
    <t>GSK211008OAE647</t>
  </si>
  <si>
    <t>GSK211009VDW598</t>
  </si>
  <si>
    <t>GSK211008KVX398</t>
  </si>
  <si>
    <t>GSK211009MKI947</t>
  </si>
  <si>
    <t>GSK211008IPD278</t>
  </si>
  <si>
    <t>GSK211009CUE021</t>
  </si>
  <si>
    <t>GSK211009ZTI093</t>
  </si>
  <si>
    <t>GSK211009JEB129</t>
  </si>
  <si>
    <t>GSK211007ISO794</t>
  </si>
  <si>
    <t>GSK211009WXG759</t>
  </si>
  <si>
    <t>GSK211008DBO628</t>
  </si>
  <si>
    <t>GSK211009AYN867</t>
  </si>
  <si>
    <t>GSK211009YXJ481</t>
  </si>
  <si>
    <t>GSK211009CGU638</t>
  </si>
  <si>
    <t>GSK211008ONS342</t>
  </si>
  <si>
    <t>GSK211009HZA678</t>
  </si>
  <si>
    <t>GSK211009NIZ027</t>
  </si>
  <si>
    <t>GSK211008KNB369</t>
  </si>
  <si>
    <t>GSK211007WEC459</t>
  </si>
  <si>
    <t>GSK211008HPO753</t>
  </si>
  <si>
    <t>GSK211007LCY192</t>
  </si>
  <si>
    <t>GSK211009QUE583</t>
  </si>
  <si>
    <t>GSK211009COU671</t>
  </si>
  <si>
    <t>GSK211009EVR028</t>
  </si>
  <si>
    <t>GSK211009UTF895</t>
  </si>
  <si>
    <t>GSK211009HTN425</t>
  </si>
  <si>
    <t>GSK211009GJM864</t>
  </si>
  <si>
    <t>GSK211009HAF963</t>
  </si>
  <si>
    <t>GSK211009VRX124</t>
  </si>
  <si>
    <t>GSK211009OLC074</t>
  </si>
  <si>
    <t>GSK211008MXO316</t>
  </si>
  <si>
    <t>GSK211009MKG975</t>
  </si>
  <si>
    <t>GSK211009ZEL547</t>
  </si>
  <si>
    <t>GSK211009ROX594</t>
  </si>
  <si>
    <t>GSK211009XZC621</t>
  </si>
  <si>
    <t>GSK211009OYW675</t>
  </si>
  <si>
    <t>GSK211009NXK570</t>
  </si>
  <si>
    <t>GSK211007UFO321</t>
  </si>
  <si>
    <t>GSK211009SQZ195</t>
  </si>
  <si>
    <t>GSK211009FJE284</t>
  </si>
  <si>
    <t>GSK211009IQH760</t>
  </si>
  <si>
    <t>GSK211009WXF093</t>
  </si>
  <si>
    <t>GSK211009NUO984</t>
  </si>
  <si>
    <t>GSK211009CUM910</t>
  </si>
  <si>
    <t>GSK211009MLS697</t>
  </si>
  <si>
    <t>GSK211009KSP970</t>
  </si>
  <si>
    <t>GSK211009WYD958</t>
  </si>
  <si>
    <t>GSK211009EDY107</t>
  </si>
  <si>
    <t>GSK211009NVL805</t>
  </si>
  <si>
    <t>GSK211009UYW681</t>
  </si>
  <si>
    <t>GSK211009FTW673</t>
  </si>
  <si>
    <t>GSK211008PZS350</t>
  </si>
  <si>
    <t>GSK211009KUV352</t>
  </si>
  <si>
    <t>GSK211008UWN109</t>
  </si>
  <si>
    <t>GSK211009PTS483</t>
  </si>
  <si>
    <t>GSK211007BTS174</t>
  </si>
  <si>
    <t>GSK211009MDC084</t>
  </si>
  <si>
    <t>GSK211009CLF420</t>
  </si>
  <si>
    <t>GSK211009XOZ457</t>
  </si>
  <si>
    <t>GSK211009UPZ641</t>
  </si>
  <si>
    <t>GSK211009NXT158</t>
  </si>
  <si>
    <t>GSK211008MKE284</t>
  </si>
  <si>
    <t>GSK211009AHN095</t>
  </si>
  <si>
    <t>GSK211009CID356</t>
  </si>
  <si>
    <t>GSK211009UPX806</t>
  </si>
  <si>
    <t>GSK211009NGT615</t>
  </si>
  <si>
    <t>GSK211009FBL746</t>
  </si>
  <si>
    <t>GSK211008CXZ462</t>
  </si>
  <si>
    <t>GSK211009OGS120</t>
  </si>
  <si>
    <t>GSK211007XQU027</t>
  </si>
  <si>
    <t>GSK211009MWX846</t>
  </si>
  <si>
    <t>GSK211009VNQ273</t>
  </si>
  <si>
    <t>GSK211009WVE987</t>
  </si>
  <si>
    <t>GSK211009JZC738</t>
  </si>
  <si>
    <t>GSK211009UKS762</t>
  </si>
  <si>
    <t>GSK211009SQX792</t>
  </si>
  <si>
    <t>GSK211009KOR236</t>
  </si>
  <si>
    <t>GSK211009KUA835</t>
  </si>
  <si>
    <t>GSK211009CPO751</t>
  </si>
  <si>
    <t>GSK211009THX521</t>
  </si>
  <si>
    <t>GSK211009GHI924</t>
  </si>
  <si>
    <t>GSK211009QMT143</t>
  </si>
  <si>
    <t>GSK211009LIX541</t>
  </si>
  <si>
    <t>GSK211009UDX437</t>
  </si>
  <si>
    <t>GSK211009SMZ729</t>
  </si>
  <si>
    <t>GSK211009NTQ820</t>
  </si>
  <si>
    <t>GSK211009SEW468</t>
  </si>
  <si>
    <t>GSK211009XSZ460</t>
  </si>
  <si>
    <t>GSK211009VCI578</t>
  </si>
  <si>
    <t>GSK211008WMY312</t>
  </si>
  <si>
    <t>GSK211009ODK521</t>
  </si>
  <si>
    <t>GSK211009ESR160</t>
  </si>
  <si>
    <t>GSK211009CST857</t>
  </si>
  <si>
    <t>GSK211009OXL074</t>
  </si>
  <si>
    <t>GSK211009NBH435</t>
  </si>
  <si>
    <t>GSK211009SZE521</t>
  </si>
  <si>
    <t>GSK211009OQZ098</t>
  </si>
  <si>
    <t>GSK211009DKJ541</t>
  </si>
  <si>
    <t>GSK211009SFI763</t>
  </si>
  <si>
    <t>GSK211009WZF062</t>
  </si>
  <si>
    <t>GSK211009OKT498</t>
  </si>
  <si>
    <t>GSK211009CBK604</t>
  </si>
  <si>
    <t>GSK211009LGU964</t>
  </si>
  <si>
    <t>GSK211009BUS695</t>
  </si>
  <si>
    <t>DMD/2110/10/PZUR3618</t>
  </si>
  <si>
    <t>GSK211010QED172</t>
  </si>
  <si>
    <t>DMD/2110/10/VTNK9275</t>
  </si>
  <si>
    <t>GSK211009MHW749</t>
  </si>
  <si>
    <t>DMD/2110/10/UWDR8467</t>
  </si>
  <si>
    <t>GSK211010AZH764</t>
  </si>
  <si>
    <t>GSK211010JMZ640</t>
  </si>
  <si>
    <t>GSK211010DWO712</t>
  </si>
  <si>
    <t>GSK211010TKG024</t>
  </si>
  <si>
    <t>GSK211010OEM968</t>
  </si>
  <si>
    <t>GSK211010ORX417</t>
  </si>
  <si>
    <t>GSK211009ZLF175</t>
  </si>
  <si>
    <t>DMD/2110/10/IDHF8032</t>
  </si>
  <si>
    <t>GSK211009UIC706</t>
  </si>
  <si>
    <t>GSK211009UVK804</t>
  </si>
  <si>
    <t>GSK211010BWA268</t>
  </si>
  <si>
    <t>GSK211010QJI534</t>
  </si>
  <si>
    <t>GSK211010PHN710</t>
  </si>
  <si>
    <t>DMD/2110/10/JOPD0685</t>
  </si>
  <si>
    <t>GSK211010ZUO264</t>
  </si>
  <si>
    <t>DMD/2110/10/LYAC0716</t>
  </si>
  <si>
    <t>GSK211008WOB458</t>
  </si>
  <si>
    <t>DMD/2110/10/MXTS9573</t>
  </si>
  <si>
    <t>GSK211010YFE460</t>
  </si>
  <si>
    <t>DMD/2110/10/DCKP4789</t>
  </si>
  <si>
    <t>GSK211010JUB590</t>
  </si>
  <si>
    <t>DMD/2110/10/STOV0658</t>
  </si>
  <si>
    <t>GSK211010XSZ829</t>
  </si>
  <si>
    <t>DMD/2110/10/JRMB5387</t>
  </si>
  <si>
    <t>GSK211010ZFK682</t>
  </si>
  <si>
    <t>GSK211010EWJ652</t>
  </si>
  <si>
    <t>GSK211010XUJ134</t>
  </si>
  <si>
    <t>GSK211009KVT503</t>
  </si>
  <si>
    <t>GSK211010EYZ127</t>
  </si>
  <si>
    <t>GSK211009CSH127</t>
  </si>
  <si>
    <t>GSK211010BFS754</t>
  </si>
  <si>
    <t>GSK211010LCY036</t>
  </si>
  <si>
    <t>GSK211010DXH067</t>
  </si>
  <si>
    <t>GSK211010NDK321</t>
  </si>
  <si>
    <t>GSK211010WSQ031</t>
  </si>
  <si>
    <t>GSK211010RDN679</t>
  </si>
  <si>
    <t>GSK211010RMZ820</t>
  </si>
  <si>
    <t>GSK211009UDR136</t>
  </si>
  <si>
    <t>GSK211010QBF725</t>
  </si>
  <si>
    <t>GSK211010DXU217</t>
  </si>
  <si>
    <t>GSK211010WAU467</t>
  </si>
  <si>
    <t>GSK211010ULK832</t>
  </si>
  <si>
    <t>GSK211010PZH285</t>
  </si>
  <si>
    <t>GSK211010NBF978</t>
  </si>
  <si>
    <t>GSK211010BHC960</t>
  </si>
  <si>
    <t>GSK211010MVC867</t>
  </si>
  <si>
    <t>GSK211010MJA314</t>
  </si>
  <si>
    <t>GSK211010AEB932</t>
  </si>
  <si>
    <t>GSK211009NJS358</t>
  </si>
  <si>
    <t>GSK211010EWL098</t>
  </si>
  <si>
    <t>GSK211010KPE394</t>
  </si>
  <si>
    <t>GSK211010KAR794</t>
  </si>
  <si>
    <t>GSK211010YEZ968</t>
  </si>
  <si>
    <t>GSK211010BPA942</t>
  </si>
  <si>
    <t>GSK211010MZK460</t>
  </si>
  <si>
    <t>GSK211010BZU970</t>
  </si>
  <si>
    <t>GSK211010CML710</t>
  </si>
  <si>
    <t>GSK211010EZR324</t>
  </si>
  <si>
    <t>GSK211010MUL306</t>
  </si>
  <si>
    <t>GSK211010XEY523</t>
  </si>
  <si>
    <t>GSK211010KEV952</t>
  </si>
  <si>
    <t>GSK211010TIL402</t>
  </si>
  <si>
    <t>GSK211010RGI547</t>
  </si>
  <si>
    <t>GSK211009INP476</t>
  </si>
  <si>
    <t>GSK211010NEK264</t>
  </si>
  <si>
    <t>GSK211010DGY750</t>
  </si>
  <si>
    <t>GSK211010JRB214</t>
  </si>
  <si>
    <t>GSK211010OUX512</t>
  </si>
  <si>
    <t>GSK211010GST938</t>
  </si>
  <si>
    <t>GSK211010QBL637</t>
  </si>
  <si>
    <t>GSK211010WGR386</t>
  </si>
  <si>
    <t>GSK211010CJW602</t>
  </si>
  <si>
    <t>GSK211010YHM320</t>
  </si>
  <si>
    <t>GSK211010JTL125</t>
  </si>
  <si>
    <t>GSK211010VYS305</t>
  </si>
  <si>
    <t>GSK211010RDV946</t>
  </si>
  <si>
    <t>GSK211010WVU128</t>
  </si>
  <si>
    <t>DMD/2110/10/IOQZ7930</t>
  </si>
  <si>
    <t>GSK211010HSO347</t>
  </si>
  <si>
    <t>GSK211010ZJR089</t>
  </si>
  <si>
    <t>GSK211010RLJ497</t>
  </si>
  <si>
    <t>GSK211010UQA572</t>
  </si>
  <si>
    <t>GSK211010EHV546</t>
  </si>
  <si>
    <t>GSK211009OFN608</t>
  </si>
  <si>
    <t>GSK211010GJZ861</t>
  </si>
  <si>
    <t>GSK211009QWO217</t>
  </si>
  <si>
    <t>GSK211009YXF862</t>
  </si>
  <si>
    <t>GSK211008PAO762</t>
  </si>
  <si>
    <t>GSK211010EJC359</t>
  </si>
  <si>
    <t>GSK211010OFP850</t>
  </si>
  <si>
    <t>GSK211010DYM352</t>
  </si>
  <si>
    <t>GSK211010QXV362</t>
  </si>
  <si>
    <t>GSK211010THL758</t>
  </si>
  <si>
    <t>GSK211010ZPK051</t>
  </si>
  <si>
    <t>GSK211010MKC083</t>
  </si>
  <si>
    <t>GSK211009YXT420</t>
  </si>
  <si>
    <t>GSK211010EJZ712</t>
  </si>
  <si>
    <t>GSK211010JAG578</t>
  </si>
  <si>
    <t>GSK211008GKU043</t>
  </si>
  <si>
    <t>GSK211010LQB604</t>
  </si>
  <si>
    <t>GSK211010UXB768</t>
  </si>
  <si>
    <t>GSK211010LZW546</t>
  </si>
  <si>
    <t>GSK211010MJV836</t>
  </si>
  <si>
    <t>GSK211010EFR756</t>
  </si>
  <si>
    <t>GSK211009SKU738</t>
  </si>
  <si>
    <t>GSK211010SQF983</t>
  </si>
  <si>
    <t>GSK211010HMA526</t>
  </si>
  <si>
    <t>GSK211010ZOQ286</t>
  </si>
  <si>
    <t>GSK211009VUL729</t>
  </si>
  <si>
    <t>GSK211009SJH196</t>
  </si>
  <si>
    <t>GSK211010DUE524</t>
  </si>
  <si>
    <t>GSK211010BON641</t>
  </si>
  <si>
    <t>GSK211010EOL745</t>
  </si>
  <si>
    <t>GSK211009FUV836</t>
  </si>
  <si>
    <t>GSK211010CVQ017</t>
  </si>
  <si>
    <t>GSK211010FWC927</t>
  </si>
  <si>
    <t>GSK211009UFM159</t>
  </si>
  <si>
    <t>GSK211010DUG830</t>
  </si>
  <si>
    <t>GSK211009FIT416</t>
  </si>
  <si>
    <t>GSK211010LWK604</t>
  </si>
  <si>
    <t>GSK211009MLJ025</t>
  </si>
  <si>
    <t>GSK211009TFZ249</t>
  </si>
  <si>
    <t>GSK211009YWH793</t>
  </si>
  <si>
    <t>GSK211010PUJ402</t>
  </si>
  <si>
    <t>GSK211009OBG241</t>
  </si>
  <si>
    <t>GSK211009BOQ843</t>
  </si>
  <si>
    <t>GSK211009VRY604</t>
  </si>
  <si>
    <t>GSK211010TMW863</t>
  </si>
  <si>
    <t>GSK211009QPI218</t>
  </si>
  <si>
    <t>GSK211010AYF504</t>
  </si>
  <si>
    <t>GSK211009NOT904</t>
  </si>
  <si>
    <t>GSK211009ZOG530</t>
  </si>
  <si>
    <t>GSK211010UQF487</t>
  </si>
  <si>
    <t>GSK211010FXP620</t>
  </si>
  <si>
    <t>GSK211010RQB154</t>
  </si>
  <si>
    <t>GSK211010HBM207</t>
  </si>
  <si>
    <t>GSK211010NUR870</t>
  </si>
  <si>
    <t>GSK211010NMY276</t>
  </si>
  <si>
    <t>GSK211010MAI279</t>
  </si>
  <si>
    <t>GSK211010QCB186</t>
  </si>
  <si>
    <t>GSK211010PRZ832</t>
  </si>
  <si>
    <t>GSK211010KNE904</t>
  </si>
  <si>
    <t>GSK211010DQL870</t>
  </si>
  <si>
    <t>GSK211010YDN507</t>
  </si>
  <si>
    <t>GSK211010MEH796</t>
  </si>
  <si>
    <t>GSK211009KQY298</t>
  </si>
  <si>
    <t>GSK211010JZE198</t>
  </si>
  <si>
    <t>GSK211010YDQ510</t>
  </si>
  <si>
    <t>GSK211010VQT816</t>
  </si>
  <si>
    <t>GSK211009XYH386</t>
  </si>
  <si>
    <t>GSK211010QHY576</t>
  </si>
  <si>
    <t>GSK211010ZTH230</t>
  </si>
  <si>
    <t>GSK211010RAJ892</t>
  </si>
  <si>
    <t>GSK211010HJL048</t>
  </si>
  <si>
    <t>GSK211010PYR815</t>
  </si>
  <si>
    <t>GSK211010IPJ026</t>
  </si>
  <si>
    <t>GSK211010HSN820</t>
  </si>
  <si>
    <t>GSK211009XQJ352</t>
  </si>
  <si>
    <t>GSK211010JLU918</t>
  </si>
  <si>
    <t>GSK211010PRW814</t>
  </si>
  <si>
    <t>GSK211010KRX106</t>
  </si>
  <si>
    <t>GSK211009PSV853</t>
  </si>
  <si>
    <t>GSK211010LIK806</t>
  </si>
  <si>
    <t>GSK211009QAR082</t>
  </si>
  <si>
    <t>GSK211010MJT196</t>
  </si>
  <si>
    <t>GSK211010ILR470</t>
  </si>
  <si>
    <t>GSK211010WZA783</t>
  </si>
  <si>
    <t>GSK211010JFT218</t>
  </si>
  <si>
    <t>GSK211010BSG512</t>
  </si>
  <si>
    <t>GSK211010MSZ764</t>
  </si>
  <si>
    <t>GSK211009QLO509</t>
  </si>
  <si>
    <t>GSK211010AQE089</t>
  </si>
  <si>
    <t>GSK211010PGQ347</t>
  </si>
  <si>
    <t>GSK211010GAC240</t>
  </si>
  <si>
    <t>GSK211010OFX867</t>
  </si>
  <si>
    <t>GSK211010FYA139</t>
  </si>
  <si>
    <t>GSK211010ZOV708</t>
  </si>
  <si>
    <t>GSK211010PJG045</t>
  </si>
  <si>
    <t>GSK211010HCY894</t>
  </si>
  <si>
    <t>GSK211010KFE513</t>
  </si>
  <si>
    <t>GSK211010XRZ952</t>
  </si>
  <si>
    <t>GSK211010HZK603</t>
  </si>
  <si>
    <t>GSK211010YJF902</t>
  </si>
  <si>
    <t>GSK211010HWP650</t>
  </si>
  <si>
    <t>GSK211009RPE674</t>
  </si>
  <si>
    <t>GSK211010ZTB197</t>
  </si>
  <si>
    <t>GSK211010BKJ470</t>
  </si>
  <si>
    <t>GSK211010AON276</t>
  </si>
  <si>
    <t>GSK211010KQL645</t>
  </si>
  <si>
    <t>GSK211010NZT265</t>
  </si>
  <si>
    <t>GSK211010LWP975</t>
  </si>
  <si>
    <t>GSK211010DVM814</t>
  </si>
  <si>
    <t>GSK211009BZA645</t>
  </si>
  <si>
    <t>GSK211010XOE783</t>
  </si>
  <si>
    <t>GSK211010BKA928</t>
  </si>
  <si>
    <t>GSK211010LHW328</t>
  </si>
  <si>
    <t>GSK211010RBZ146</t>
  </si>
  <si>
    <t>GSK211009SWN267</t>
  </si>
  <si>
    <t>GSK211010CTW740</t>
  </si>
  <si>
    <t>GSK211009GKQ052</t>
  </si>
  <si>
    <t>GSK211009VUD130</t>
  </si>
  <si>
    <t>GSK211010DHO039</t>
  </si>
  <si>
    <t>GSK211010BVH460</t>
  </si>
  <si>
    <t>GSK211010XWQ845</t>
  </si>
  <si>
    <t>GSK211010EKX803</t>
  </si>
  <si>
    <t>GSK211009XZT479</t>
  </si>
  <si>
    <t>GSK211010QKL085</t>
  </si>
  <si>
    <t>GSK211010TKC875</t>
  </si>
  <si>
    <t>GSK211010UEV742</t>
  </si>
  <si>
    <t>GSK211010QWK843</t>
  </si>
  <si>
    <t>GSK211010ACG174</t>
  </si>
  <si>
    <t>GSK211009RVC904</t>
  </si>
  <si>
    <t>GSK211010UAM329</t>
  </si>
  <si>
    <t>GSK211009DWX582</t>
  </si>
  <si>
    <t>DMD/2110/11/KRZO7896</t>
  </si>
  <si>
    <t>GSK211011YFE154</t>
  </si>
  <si>
    <t>GSK211011QVH945</t>
  </si>
  <si>
    <t>GSK211011TKP936</t>
  </si>
  <si>
    <t>GSK211011ATK238</t>
  </si>
  <si>
    <t>GSK211010OSP762</t>
  </si>
  <si>
    <t>GSK211011JIZ071</t>
  </si>
  <si>
    <t>GSK211011YAB732</t>
  </si>
  <si>
    <t xml:space="preserve">DMD/2110/11/EJLW4076 </t>
  </si>
  <si>
    <t>GSK211011NHD507</t>
  </si>
  <si>
    <t>GSK211011NTK306</t>
  </si>
  <si>
    <t>GSK211010VAR753</t>
  </si>
  <si>
    <t>GSK211010CHM623</t>
  </si>
  <si>
    <t>GSK211011TXP473</t>
  </si>
  <si>
    <t>GSK211011IJM264</t>
  </si>
  <si>
    <t>GSK211010PFV541</t>
  </si>
  <si>
    <t>GSK211011MVP378</t>
  </si>
  <si>
    <t>GSK211010QIO968</t>
  </si>
  <si>
    <t>GSK211011JED135</t>
  </si>
  <si>
    <t>GSK211011AEO491</t>
  </si>
  <si>
    <t>GSK211011EIX630</t>
  </si>
  <si>
    <t>GSK211011SMZ910</t>
  </si>
  <si>
    <t>GSK211011NCO645</t>
  </si>
  <si>
    <t>GSK211011VCQ036</t>
  </si>
  <si>
    <t>GSK211010UXY263</t>
  </si>
  <si>
    <t>GSK211011BNU250</t>
  </si>
  <si>
    <t>GSK211011MPD485</t>
  </si>
  <si>
    <t>GSK211011TVZ438</t>
  </si>
  <si>
    <t>GSK211011OAP836</t>
  </si>
  <si>
    <t>GSK211011YPZ762</t>
  </si>
  <si>
    <t>DMD/2110/11/KVFR8065</t>
  </si>
  <si>
    <t xml:space="preserve"> GSK211011IPN417</t>
  </si>
  <si>
    <t>GSK211011UFA924</t>
  </si>
  <si>
    <t>GSK211011XYK485</t>
  </si>
  <si>
    <t>GSK211011BEA193</t>
  </si>
  <si>
    <t>GSK211011VCL765</t>
  </si>
  <si>
    <t>GSK211011WGU792</t>
  </si>
  <si>
    <t>GSK211011YSA681</t>
  </si>
  <si>
    <t>GSK211010PBQ650</t>
  </si>
  <si>
    <t>GSK211010CZW291</t>
  </si>
  <si>
    <t>GSK211011SYJ769</t>
  </si>
  <si>
    <t>GSK211011FJK284</t>
  </si>
  <si>
    <t>GSK211010OKG453</t>
  </si>
  <si>
    <t>GSK211011DLC205</t>
  </si>
  <si>
    <t>GSK211011WSX793</t>
  </si>
  <si>
    <t>GSK211011BQA359</t>
  </si>
  <si>
    <t>GSK211011JTS415</t>
  </si>
  <si>
    <t>GSK211011JGZ382</t>
  </si>
  <si>
    <t>GSK211011IMA728</t>
  </si>
  <si>
    <t>GSK211010YNO249</t>
  </si>
  <si>
    <t>GSK211011HDX789</t>
  </si>
  <si>
    <t>GSK211010RSO408</t>
  </si>
  <si>
    <t>GSK211011CLN561</t>
  </si>
  <si>
    <t>GSK211010CMY824</t>
  </si>
  <si>
    <t>GSK211011OYV173</t>
  </si>
  <si>
    <t>GSK211011WFO520</t>
  </si>
  <si>
    <t>GSK211011WBV891</t>
  </si>
  <si>
    <t>GSK211010PRJ481</t>
  </si>
  <si>
    <t>GSK211011ISO045</t>
  </si>
  <si>
    <t>GSK211011PHV136</t>
  </si>
  <si>
    <t>GSK211011BNH138</t>
  </si>
  <si>
    <t>GSK211011FIZ923</t>
  </si>
  <si>
    <t>GSK211011LZV739</t>
  </si>
  <si>
    <t>GSK211011UNQ513</t>
  </si>
  <si>
    <t>GSK211011TOV215</t>
  </si>
  <si>
    <t>GSK211011XDZ063</t>
  </si>
  <si>
    <t>GSK211011KBN602</t>
  </si>
  <si>
    <t>GSK211011UPI217</t>
  </si>
  <si>
    <t>GSK211011WBX154</t>
  </si>
  <si>
    <t>GSK211011MPT635</t>
  </si>
  <si>
    <t>GSK211011LZP093</t>
  </si>
  <si>
    <t>GSK211011YLO062</t>
  </si>
  <si>
    <t>GSK211011WQU943</t>
  </si>
  <si>
    <t>GSK211011SFC980</t>
  </si>
  <si>
    <t>GSK211011ZIK209</t>
  </si>
  <si>
    <t>GSK211011SDV069</t>
  </si>
  <si>
    <t>GSK211010XTY945</t>
  </si>
  <si>
    <t>GSK211011UJR508</t>
  </si>
  <si>
    <t>GSK211011SCU306</t>
  </si>
  <si>
    <t>GSK211011QRU917</t>
  </si>
  <si>
    <t>GSK211011UOV092</t>
  </si>
  <si>
    <t>GSK211011WZC734</t>
  </si>
  <si>
    <t>GSK211011OLB103</t>
  </si>
  <si>
    <t>GSK211011DNZ784</t>
  </si>
  <si>
    <t>GSK211011FDR875</t>
  </si>
  <si>
    <t>GSK211011XTA321</t>
  </si>
  <si>
    <t>GSK211011BMJ149</t>
  </si>
  <si>
    <t>GSK211010YRM529</t>
  </si>
  <si>
    <t>GSK211011CML702</t>
  </si>
  <si>
    <t>GSK211011FKL183</t>
  </si>
  <si>
    <t>GSK211011BIM179</t>
  </si>
  <si>
    <t>GSK211011WEV653</t>
  </si>
  <si>
    <t>GSK211011UHC106</t>
  </si>
  <si>
    <t>GSK211011XOZ829</t>
  </si>
  <si>
    <t>GSK211011SBI256</t>
  </si>
  <si>
    <t>GSK211011GMS325</t>
  </si>
  <si>
    <t>GSK211011TFZ013</t>
  </si>
  <si>
    <t>GSK211011QVP617</t>
  </si>
  <si>
    <t>GSK211011BXU439</t>
  </si>
  <si>
    <t>GSK211011EGU317</t>
  </si>
  <si>
    <t>GSK211011XKP032</t>
  </si>
  <si>
    <t>GSK211011DIE689</t>
  </si>
  <si>
    <t>GSK211011MUL682</t>
  </si>
  <si>
    <t>GSK211011UXW910</t>
  </si>
  <si>
    <t>GSK211011FWD381</t>
  </si>
  <si>
    <t>GSK211011SUX035</t>
  </si>
  <si>
    <t>GSK211011GUN764</t>
  </si>
  <si>
    <t>GSK211011KNQ246</t>
  </si>
  <si>
    <t>GSK211011MUG741</t>
  </si>
  <si>
    <t>GSK211011ANP412</t>
  </si>
  <si>
    <t>GSK211011TMK327</t>
  </si>
  <si>
    <t>GSK211010TDQ753</t>
  </si>
  <si>
    <t>GSK211011UJC294</t>
  </si>
  <si>
    <t>GSK211011ZDI609</t>
  </si>
  <si>
    <t>GSK211011JAS745</t>
  </si>
  <si>
    <t>GSK211011IPF675</t>
  </si>
  <si>
    <t>GSK211011GQA385</t>
  </si>
  <si>
    <t>GSK211011ZAD961</t>
  </si>
  <si>
    <t>GSK211011ZBF514</t>
  </si>
  <si>
    <t>GSK211011JLB752</t>
  </si>
  <si>
    <t>GSK211011PYR132</t>
  </si>
  <si>
    <t>GSK211011EQO630</t>
  </si>
  <si>
    <t>GSK211011OEW857</t>
  </si>
  <si>
    <t>GSK211011RVP324</t>
  </si>
  <si>
    <t>GSK211011DUJ380</t>
  </si>
  <si>
    <t>GSK211011EXM428</t>
  </si>
  <si>
    <t>GSK211011QCD397</t>
  </si>
  <si>
    <t>GSK211011OZB389</t>
  </si>
  <si>
    <t>GSK211011NCP236</t>
  </si>
  <si>
    <t>GSK211011AJO623</t>
  </si>
  <si>
    <t>GSK211011IHG256</t>
  </si>
  <si>
    <t>GSK211011ZSH619</t>
  </si>
  <si>
    <t>GSK211011DUE793</t>
  </si>
  <si>
    <t>GSK211011TKU396</t>
  </si>
  <si>
    <t>GSK211011RBS185</t>
  </si>
  <si>
    <t>GSK211011HQI765</t>
  </si>
  <si>
    <t>GSK211009XHO612</t>
  </si>
  <si>
    <t>GSK211009FGJ749</t>
  </si>
  <si>
    <t>GSK211011OHB850</t>
  </si>
  <si>
    <t>GSK211009NTP586</t>
  </si>
  <si>
    <t>GSK211010EUZ170</t>
  </si>
  <si>
    <t>GSK211010FRI413</t>
  </si>
  <si>
    <t>GSK211011GYQ498</t>
  </si>
  <si>
    <t>GSK211011HEV931</t>
  </si>
  <si>
    <t>GSK211011AIJ380</t>
  </si>
  <si>
    <t>GSK211009QWV264</t>
  </si>
  <si>
    <t>GSK211011SNM197</t>
  </si>
  <si>
    <t>GSK211011LHJ435</t>
  </si>
  <si>
    <t>GSK211011VMG834</t>
  </si>
  <si>
    <t>GSK211011AYL049</t>
  </si>
  <si>
    <t>GSK211011QOD236</t>
  </si>
  <si>
    <t>GSK211011GHS938</t>
  </si>
  <si>
    <t>GSK211011NEQ370</t>
  </si>
  <si>
    <t>GSK211011QJX980</t>
  </si>
  <si>
    <t>GSK211011KMB410</t>
  </si>
  <si>
    <t>GSK211011FTH419</t>
  </si>
  <si>
    <t>GSK211011NSY675</t>
  </si>
  <si>
    <t>GSK211011MPF513</t>
  </si>
  <si>
    <t>GSK211011WRO158</t>
  </si>
  <si>
    <t>GSK211009EDF307</t>
  </si>
  <si>
    <t>GSK211011ZAY352</t>
  </si>
  <si>
    <t>GSK211011XMY628</t>
  </si>
  <si>
    <t>GSK211011SGT259</t>
  </si>
  <si>
    <t>GSK211010WGJ528</t>
  </si>
  <si>
    <t>GSK211011JXC896</t>
  </si>
  <si>
    <t>GSK211011SMY684</t>
  </si>
  <si>
    <t>GSK211011VUT784</t>
  </si>
  <si>
    <t>GSK211011QFM531</t>
  </si>
  <si>
    <t>GSK211011YPB679</t>
  </si>
  <si>
    <t>GSK211011GJZ321</t>
  </si>
  <si>
    <t>GSK211011PVG964</t>
  </si>
  <si>
    <t>GSK211011XAU286</t>
  </si>
  <si>
    <t>GSK211011IQL973</t>
  </si>
  <si>
    <t>GSK211011STJ136</t>
  </si>
  <si>
    <t>GSK211011HPB798</t>
  </si>
  <si>
    <t>GSK211010GFJ038</t>
  </si>
  <si>
    <t>GSK211011CKX496</t>
  </si>
  <si>
    <t>GSK211011JRT427</t>
  </si>
  <si>
    <t>GSK211010KGE589</t>
  </si>
  <si>
    <t>GSK211011LEQ509</t>
  </si>
  <si>
    <t>GSK211011EMS736</t>
  </si>
  <si>
    <t>GSK211011ORZ857</t>
  </si>
  <si>
    <t>GSK211011HSK023</t>
  </si>
  <si>
    <t>GSK211011WLY489</t>
  </si>
  <si>
    <t>GSK211011WMZ489</t>
  </si>
  <si>
    <t>GSK211011HWB972</t>
  </si>
  <si>
    <t>GSK211011ALH514</t>
  </si>
  <si>
    <t>GSK211011TJN653</t>
  </si>
  <si>
    <t>GSK211011YNH341</t>
  </si>
  <si>
    <t>GSK211011HGV968</t>
  </si>
  <si>
    <t>GSK211011OSK413</t>
  </si>
  <si>
    <t>GSK211011AIP758</t>
  </si>
  <si>
    <t>GSK211011QBE072</t>
  </si>
  <si>
    <t>GSK211011NMA439</t>
  </si>
  <si>
    <t>GSK211011EYS107</t>
  </si>
  <si>
    <t>GSK211011HDA490</t>
  </si>
  <si>
    <t>GSK211010AYG328</t>
  </si>
  <si>
    <t>GSK211011GTB495</t>
  </si>
  <si>
    <t>GSK211011HZG173</t>
  </si>
  <si>
    <t>GSK211010WBX782</t>
  </si>
  <si>
    <t>GSK211011ZAV758</t>
  </si>
  <si>
    <t>GSK211011VBQ954</t>
  </si>
  <si>
    <t>GSK211011AXW723</t>
  </si>
  <si>
    <t>GSK211011IAT734</t>
  </si>
  <si>
    <t>GSK211011IDB816</t>
  </si>
  <si>
    <t>GSK211011FKO147</t>
  </si>
  <si>
    <t>GSK211011PGH253</t>
  </si>
  <si>
    <t>GSK211011HWO390</t>
  </si>
  <si>
    <t>GSK211011BWF605</t>
  </si>
  <si>
    <t>GSK211011MPY941</t>
  </si>
  <si>
    <t>GSK211011KHQ693</t>
  </si>
  <si>
    <t>GSK211010IXP847</t>
  </si>
  <si>
    <t>GSK211011BHP864</t>
  </si>
  <si>
    <t>GSK211011IQV653</t>
  </si>
  <si>
    <t>GSK211011OKC601</t>
  </si>
  <si>
    <t>GSK211011KZG580</t>
  </si>
  <si>
    <t>GSK211011ZSF640</t>
  </si>
  <si>
    <t>GSK211011ZTB476</t>
  </si>
  <si>
    <t>GSK211011OIG048</t>
  </si>
  <si>
    <t>GSK211011BZG190</t>
  </si>
  <si>
    <t>GSK211011DQK983</t>
  </si>
  <si>
    <t>DMD/2110/12/EGTS8537</t>
  </si>
  <si>
    <t>GSK211011IQP206</t>
  </si>
  <si>
    <t>KM FAJAR BAHARI III</t>
  </si>
  <si>
    <t>GSK211012GXE639</t>
  </si>
  <si>
    <t>GSK211012XLC593</t>
  </si>
  <si>
    <t>GSK211012FWM324</t>
  </si>
  <si>
    <t>GSK211012CPB826</t>
  </si>
  <si>
    <t>GSK211012AMD785</t>
  </si>
  <si>
    <t>GSK211012QXC185</t>
  </si>
  <si>
    <t>GSK211012KIH258</t>
  </si>
  <si>
    <t>GSK211012MJZ029</t>
  </si>
  <si>
    <t>GSK211012IHF072</t>
  </si>
  <si>
    <t>GSK211012JBP839</t>
  </si>
  <si>
    <t>GSK211012ZQN516</t>
  </si>
  <si>
    <t>GSK211012SKL168</t>
  </si>
  <si>
    <t>GSK211012XJT167</t>
  </si>
  <si>
    <t>GSK211012PBT647</t>
  </si>
  <si>
    <t>GSK211012PQV716</t>
  </si>
  <si>
    <t>GSK211012WNX576</t>
  </si>
  <si>
    <t>GSK211012FOQ615</t>
  </si>
  <si>
    <t>GSK211012GXD456</t>
  </si>
  <si>
    <t>GSK211012JWH531</t>
  </si>
  <si>
    <t>GSK211012ZPL578</t>
  </si>
  <si>
    <t>GSK211012XSA814</t>
  </si>
  <si>
    <t>GSK211012QTS275</t>
  </si>
  <si>
    <t>GSK211011DCV159</t>
  </si>
  <si>
    <t>GSK211012FOL390</t>
  </si>
  <si>
    <t>GSK211012YHA268</t>
  </si>
  <si>
    <t>GSK211012DOC058</t>
  </si>
  <si>
    <t>GSK211012DZY825</t>
  </si>
  <si>
    <t>GSK211012WED467</t>
  </si>
  <si>
    <t>GSK211012BTY134</t>
  </si>
  <si>
    <t>GSK211012LPN520</t>
  </si>
  <si>
    <t>GSK211012VEP806</t>
  </si>
  <si>
    <t>GSK211012UET109</t>
  </si>
  <si>
    <t>GSK211012XWH739</t>
  </si>
  <si>
    <t>GSK211012NRZ754</t>
  </si>
  <si>
    <t>GSK211012SKG260</t>
  </si>
  <si>
    <t>GSK211012RPY860</t>
  </si>
  <si>
    <t>GSK211012MLS513</t>
  </si>
  <si>
    <t>GSK211012SDU793</t>
  </si>
  <si>
    <t>GSK211012PWR892</t>
  </si>
  <si>
    <t>GSK211012UHN670</t>
  </si>
  <si>
    <t>GSK211012AOL871</t>
  </si>
  <si>
    <t>GSK211012IZM046</t>
  </si>
  <si>
    <t>GSK211012HRA251</t>
  </si>
  <si>
    <t>GSK211012TGJ192</t>
  </si>
  <si>
    <t>GSK211012ISD206</t>
  </si>
  <si>
    <t>GSK211012RAV603</t>
  </si>
  <si>
    <t>GSK211012RIJ579</t>
  </si>
  <si>
    <t>GSK211012ABT503</t>
  </si>
  <si>
    <t>GSK211012XPR603</t>
  </si>
  <si>
    <t>GSK211012DCK732</t>
  </si>
  <si>
    <t>GSK211012LKS183</t>
  </si>
  <si>
    <t>GSK211012OIZ039</t>
  </si>
  <si>
    <t>GSK211012TGS037</t>
  </si>
  <si>
    <t>GSK211012ZNF817</t>
  </si>
  <si>
    <t>GSK211012LFI985</t>
  </si>
  <si>
    <t>GSK211012XHC854</t>
  </si>
  <si>
    <t>GSK211012LPR286</t>
  </si>
  <si>
    <t>GSK211012YLI279</t>
  </si>
  <si>
    <t>GSK211012ECQ265</t>
  </si>
  <si>
    <t>GSK211012MRY468</t>
  </si>
  <si>
    <t>GSK211012INH513</t>
  </si>
  <si>
    <t>GSK211012YTX103</t>
  </si>
  <si>
    <t>GSK211012FHS283</t>
  </si>
  <si>
    <t>GSK211012FOM314</t>
  </si>
  <si>
    <t>GSK211012DQW807</t>
  </si>
  <si>
    <t>GSK211012NJA619</t>
  </si>
  <si>
    <t>GSK211012EQW875</t>
  </si>
  <si>
    <t>GSK211012DZL193</t>
  </si>
  <si>
    <t>GSK211012UOI417</t>
  </si>
  <si>
    <t>GSK211012AYI975</t>
  </si>
  <si>
    <t>GSK211012KCX537</t>
  </si>
  <si>
    <t>GSK211012GAR143</t>
  </si>
  <si>
    <t>GSK211012UKX480</t>
  </si>
  <si>
    <t>GSK211012TLR386</t>
  </si>
  <si>
    <t>GSK211012PAG985</t>
  </si>
  <si>
    <t>GSK211012XVJ176</t>
  </si>
  <si>
    <t>GSK211012MXH371</t>
  </si>
  <si>
    <t>GSK211012CBR506</t>
  </si>
  <si>
    <t>GSK211012PDE820</t>
  </si>
  <si>
    <t>GSK211012KWA395</t>
  </si>
  <si>
    <t>GSK211012AIF938</t>
  </si>
  <si>
    <t>GSK211012LKF204</t>
  </si>
  <si>
    <t>GSK211012LFQ437</t>
  </si>
  <si>
    <t>GSK211012GWB873</t>
  </si>
  <si>
    <t>GSK211012FXG709</t>
  </si>
  <si>
    <t>GSK211012DPK648</t>
  </si>
  <si>
    <t>GSK211012RKV452</t>
  </si>
  <si>
    <t>GSK211012USZ329</t>
  </si>
  <si>
    <t>GSK211012NBL603</t>
  </si>
  <si>
    <t>GSK211012GUI216</t>
  </si>
  <si>
    <t>GSK211012ZNV759</t>
  </si>
  <si>
    <t>GSK211012HGV485</t>
  </si>
  <si>
    <t>GSK211012HOJ796</t>
  </si>
  <si>
    <t>GSK211012ASR084</t>
  </si>
  <si>
    <t>GSK211012EMQ810</t>
  </si>
  <si>
    <t>GSK211012HOK847</t>
  </si>
  <si>
    <t>GSK211012WBU504</t>
  </si>
  <si>
    <t>GSK211012DYG870</t>
  </si>
  <si>
    <t>GSK211012SPE980</t>
  </si>
  <si>
    <t>GSK211012OXP308</t>
  </si>
  <si>
    <t>GSK211012QLZ574</t>
  </si>
  <si>
    <t>GSK211012GZR261</t>
  </si>
  <si>
    <t>GSK211012BXH905</t>
  </si>
  <si>
    <t>GSK211012QFX346</t>
  </si>
  <si>
    <t>GSK211012API235</t>
  </si>
  <si>
    <t>GSK211012AXT537</t>
  </si>
  <si>
    <t>GSK211012YXV539</t>
  </si>
  <si>
    <t>GSK211012BJL065</t>
  </si>
  <si>
    <t>GSK211012GBO195</t>
  </si>
  <si>
    <t>GSK211012HVW295</t>
  </si>
  <si>
    <t>GSK211012UDV096</t>
  </si>
  <si>
    <t>GSK211012XIU847</t>
  </si>
  <si>
    <t>GSK211012DEK290</t>
  </si>
  <si>
    <t>GSK211012YSQ524</t>
  </si>
  <si>
    <t>GSK211012TQX150</t>
  </si>
  <si>
    <t>GSK211012PSU710</t>
  </si>
  <si>
    <t>GSK211012FED481</t>
  </si>
  <si>
    <t>GSK211012CBI805</t>
  </si>
  <si>
    <t>GSK211012KJF593</t>
  </si>
  <si>
    <t>GSK211012LBW051</t>
  </si>
  <si>
    <t>GSK211012YNI387</t>
  </si>
  <si>
    <t>GSK211012KXB794</t>
  </si>
  <si>
    <t>GSK211012OQD147</t>
  </si>
  <si>
    <t>GSK211012QIO057</t>
  </si>
  <si>
    <t>GSK211012ULR238</t>
  </si>
  <si>
    <t>GSK211012MYZ840</t>
  </si>
  <si>
    <t>GSK211012JON258</t>
  </si>
  <si>
    <t>GSK211012QMV706</t>
  </si>
  <si>
    <t>GSK211012RFV629</t>
  </si>
  <si>
    <t>GSK211012EJU826</t>
  </si>
  <si>
    <t>GSK211012UAM139</t>
  </si>
  <si>
    <t>GSK211012CDL451</t>
  </si>
  <si>
    <t>GSK211012JHG236</t>
  </si>
  <si>
    <t>GSK211012FJC809</t>
  </si>
  <si>
    <t>GSK211012WOP635</t>
  </si>
  <si>
    <t>GSK211012ULM574</t>
  </si>
  <si>
    <t>GSK211012FHL371</t>
  </si>
  <si>
    <t>GSK211011AHK914</t>
  </si>
  <si>
    <t>GSK211012EDU720</t>
  </si>
  <si>
    <t>GSK211012LJR294</t>
  </si>
  <si>
    <t>GSK211012YUT082</t>
  </si>
  <si>
    <t>GSK211012JKC392</t>
  </si>
  <si>
    <t>GSK211012WCZ209</t>
  </si>
  <si>
    <t>GSK211012QGP451</t>
  </si>
  <si>
    <t>GSK211012BYW751</t>
  </si>
  <si>
    <t>GSK211012DGM120</t>
  </si>
  <si>
    <t>GSK211012UTD059</t>
  </si>
  <si>
    <t>GSK211012DBN081</t>
  </si>
  <si>
    <t>GSK211012AMK269</t>
  </si>
  <si>
    <t>GSK211012AOB432</t>
  </si>
  <si>
    <t>GSK211012TBC546</t>
  </si>
  <si>
    <t>GSK211012YDZ374</t>
  </si>
  <si>
    <t>GSK211012LWA034</t>
  </si>
  <si>
    <t>GSK211012HUM216</t>
  </si>
  <si>
    <t>GSK211012XVK498</t>
  </si>
  <si>
    <t>GSK211012XJZ253</t>
  </si>
  <si>
    <t>GSK211012RXW726</t>
  </si>
  <si>
    <t>GSK211012GXH945</t>
  </si>
  <si>
    <t>GSK211012TUY108</t>
  </si>
  <si>
    <t>GSK211012KPF617</t>
  </si>
  <si>
    <t>GSK211012HWQ160</t>
  </si>
  <si>
    <t>GSK211012LNP134</t>
  </si>
  <si>
    <t>GSK211011ZDB836</t>
  </si>
  <si>
    <t>GSK211012SNT760</t>
  </si>
  <si>
    <t>GSK211012NVH082</t>
  </si>
  <si>
    <t>GSK211012UWQ147</t>
  </si>
  <si>
    <t>GSK211012HGF941</t>
  </si>
  <si>
    <t>GSK211012EMX647</t>
  </si>
  <si>
    <t>GSK211012AUB302</t>
  </si>
  <si>
    <t>GSK211012LCV715</t>
  </si>
  <si>
    <t>GSK211012NZJ130</t>
  </si>
  <si>
    <t>GSK211012GUR932</t>
  </si>
  <si>
    <t>GSK211012EWF472</t>
  </si>
  <si>
    <t>GSK211012BWM725</t>
  </si>
  <si>
    <t>GSK211012OSG958</t>
  </si>
  <si>
    <t>GSK211012QRK594</t>
  </si>
  <si>
    <t>GSK211012WIX753</t>
  </si>
  <si>
    <t>GSK211012PQY173</t>
  </si>
  <si>
    <t>GSK211012HDE702</t>
  </si>
  <si>
    <t>GSK211012MLG354</t>
  </si>
  <si>
    <t>GSK211012NCB423</t>
  </si>
  <si>
    <t>GSK211012MIV640</t>
  </si>
  <si>
    <t>GSK211012VHN419</t>
  </si>
  <si>
    <t>GSK211012GUO107</t>
  </si>
  <si>
    <t>GSK211012WJD371</t>
  </si>
  <si>
    <t>GSK211012BWS356</t>
  </si>
  <si>
    <t>GSK211012KVF103</t>
  </si>
  <si>
    <t>GSK211012VPR486</t>
  </si>
  <si>
    <t>GSK211012LHS785</t>
  </si>
  <si>
    <t>GSK211012ZRI978</t>
  </si>
  <si>
    <t>GSK211012FYH231</t>
  </si>
  <si>
    <t>GSK211012WRZ026</t>
  </si>
  <si>
    <t>GSK211012DWQ407</t>
  </si>
  <si>
    <t>GSK211012LDF142</t>
  </si>
  <si>
    <t>GSK211012AQR374</t>
  </si>
  <si>
    <t>GSK211012BKS052</t>
  </si>
  <si>
    <t>GSK211012KLW590</t>
  </si>
  <si>
    <t>GSK211012UIL543</t>
  </si>
  <si>
    <t>GSK211012PQX280</t>
  </si>
  <si>
    <t>GSK211012REK904</t>
  </si>
  <si>
    <t>GSK211012FGN628</t>
  </si>
  <si>
    <t>GSK211012ZRC834</t>
  </si>
  <si>
    <t>GSK211012VIK692</t>
  </si>
  <si>
    <t>GSK211012CDN840</t>
  </si>
  <si>
    <t>GSK211012BRJ643</t>
  </si>
  <si>
    <t>GSK211012XSO213</t>
  </si>
  <si>
    <t>GSK211012HYS921</t>
  </si>
  <si>
    <t>GSK211012XZE035</t>
  </si>
  <si>
    <t>GSK211012SYC340</t>
  </si>
  <si>
    <t>GSK211012DSL460</t>
  </si>
  <si>
    <t>GSK211012PMS871</t>
  </si>
  <si>
    <t>GSK211012QAN490</t>
  </si>
  <si>
    <t>GSK211012YIC150</t>
  </si>
  <si>
    <t>GSK211011EJN567</t>
  </si>
  <si>
    <t>GSK211012DMG084</t>
  </si>
  <si>
    <t>GSK211012NHK845</t>
  </si>
  <si>
    <t>GSK211012HQC538</t>
  </si>
  <si>
    <t>GSK211012PTE317</t>
  </si>
  <si>
    <t>GSK211012BCV932</t>
  </si>
  <si>
    <t>GSK211012AGY203</t>
  </si>
  <si>
    <t>GSK211012WSJ285</t>
  </si>
  <si>
    <t>GSK211012LQM195</t>
  </si>
  <si>
    <t>GSK211012RKL293</t>
  </si>
  <si>
    <t>GSK211012SQD456</t>
  </si>
  <si>
    <t>GSK211012KDS249</t>
  </si>
  <si>
    <t>GSK211012MOQ759</t>
  </si>
  <si>
    <t>GSK211012EAL039</t>
  </si>
  <si>
    <t>GSK211011DOC857</t>
  </si>
  <si>
    <t>GSK211012IGS462</t>
  </si>
  <si>
    <t>GSK211012LTZ560</t>
  </si>
  <si>
    <t>GSK211012CTK251</t>
  </si>
  <si>
    <t>GSK211012WVX985</t>
  </si>
  <si>
    <t>GSK211011SRM105</t>
  </si>
  <si>
    <t>GSK211012PUY290</t>
  </si>
  <si>
    <t>GSK211012BGI387</t>
  </si>
  <si>
    <t>GSK211012YNW134</t>
  </si>
  <si>
    <t>GSK211012XPF904</t>
  </si>
  <si>
    <t>GSK211012MZR041</t>
  </si>
  <si>
    <t>GSK211011DVR215</t>
  </si>
  <si>
    <t>GSK211012ZPU314</t>
  </si>
  <si>
    <t>GSK211011DBU397</t>
  </si>
  <si>
    <t>GSK211012AGX031</t>
  </si>
  <si>
    <t>GSK211012VNH305</t>
  </si>
  <si>
    <t>GSK211011RUQ925</t>
  </si>
  <si>
    <t>GSK211012RCN649</t>
  </si>
  <si>
    <t>GSK211012HIV623</t>
  </si>
  <si>
    <t>GSK211011KBE296</t>
  </si>
  <si>
    <t>GSK211012ZLU692</t>
  </si>
  <si>
    <t>GSK211012ZBS723</t>
  </si>
  <si>
    <t>GSK211011EVK179</t>
  </si>
  <si>
    <t>GSK211012HJP372</t>
  </si>
  <si>
    <t>GSK211012LCT138</t>
  </si>
  <si>
    <t>GSK211012PNV852</t>
  </si>
  <si>
    <t>GSK211012BNH392</t>
  </si>
  <si>
    <t>GSK211012OSJ467</t>
  </si>
  <si>
    <t>GSK211012QAF928</t>
  </si>
  <si>
    <t>GSK211012UEC157</t>
  </si>
  <si>
    <t>GSK211012HWY410</t>
  </si>
  <si>
    <t>GSK211012KDH842</t>
  </si>
  <si>
    <t>GSK211012INT701</t>
  </si>
  <si>
    <t>GSK211012BWT218</t>
  </si>
  <si>
    <t>GSK211012ZQT963</t>
  </si>
  <si>
    <t>GSK211012ADX371</t>
  </si>
  <si>
    <t>GSK211012VJW570</t>
  </si>
  <si>
    <t>GSK211012YJZ532</t>
  </si>
  <si>
    <t>GSK211012LFA412</t>
  </si>
  <si>
    <t>GSK211012BGT643</t>
  </si>
  <si>
    <t>GSK211012ZWE965</t>
  </si>
  <si>
    <t>GSK211012VTQ481</t>
  </si>
  <si>
    <t>GSK211012AWT156</t>
  </si>
  <si>
    <t>GSK211012WDB346</t>
  </si>
  <si>
    <t>GSK211012VKC508</t>
  </si>
  <si>
    <t>GSK211012PJN389</t>
  </si>
  <si>
    <t>GSK211012BOE719</t>
  </si>
  <si>
    <t>GSK211012QYO083</t>
  </si>
  <si>
    <t>GSK211012LKQ417</t>
  </si>
  <si>
    <t>GSK211012KYP376</t>
  </si>
  <si>
    <t>GSK211012ZRH482</t>
  </si>
  <si>
    <t>GSK211012IHO964</t>
  </si>
  <si>
    <t>GSK211012DLI583</t>
  </si>
  <si>
    <t>GSK211011OWJ829</t>
  </si>
  <si>
    <t>GSK211012IWE809</t>
  </si>
  <si>
    <t>GSK211012BJO026</t>
  </si>
  <si>
    <t>GSK211012DMY916</t>
  </si>
  <si>
    <t>GSK211012REX126</t>
  </si>
  <si>
    <t>GSK211012FRP451</t>
  </si>
  <si>
    <t>DMD/2110/12/VEGN9367</t>
  </si>
  <si>
    <t>GSK211011DTQ706</t>
  </si>
  <si>
    <t>DMD/2110/12/ZEPT3915</t>
  </si>
  <si>
    <t>GSK211012GYU237</t>
  </si>
  <si>
    <t>DMD/2110/12/EBTL7816</t>
  </si>
  <si>
    <t>GSK211010NEV409</t>
  </si>
  <si>
    <t>GSK211011VEY603</t>
  </si>
  <si>
    <t>GSK211012YCH237</t>
  </si>
  <si>
    <t>GSK211012PXW680</t>
  </si>
  <si>
    <t>GSK211012KNR782</t>
  </si>
  <si>
    <t>GSK211011TVH419</t>
  </si>
  <si>
    <t>GSK211012DCY176</t>
  </si>
  <si>
    <t>GSK211012SKB851</t>
  </si>
  <si>
    <t>GSK211012SVO827</t>
  </si>
  <si>
    <t>GSK211012GEC817</t>
  </si>
  <si>
    <t>GSK211012UJR860</t>
  </si>
  <si>
    <t>GSK211012BWQ509</t>
  </si>
  <si>
    <t>GSK211012KVY265</t>
  </si>
  <si>
    <t>GSK211012CYA241</t>
  </si>
  <si>
    <t>GSK211012FET469</t>
  </si>
  <si>
    <t>GSK211012WSU581</t>
  </si>
  <si>
    <t>GSK211012JEG017</t>
  </si>
  <si>
    <t>GSK211012CDX956</t>
  </si>
  <si>
    <t>GSK211012MTZ768</t>
  </si>
  <si>
    <t>DMD/2110/12/YIVD7529</t>
  </si>
  <si>
    <t>GSK211012QWV895</t>
  </si>
  <si>
    <t>DMD/2110/12/YHSQ2347</t>
  </si>
  <si>
    <t>GSK211012CYA720</t>
  </si>
  <si>
    <t>DMD/2110/12/HWDC4792</t>
  </si>
  <si>
    <t>GSK211012ORK427</t>
  </si>
  <si>
    <t>GSK211012HDK678</t>
  </si>
  <si>
    <t>GSK211012VGL157</t>
  </si>
  <si>
    <t>GSK211012CTR380</t>
  </si>
  <si>
    <t>GSK211012HGJ915</t>
  </si>
  <si>
    <t>GSK211012YFX267</t>
  </si>
  <si>
    <t>GSK211012PJH154</t>
  </si>
  <si>
    <t>GSK211012NMA795</t>
  </si>
  <si>
    <t>GSK211012LJA908</t>
  </si>
  <si>
    <t>GSK211012RUS539</t>
  </si>
  <si>
    <t>GSK211012IAT167</t>
  </si>
  <si>
    <t>GSK211012MAH160</t>
  </si>
  <si>
    <t>GSK211012LTW839</t>
  </si>
  <si>
    <t>GSK211012YEX139</t>
  </si>
  <si>
    <t>GSK211012XUZ097</t>
  </si>
  <si>
    <t>GSK211010MUE631</t>
  </si>
  <si>
    <t>GSK211012CNA485</t>
  </si>
  <si>
    <t>GSK211012TMW562</t>
  </si>
  <si>
    <t>GSK211011ANS145</t>
  </si>
  <si>
    <t>GSK211012IKD742</t>
  </si>
  <si>
    <t>GSK211012ZMN410</t>
  </si>
  <si>
    <t>GSK211012CTY970</t>
  </si>
  <si>
    <t>GSK211012KRI485</t>
  </si>
  <si>
    <t>GSK211011JRS784</t>
  </si>
  <si>
    <t>GSK211012LJW385</t>
  </si>
  <si>
    <t>GSK211011ZQE782</t>
  </si>
  <si>
    <t>GSK211012BJK157</t>
  </si>
  <si>
    <t>GSK211012LUR612</t>
  </si>
  <si>
    <t>GSK211012ZEA813</t>
  </si>
  <si>
    <t>GSK211012DCV458</t>
  </si>
  <si>
    <t>GSK211012VPE583</t>
  </si>
  <si>
    <t>GSK211012XOR732</t>
  </si>
  <si>
    <t>GSK211010RQA634</t>
  </si>
  <si>
    <t>GSK211012DMK251</t>
  </si>
  <si>
    <t>GSK211012FLG136</t>
  </si>
  <si>
    <t>GSK211011NFV396</t>
  </si>
  <si>
    <t>GSK211010TDI021</t>
  </si>
  <si>
    <t>GSK211012LMA783</t>
  </si>
  <si>
    <t>GSK211012BZQ294</t>
  </si>
  <si>
    <t>GSK211012FLS756</t>
  </si>
  <si>
    <t>GSK211012UPJ241</t>
  </si>
  <si>
    <t>GSK211011BZK140</t>
  </si>
  <si>
    <t>GSK211012RNY750</t>
  </si>
  <si>
    <t>GSK211012YGX864</t>
  </si>
  <si>
    <t>GSK211011PFQ261</t>
  </si>
  <si>
    <t>GSK211012RST719</t>
  </si>
  <si>
    <t>GSK211011BHC395</t>
  </si>
  <si>
    <t>GSK211012CIV786</t>
  </si>
  <si>
    <t>GSK211012RNI760</t>
  </si>
  <si>
    <t>GSK211012PTZ068</t>
  </si>
  <si>
    <t>GSK211012MEF071</t>
  </si>
  <si>
    <t>GSK211010ETW076</t>
  </si>
  <si>
    <t>GSK211012RHW476</t>
  </si>
  <si>
    <t>GSK211012LDS592</t>
  </si>
  <si>
    <t>GSK211012FVW605</t>
  </si>
  <si>
    <t>GSK211012BWR843</t>
  </si>
  <si>
    <t>GSK211012GKF132</t>
  </si>
  <si>
    <t>GSK211012XWK286</t>
  </si>
  <si>
    <t>GSK211012HWM518</t>
  </si>
  <si>
    <t>GSK211012KJU741</t>
  </si>
  <si>
    <t>GSK211012SBK230</t>
  </si>
  <si>
    <t>GSK211012ULD560</t>
  </si>
  <si>
    <t>GSK211012WOP947</t>
  </si>
  <si>
    <t>GSK211012IZD132</t>
  </si>
  <si>
    <t>GSK211012ONW190</t>
  </si>
  <si>
    <t>GSK211012UTQ502</t>
  </si>
  <si>
    <t>GSK211011VAQ965</t>
  </si>
  <si>
    <t>GSK211012PFX903</t>
  </si>
  <si>
    <t>GSK211012NIT923</t>
  </si>
  <si>
    <t>GSK211012DYK501</t>
  </si>
  <si>
    <t>GSK211012BGD493</t>
  </si>
  <si>
    <t>GSK211012TUE059</t>
  </si>
  <si>
    <t>GSK211012LOQ682</t>
  </si>
  <si>
    <t>GSK211012OUE236</t>
  </si>
  <si>
    <t>GSK211012BQW607</t>
  </si>
  <si>
    <t>GSK211012KWG243</t>
  </si>
  <si>
    <t>GSK211012SMY453</t>
  </si>
  <si>
    <t>GSK211012ACB496</t>
  </si>
  <si>
    <t>GSK211011KRY748</t>
  </si>
  <si>
    <t>GSK211012KJO207</t>
  </si>
  <si>
    <t>GSK211012MBN014</t>
  </si>
  <si>
    <t>GSK211012XOT726</t>
  </si>
  <si>
    <t>GSK211012TIM725</t>
  </si>
  <si>
    <t>GSK211012LAN241</t>
  </si>
  <si>
    <t>GSK211012PEG130</t>
  </si>
  <si>
    <t>GSK211012NCH584</t>
  </si>
  <si>
    <t>GSK211012UIY985</t>
  </si>
  <si>
    <t>GSK211012GZQ065</t>
  </si>
  <si>
    <t>GSK211012HQY450</t>
  </si>
  <si>
    <t>GSK211012JGB857</t>
  </si>
  <si>
    <t>GSK211012NEM753</t>
  </si>
  <si>
    <t>GSK211012HPJ940</t>
  </si>
  <si>
    <t>GSK211012AYR571</t>
  </si>
  <si>
    <t>GSK211012BSH945</t>
  </si>
  <si>
    <t>GSK211011SRB810</t>
  </si>
  <si>
    <t>GSK211012BTM968</t>
  </si>
  <si>
    <t>GSK211012UYL692</t>
  </si>
  <si>
    <t>GSK211012NQJ604</t>
  </si>
  <si>
    <t>GSK211012EOT659</t>
  </si>
  <si>
    <t>GSK211012PBI864</t>
  </si>
  <si>
    <t>GSK211012HZF783</t>
  </si>
  <si>
    <t>GSK211011EFD697</t>
  </si>
  <si>
    <t>GSK211012PAW061</t>
  </si>
  <si>
    <t>GSK211012MRH061</t>
  </si>
  <si>
    <t>GSK211012NOM612</t>
  </si>
  <si>
    <t>GSK211012KWR027</t>
  </si>
  <si>
    <t>GSK211012LTZ761</t>
  </si>
  <si>
    <t>GSK211012KMN809</t>
  </si>
  <si>
    <t>GSK211012WPI518</t>
  </si>
  <si>
    <t>GSK211011LUK865</t>
  </si>
  <si>
    <t>GSK211012NSL109</t>
  </si>
  <si>
    <t>GSK211012DYL645</t>
  </si>
  <si>
    <t>GSK211012KYA794</t>
  </si>
  <si>
    <t>GSK211012ERX316</t>
  </si>
  <si>
    <t>GSK211012EZB496</t>
  </si>
  <si>
    <t>GSK211012RXN045</t>
  </si>
  <si>
    <t>GSK211012PLH871</t>
  </si>
  <si>
    <t>GSK211012WYR034</t>
  </si>
  <si>
    <t>GSK211012GAV789</t>
  </si>
  <si>
    <t>GSK211012QFT079</t>
  </si>
  <si>
    <t>GSK211012ZKV930</t>
  </si>
  <si>
    <t>GSK211012MCW703</t>
  </si>
  <si>
    <t>GSK211012XEQ560</t>
  </si>
  <si>
    <t>GSK211012WVX132</t>
  </si>
  <si>
    <t>GSK211012BUT802</t>
  </si>
  <si>
    <t>GSK211012WGI491</t>
  </si>
  <si>
    <t>GSK211012MYC536</t>
  </si>
  <si>
    <t>GSK211012PTC478</t>
  </si>
  <si>
    <t>GSK211012JZH690</t>
  </si>
  <si>
    <t>GSK211012QNX052</t>
  </si>
  <si>
    <t>GSK211012ZHS159</t>
  </si>
  <si>
    <t>GSK211011UXJ395</t>
  </si>
  <si>
    <t>GSK211012FTP854</t>
  </si>
  <si>
    <t>GSK211012VKO254</t>
  </si>
  <si>
    <t>GSK211012HOU042</t>
  </si>
  <si>
    <t>GSK211012JON235</t>
  </si>
  <si>
    <t>GSK211012QNE870</t>
  </si>
  <si>
    <t>GSK211012VQM685</t>
  </si>
  <si>
    <t>GSK211011BNS014</t>
  </si>
  <si>
    <t>GSK211012XQK917</t>
  </si>
  <si>
    <t>GSK211012TMZ761</t>
  </si>
  <si>
    <t>GSK211011IYQ634</t>
  </si>
  <si>
    <t>GSK211012KIU631</t>
  </si>
  <si>
    <t>GSK211012MDO169</t>
  </si>
  <si>
    <t>GSK211012XLF294</t>
  </si>
  <si>
    <t>GSK211012NHM135</t>
  </si>
  <si>
    <t>GSK211012GHJ912</t>
  </si>
  <si>
    <t>GSK211012SPV428</t>
  </si>
  <si>
    <t>GSK211012PFN846</t>
  </si>
  <si>
    <t>GSK211012GMZ135</t>
  </si>
  <si>
    <t>GSK211012QYC382</t>
  </si>
  <si>
    <t>GSK211012MYW465</t>
  </si>
  <si>
    <t>GSK211012NDF784</t>
  </si>
  <si>
    <t>GSK211012PAI720</t>
  </si>
  <si>
    <t>GSK211012EGV402</t>
  </si>
  <si>
    <t>GSK211012DCS890</t>
  </si>
  <si>
    <t>GSK211012GDY230</t>
  </si>
  <si>
    <t>GSK211012OUP614</t>
  </si>
  <si>
    <t>GSK211012JQY571</t>
  </si>
  <si>
    <t>GSK211012IJD035</t>
  </si>
  <si>
    <t>GSK211012IDV087</t>
  </si>
  <si>
    <t>GSK211012TGM217</t>
  </si>
  <si>
    <t>GSK211012LFK847</t>
  </si>
  <si>
    <t>GSK211012KDH782</t>
  </si>
  <si>
    <t>GSK211012OMK462</t>
  </si>
  <si>
    <t>GSK211012HQC239</t>
  </si>
  <si>
    <t>GSK211012ACR153</t>
  </si>
  <si>
    <t>GSK211012ZLC986</t>
  </si>
  <si>
    <t>GSK211012KOH341</t>
  </si>
  <si>
    <t>GSK211012AVU390</t>
  </si>
  <si>
    <t>GSK211012TLO829</t>
  </si>
  <si>
    <t>GSK211011VTA359</t>
  </si>
  <si>
    <t>GSK211012JOI632</t>
  </si>
  <si>
    <t>GSK211012ZLJ693</t>
  </si>
  <si>
    <t>GSK211012GYK294</t>
  </si>
  <si>
    <t>GSK211012WBO096</t>
  </si>
  <si>
    <t>GSK211012ZVK806</t>
  </si>
  <si>
    <t>GSK211012HGB386</t>
  </si>
  <si>
    <t>GSK211012DFY945</t>
  </si>
  <si>
    <t>GSK211011JRH263</t>
  </si>
  <si>
    <t>GSK211012QLY943</t>
  </si>
  <si>
    <t>GSK211012FNY341</t>
  </si>
  <si>
    <t>GSK211011IZF524</t>
  </si>
  <si>
    <t>GSK211012LAK378</t>
  </si>
  <si>
    <t>GSK211012QSW719</t>
  </si>
  <si>
    <t>GSK211011VLY576</t>
  </si>
  <si>
    <t>GSK211012ETZ850</t>
  </si>
  <si>
    <t>GSK211012CNR408</t>
  </si>
  <si>
    <t>GSK211012UYS085</t>
  </si>
  <si>
    <t>GSK211012WGZ974</t>
  </si>
  <si>
    <t>GSK211012CFT182</t>
  </si>
  <si>
    <t>GSK211012MDS592</t>
  </si>
  <si>
    <t>GSK211012ILU032</t>
  </si>
  <si>
    <t>GSK211012RKY680</t>
  </si>
  <si>
    <t>GSK211012YNK369</t>
  </si>
  <si>
    <t>GSK211012LFN705</t>
  </si>
  <si>
    <t>GSK211012IYM485</t>
  </si>
  <si>
    <t>GSK211012YIT648</t>
  </si>
  <si>
    <t>GSK211012BGT203</t>
  </si>
  <si>
    <t>GSK211012HNO214</t>
  </si>
  <si>
    <t>GSK211011PIV861</t>
  </si>
  <si>
    <t>GSK211012VCO814</t>
  </si>
  <si>
    <t>GSK211012NHF618</t>
  </si>
  <si>
    <t>GSK211012SKO345</t>
  </si>
  <si>
    <t>GSK211012DZA716</t>
  </si>
  <si>
    <t>GSK211012IGV259</t>
  </si>
  <si>
    <t>GSK211012DFR861</t>
  </si>
  <si>
    <t>GSK211012ALV857</t>
  </si>
  <si>
    <t>GSK211012TED376</t>
  </si>
  <si>
    <t>GSK211012NFP612</t>
  </si>
  <si>
    <t>GSK211012XOH831</t>
  </si>
  <si>
    <t>GSK211011KQE517</t>
  </si>
  <si>
    <t>GSK211012AHD019</t>
  </si>
  <si>
    <t>GSK211011LXC378</t>
  </si>
  <si>
    <t>GSK211012ZQV670</t>
  </si>
  <si>
    <t>GSK211012PYJ208</t>
  </si>
  <si>
    <t>GSK211011ZCV839</t>
  </si>
  <si>
    <t>GSK211011DCS190</t>
  </si>
  <si>
    <t>GSK211012NHY086</t>
  </si>
  <si>
    <t>GSK211010ZXW418</t>
  </si>
  <si>
    <t>GSK211012RMA360</t>
  </si>
  <si>
    <t>GSK211012ZNB647</t>
  </si>
  <si>
    <t>GSK211012JNL165</t>
  </si>
  <si>
    <t>GSK211012IWE143</t>
  </si>
  <si>
    <t>GSK211012MAC872</t>
  </si>
  <si>
    <t>GSK211011SAM651</t>
  </si>
  <si>
    <t>GSK211012UGQ392</t>
  </si>
  <si>
    <t>GSK211012ZIS465</t>
  </si>
  <si>
    <t>GSK211011XHV305</t>
  </si>
  <si>
    <t>GSK211012UYP816</t>
  </si>
  <si>
    <t>GSK211012CDI109</t>
  </si>
  <si>
    <t>GSK211012QMT789</t>
  </si>
  <si>
    <t>GSK211010UJD142</t>
  </si>
  <si>
    <t>GSK211012ASO401</t>
  </si>
  <si>
    <t>GSK211010HFU327</t>
  </si>
  <si>
    <t>GSK211012WAT498</t>
  </si>
  <si>
    <t>GSK211012IKX826</t>
  </si>
  <si>
    <t>GSK211012MFZ704</t>
  </si>
  <si>
    <t>GSK211012ZUM725</t>
  </si>
  <si>
    <t>GSK211012IZT624</t>
  </si>
  <si>
    <t>GSK211012FCU689</t>
  </si>
  <si>
    <t>GSK211011WTC536</t>
  </si>
  <si>
    <t>GSK211012LRP319</t>
  </si>
  <si>
    <t>GSK211012ZFC940</t>
  </si>
  <si>
    <t>DMD/2110/13/BKNE0738</t>
  </si>
  <si>
    <t>GSK211012PSL576</t>
  </si>
  <si>
    <t>GSK211012ZUO456</t>
  </si>
  <si>
    <t>GSK211012XCN459</t>
  </si>
  <si>
    <t>GSK211012RDZ207</t>
  </si>
  <si>
    <t>GSK211012OXU156</t>
  </si>
  <si>
    <t>GSK211012GSU932</t>
  </si>
  <si>
    <t>GSK211012MTP013</t>
  </si>
  <si>
    <t>GSK211012LOI961</t>
  </si>
  <si>
    <t>GSK211012ZQG745</t>
  </si>
  <si>
    <t>GSK211012CDY524</t>
  </si>
  <si>
    <t>GSK211012DZR458</t>
  </si>
  <si>
    <t>GSK211012ZFY374</t>
  </si>
  <si>
    <t>GSK211012SKO156</t>
  </si>
  <si>
    <t>GSK211012XIC627</t>
  </si>
  <si>
    <t>GSK211012IHJ213</t>
  </si>
  <si>
    <t>GSK211012HQZ832</t>
  </si>
  <si>
    <t>GSK211012RSF715</t>
  </si>
  <si>
    <t>GSK211012DYP937</t>
  </si>
  <si>
    <t>GSK211012QKD346</t>
  </si>
  <si>
    <t>GSK211012SHT095</t>
  </si>
  <si>
    <t>GSK211012UDG084</t>
  </si>
  <si>
    <t>GSK211012QUO587</t>
  </si>
  <si>
    <t>GSK211012DTV284</t>
  </si>
  <si>
    <t>GSK211012HFD145</t>
  </si>
  <si>
    <t>GSK211012TGL481</t>
  </si>
  <si>
    <t>GSK211012RUX461</t>
  </si>
  <si>
    <t>GSK211012DPK978</t>
  </si>
  <si>
    <t>GSK211012AEG259</t>
  </si>
  <si>
    <t>GSK211012ESL296</t>
  </si>
  <si>
    <t>GSK211012APN814</t>
  </si>
  <si>
    <t>GSK211012ENC416</t>
  </si>
  <si>
    <t>DMD/2110/13/KEPX7314</t>
  </si>
  <si>
    <t>GSK211013MVD489</t>
  </si>
  <si>
    <t>16-Okt-21</t>
  </si>
  <si>
    <t>19/10/2021 SYARIF MOHARDI</t>
  </si>
  <si>
    <t>GSK211013FMV018</t>
  </si>
  <si>
    <t>GSK211013JNI653</t>
  </si>
  <si>
    <t>GSK211013GJA852</t>
  </si>
  <si>
    <t>GSK211013VIG670</t>
  </si>
  <si>
    <t>GSK211013HZC587</t>
  </si>
  <si>
    <t>GSK211013CAE980</t>
  </si>
  <si>
    <t>GSK211013PJZ341</t>
  </si>
  <si>
    <t>GSK211013KNB264</t>
  </si>
  <si>
    <t>GSK211013WYV784</t>
  </si>
  <si>
    <t>GSK211013VMT209</t>
  </si>
  <si>
    <t>GSK211013ETD452</t>
  </si>
  <si>
    <t>GSK211013BVZ918</t>
  </si>
  <si>
    <t>DMD/2110/13/SXAI4609</t>
  </si>
  <si>
    <t>GSK211013TUE089</t>
  </si>
  <si>
    <t>GSK211013OCG365</t>
  </si>
  <si>
    <t>GSK211013PFC578</t>
  </si>
  <si>
    <t>GSK211013RFK617</t>
  </si>
  <si>
    <t>GSK211013ODF643</t>
  </si>
  <si>
    <t>GSK211013ZFR813</t>
  </si>
  <si>
    <t>GSK211013VZS214</t>
  </si>
  <si>
    <t>GSK211013WTQ215</t>
  </si>
  <si>
    <t>GSK211013DGV613</t>
  </si>
  <si>
    <t>GSK211013JSP245</t>
  </si>
  <si>
    <t>GSK211013ZER514</t>
  </si>
  <si>
    <t>GSK211013DPO381</t>
  </si>
  <si>
    <t>GSK211013ONI481</t>
  </si>
  <si>
    <t>GSK211013CDU890</t>
  </si>
  <si>
    <t>GSK211013YKN059</t>
  </si>
  <si>
    <t>GSK211013KRF685</t>
  </si>
  <si>
    <t>GSK211013XRK835</t>
  </si>
  <si>
    <t>GSK211013FBS092</t>
  </si>
  <si>
    <t>GSK211013VXW601</t>
  </si>
  <si>
    <t>GSK211013TVW792</t>
  </si>
  <si>
    <t>GSK211013IVO973</t>
  </si>
  <si>
    <t>GSK211013SDC437</t>
  </si>
  <si>
    <t>GSK211013CEO351</t>
  </si>
  <si>
    <t>GSK211013ZOB937</t>
  </si>
  <si>
    <t>GSK211013DPK640</t>
  </si>
  <si>
    <t>GSK211013HSN209</t>
  </si>
  <si>
    <t>GSK211013TFC281</t>
  </si>
  <si>
    <t>GSK211013VHU720</t>
  </si>
  <si>
    <t>GSK211013IRJ478</t>
  </si>
  <si>
    <t>GSK211013HID803</t>
  </si>
  <si>
    <t>GSK211013YGA469</t>
  </si>
  <si>
    <t>GSK211013HIO347</t>
  </si>
  <si>
    <t>GSK211013IZA347</t>
  </si>
  <si>
    <t>GSK211013LCJ860</t>
  </si>
  <si>
    <t>GSK211013PVJ139</t>
  </si>
  <si>
    <t>GSK211013HSV146</t>
  </si>
  <si>
    <t>GSK211013HVR918</t>
  </si>
  <si>
    <t>GSK211013TYE839</t>
  </si>
  <si>
    <t>GSK211013UFD576</t>
  </si>
  <si>
    <t>GSK211013KLR981</t>
  </si>
  <si>
    <t>GSK211013SRF632</t>
  </si>
  <si>
    <t>GSK211013FDC675</t>
  </si>
  <si>
    <t>GSK211013XFM179</t>
  </si>
  <si>
    <t>GSK211013QJC743</t>
  </si>
  <si>
    <t>GSK211013LQU910</t>
  </si>
  <si>
    <t>GSK211013SAT183</t>
  </si>
  <si>
    <t>GSK211013COA287</t>
  </si>
  <si>
    <t>GSK211013RSH847</t>
  </si>
  <si>
    <t>GSK211013GRU826</t>
  </si>
  <si>
    <t>GSK211013YBC716</t>
  </si>
  <si>
    <t>GSK211013KGW506</t>
  </si>
  <si>
    <t>GSK211013TOC802</t>
  </si>
  <si>
    <t>GSK211013KYF514</t>
  </si>
  <si>
    <t>GSK211013IQJ937</t>
  </si>
  <si>
    <t>GSK211013WYG872</t>
  </si>
  <si>
    <t>GSK211013NKP047</t>
  </si>
  <si>
    <t>GSK211013RKQ879</t>
  </si>
  <si>
    <t>GSK211013FUG071</t>
  </si>
  <si>
    <t>GSK211013DUM412</t>
  </si>
  <si>
    <t>GSK211013TPW097</t>
  </si>
  <si>
    <t>GSK211013ECK497</t>
  </si>
  <si>
    <t>GSK211013OBS834</t>
  </si>
  <si>
    <t>GSK211013RTV920</t>
  </si>
  <si>
    <t>GSK211013QHT291</t>
  </si>
  <si>
    <t>GSK211013DZT964</t>
  </si>
  <si>
    <t>GSK211013EJX740</t>
  </si>
  <si>
    <t>GSK211013FPA736</t>
  </si>
  <si>
    <t>GSK211013DVE698</t>
  </si>
  <si>
    <t>GSK211013SVQ051</t>
  </si>
  <si>
    <t>GSK211013DQX714</t>
  </si>
  <si>
    <t>GSK211013UFD632</t>
  </si>
  <si>
    <t>GSK211013YMA921</t>
  </si>
  <si>
    <t>GSK211013IDN675</t>
  </si>
  <si>
    <t>GSK211013WKI806</t>
  </si>
  <si>
    <t>GSK211013TKV604</t>
  </si>
  <si>
    <t>GSK211013FVL092</t>
  </si>
  <si>
    <t>GSK211013DBE072</t>
  </si>
  <si>
    <t>GSK211013SJU932</t>
  </si>
  <si>
    <t>GSK211013QPR956</t>
  </si>
  <si>
    <t>GSK211013GOC238</t>
  </si>
  <si>
    <t>GSK211013SBK279</t>
  </si>
  <si>
    <t>GSK211013LTY514</t>
  </si>
  <si>
    <t>GSK211013TIM371</t>
  </si>
  <si>
    <t>GSK211013FZQ324</t>
  </si>
  <si>
    <t>GSK211013KPC807</t>
  </si>
  <si>
    <t>GSK211013YMK748</t>
  </si>
  <si>
    <t>GSK211013JYF064</t>
  </si>
  <si>
    <t>GSK211013KYP109</t>
  </si>
  <si>
    <t>GSK211013PZS790</t>
  </si>
  <si>
    <t>GSK211013AVU867</t>
  </si>
  <si>
    <t>GSK211013EMG527</t>
  </si>
  <si>
    <t>GSK211013GWO490</t>
  </si>
  <si>
    <t>GSK211013FXR615</t>
  </si>
  <si>
    <t>GSK211013YIA821</t>
  </si>
  <si>
    <t>GSK211013ELK217</t>
  </si>
  <si>
    <t>GSK211013KCY456</t>
  </si>
  <si>
    <t>GSK211013ITA156</t>
  </si>
  <si>
    <t>GSK211013CDE832</t>
  </si>
  <si>
    <t>GSK211013PBT451</t>
  </si>
  <si>
    <t>GSK211013WBL348</t>
  </si>
  <si>
    <t>GSK211013DGV671</t>
  </si>
  <si>
    <t>GSK211013JHU869</t>
  </si>
  <si>
    <t>GSK211013KZB169</t>
  </si>
  <si>
    <t>GSK211013OVA017</t>
  </si>
  <si>
    <t>GSK211013NSA634</t>
  </si>
  <si>
    <t>GSK211013OGH350</t>
  </si>
  <si>
    <t>GSK211012PLF836</t>
  </si>
  <si>
    <t>GSK211013IJP743</t>
  </si>
  <si>
    <t>GSK211013BSP932</t>
  </si>
  <si>
    <t>GSK211013SUD781</t>
  </si>
  <si>
    <t>GSK211013TDZ924</t>
  </si>
  <si>
    <t>GSK211013JCG421</t>
  </si>
  <si>
    <t>GSK211013CGJ034</t>
  </si>
  <si>
    <t>GSK211013CAU724</t>
  </si>
  <si>
    <t>GSK211013NRF720</t>
  </si>
  <si>
    <t>GSK211013KLQ021</t>
  </si>
  <si>
    <t>GSK211013BDK106</t>
  </si>
  <si>
    <t>GSK211013AEN549</t>
  </si>
  <si>
    <t>GSK211013RZT071</t>
  </si>
  <si>
    <t>GSK211013MFX980</t>
  </si>
  <si>
    <t>GSK211013YSA610</t>
  </si>
  <si>
    <t>GSK211013JTW381</t>
  </si>
  <si>
    <t>GSK211013ELK860</t>
  </si>
  <si>
    <t>GSK211013LPA971</t>
  </si>
  <si>
    <t>GSK211013JDA917</t>
  </si>
  <si>
    <t>GSK211013WZU691</t>
  </si>
  <si>
    <t>GSK211013LKC639</t>
  </si>
  <si>
    <t>GSK211013GVX785</t>
  </si>
  <si>
    <t>GSK211013QZG874</t>
  </si>
  <si>
    <t>GSK211013RZG519</t>
  </si>
  <si>
    <t>GSK211013TSK153</t>
  </si>
  <si>
    <t>GSK211012PDX548</t>
  </si>
  <si>
    <t>GSK211013GFH523</t>
  </si>
  <si>
    <t>GSK211013HWG304</t>
  </si>
  <si>
    <t>GSK211013JBT629</t>
  </si>
  <si>
    <t>GSK211013ZCK738</t>
  </si>
  <si>
    <t>GSK211013UHO329</t>
  </si>
  <si>
    <t>GSK211013STU057</t>
  </si>
  <si>
    <t>GSK211013LJR243</t>
  </si>
  <si>
    <t>GSK211013RPT230</t>
  </si>
  <si>
    <t>GSK211013SFV708</t>
  </si>
  <si>
    <t>GSK211013FER960</t>
  </si>
  <si>
    <t>GSK211013EDC163</t>
  </si>
  <si>
    <t>GSK211013QMI264</t>
  </si>
  <si>
    <t>GSK211013NKJ854</t>
  </si>
  <si>
    <t>GSK211013GTH587</t>
  </si>
  <si>
    <t>GSK211013NPX985</t>
  </si>
  <si>
    <t>GSK211013NBH193</t>
  </si>
  <si>
    <t>GSK211013BTC204</t>
  </si>
  <si>
    <t>GSK211013TZN279</t>
  </si>
  <si>
    <t>21`</t>
  </si>
  <si>
    <t>GSK211013LRW389</t>
  </si>
  <si>
    <t>GSK211013SOM358</t>
  </si>
  <si>
    <t>GSK211012IOC375</t>
  </si>
  <si>
    <t>GSK211013HAV823</t>
  </si>
  <si>
    <t>GSK211013IKZ673</t>
  </si>
  <si>
    <t>GSK211013AGV912</t>
  </si>
  <si>
    <t>GSK211013XNC163</t>
  </si>
  <si>
    <t>GSK211013HVG948</t>
  </si>
  <si>
    <t>GSK211013MNX763</t>
  </si>
  <si>
    <t>GSK211013VCJ867</t>
  </si>
  <si>
    <t>GSK211013YVE023</t>
  </si>
  <si>
    <t>GSK211013LDY947</t>
  </si>
  <si>
    <t>GSK211012UPC305</t>
  </si>
  <si>
    <t>GSK211013ZCW812</t>
  </si>
  <si>
    <t>GSK211013IBK637</t>
  </si>
  <si>
    <t>GSK211013ENV718</t>
  </si>
  <si>
    <t>GSK211013EGS680</t>
  </si>
  <si>
    <t>GSK211013SHK270</t>
  </si>
  <si>
    <t>GSK211012TYG625</t>
  </si>
  <si>
    <t>GSK211013LQB807</t>
  </si>
  <si>
    <t>GSK211013GPB947</t>
  </si>
  <si>
    <t>GSK211013WCX905</t>
  </si>
  <si>
    <t>GSK211013IMS964</t>
  </si>
  <si>
    <t>GSK211013WUS841</t>
  </si>
  <si>
    <t>GSK211013IYS610</t>
  </si>
  <si>
    <t>GSK211013QPB541</t>
  </si>
  <si>
    <t>GSK211013AXP405</t>
  </si>
  <si>
    <t>GSK211013KON037</t>
  </si>
  <si>
    <t>GSK211013LZX251</t>
  </si>
  <si>
    <t>GSK211013IEO940</t>
  </si>
  <si>
    <t>GSK211013IVU153</t>
  </si>
  <si>
    <t>GSK211013NZK567</t>
  </si>
  <si>
    <t>GSK211013RHF248</t>
  </si>
  <si>
    <t>GSK211013HNO127</t>
  </si>
  <si>
    <t>GSK211013CYG873</t>
  </si>
  <si>
    <t>GSK211013YHS965</t>
  </si>
  <si>
    <t>GSK211012HXF753</t>
  </si>
  <si>
    <t>GSK211012UJW145</t>
  </si>
  <si>
    <t>GSK211012IVT819</t>
  </si>
  <si>
    <t>GSK211013BAR351</t>
  </si>
  <si>
    <t>GSK211013WGA260</t>
  </si>
  <si>
    <t>GSK211013PLB819</t>
  </si>
  <si>
    <t>GSK211013JEU783</t>
  </si>
  <si>
    <t>GSK211013EBN295</t>
  </si>
  <si>
    <t>GSK211013MID157</t>
  </si>
  <si>
    <t>GSK211013CPI941</t>
  </si>
  <si>
    <t>GSK211013RWI617</t>
  </si>
  <si>
    <t>GSK211013IRB901</t>
  </si>
  <si>
    <t>GSK211013MHC064</t>
  </si>
  <si>
    <t>GSK211013JIU716</t>
  </si>
  <si>
    <t>GSK211012NKY327</t>
  </si>
  <si>
    <t>GSK211013XZQ316</t>
  </si>
  <si>
    <t>GSK211012JZG735</t>
  </si>
  <si>
    <t>GSK211013RXJ397</t>
  </si>
  <si>
    <t>GSK211013TCO592</t>
  </si>
  <si>
    <t>GSK211013DEU547</t>
  </si>
  <si>
    <t>GSK211012LAH641</t>
  </si>
  <si>
    <t>GSK211013MCW740</t>
  </si>
  <si>
    <t>GSK211013IGN341</t>
  </si>
  <si>
    <t>GSK211013HJI275</t>
  </si>
  <si>
    <t>GSK211013PEK091</t>
  </si>
  <si>
    <t>GSK211013HVY182</t>
  </si>
  <si>
    <t>GSK211013HLY513</t>
  </si>
  <si>
    <t>GSK211013XPO528</t>
  </si>
  <si>
    <t>GSK211012AVO296</t>
  </si>
  <si>
    <t>GSK211013QLH139</t>
  </si>
  <si>
    <t>GSK211013UYD837</t>
  </si>
  <si>
    <t>GSK211013CTA615</t>
  </si>
  <si>
    <t>GSK211013ENV623</t>
  </si>
  <si>
    <t>GSK211013EJA206</t>
  </si>
  <si>
    <t>GSK211013NAY678</t>
  </si>
  <si>
    <t>GSK211012AWH567</t>
  </si>
  <si>
    <t>GSK211013QPL835</t>
  </si>
  <si>
    <t>GSK211013HND834</t>
  </si>
  <si>
    <t>GSK211013SOE872</t>
  </si>
  <si>
    <t>GSK211012ABR403</t>
  </si>
  <si>
    <t>GSK211013TYV938</t>
  </si>
  <si>
    <t>GSK211013MPS531</t>
  </si>
  <si>
    <t>GSK211013ONZ608</t>
  </si>
  <si>
    <t>GSK211013DSK632</t>
  </si>
  <si>
    <t>GSK211012VBK415</t>
  </si>
  <si>
    <t>GSK211013WGA420</t>
  </si>
  <si>
    <t>GSK211013ZYV812</t>
  </si>
  <si>
    <t>GSK211013AGT215</t>
  </si>
  <si>
    <t>GSK211013TAB325</t>
  </si>
  <si>
    <t>GSK211013DCZ892</t>
  </si>
  <si>
    <t>GSK211013BPU520</t>
  </si>
  <si>
    <t>GSK211012TDA789</t>
  </si>
  <si>
    <t>GSK211013ZPE694</t>
  </si>
  <si>
    <t>GSK211013QCH035</t>
  </si>
  <si>
    <t>GSK211013NOC875</t>
  </si>
  <si>
    <t>GSK211012XMJ308</t>
  </si>
  <si>
    <t>GSK211013IFO920</t>
  </si>
  <si>
    <t>DMD/2110/13/VMWO0572</t>
  </si>
  <si>
    <t>GSK211013HJQ972</t>
  </si>
  <si>
    <t>DMD/2110/13/KWRE5432</t>
  </si>
  <si>
    <t>GSK211013HUY328</t>
  </si>
  <si>
    <t>DMD/2110/13/KGWL4978</t>
  </si>
  <si>
    <t>GSK211013PTN582</t>
  </si>
  <si>
    <t>GSK211013ZDP457</t>
  </si>
  <si>
    <t>GSK211013GOX246</t>
  </si>
  <si>
    <t>GSK211013XUZ869</t>
  </si>
  <si>
    <t>GSK211013CXH862</t>
  </si>
  <si>
    <t>DMD/2110/13/YLCJ4526</t>
  </si>
  <si>
    <t>GSK211013VPC462</t>
  </si>
  <si>
    <t>GSK211013VHR250</t>
  </si>
  <si>
    <t>GSK211013KFL123</t>
  </si>
  <si>
    <t>GSK211013PNQ162</t>
  </si>
  <si>
    <t>GSK211013QAZ902</t>
  </si>
  <si>
    <t>GSK211013IQA620</t>
  </si>
  <si>
    <t>GSK211013AIT718</t>
  </si>
  <si>
    <t>GSK211013IBM054</t>
  </si>
  <si>
    <t>GSK211013XUC365</t>
  </si>
  <si>
    <t>GSK211013MEL306</t>
  </si>
  <si>
    <t>GSK211013HOK742</t>
  </si>
  <si>
    <t>GSK211013LPA068</t>
  </si>
  <si>
    <t>GSK211013OND054</t>
  </si>
  <si>
    <t>GSK211013TJS910</t>
  </si>
  <si>
    <t>GSK211013FCT913</t>
  </si>
  <si>
    <t>GSK211012ZQM934</t>
  </si>
  <si>
    <t>GSK211013AJU436</t>
  </si>
  <si>
    <t>GSK211013QRW162</t>
  </si>
  <si>
    <t>GSK211013RXQ243</t>
  </si>
  <si>
    <t>GSK211013UEC980</t>
  </si>
  <si>
    <t>GSK211013RXA543</t>
  </si>
  <si>
    <t>GSK211013RUV320</t>
  </si>
  <si>
    <t>GSK211013HTN715</t>
  </si>
  <si>
    <t>GSK211013KUG280</t>
  </si>
  <si>
    <t>GSK211013DTQ691</t>
  </si>
  <si>
    <t>GSK211013YNQ241</t>
  </si>
  <si>
    <t>GSK211013WRK841</t>
  </si>
  <si>
    <t>GSK211013FBS850</t>
  </si>
  <si>
    <t>GSK211013JBU173</t>
  </si>
  <si>
    <t>GSK211013OCQ082</t>
  </si>
  <si>
    <t>GSK211013BLK059</t>
  </si>
  <si>
    <t>GSK211013CRD927</t>
  </si>
  <si>
    <t>GSK211013EOT603</t>
  </si>
  <si>
    <t>GSK211013DWS380</t>
  </si>
  <si>
    <t>GSK211013LHC538</t>
  </si>
  <si>
    <t>GSK211013WRK378</t>
  </si>
  <si>
    <t>GSK211013UFO954</t>
  </si>
  <si>
    <t>GSK211013ZKM905</t>
  </si>
  <si>
    <t>GSK211013WDF138</t>
  </si>
  <si>
    <t>GSK211013WCZ859</t>
  </si>
  <si>
    <t>GSK211013DMU176</t>
  </si>
  <si>
    <t>GSK211013IZT506</t>
  </si>
  <si>
    <t>GSK211013GBW926</t>
  </si>
  <si>
    <t>GSK211013JPV740</t>
  </si>
  <si>
    <t>GSK211013MES017</t>
  </si>
  <si>
    <t>GSK211013BLX657</t>
  </si>
  <si>
    <t>GSK211013LUM847</t>
  </si>
  <si>
    <t>GSK211013FIW056</t>
  </si>
  <si>
    <t>GSK211013PYS049</t>
  </si>
  <si>
    <t>GSK211013IRM287</t>
  </si>
  <si>
    <t>GSK211013IPD264</t>
  </si>
  <si>
    <t>GSK211013HQP951</t>
  </si>
  <si>
    <t>GSK211013UIY840</t>
  </si>
  <si>
    <t>GSK211013BJZ581</t>
  </si>
  <si>
    <t>GSK211013TAW695</t>
  </si>
  <si>
    <t>GSK211013ZPH698</t>
  </si>
  <si>
    <t>GSK211013CNW473</t>
  </si>
  <si>
    <t>GSK211013QME025</t>
  </si>
  <si>
    <t>GSK211013LJR795</t>
  </si>
  <si>
    <t>GSK211013UJX216</t>
  </si>
  <si>
    <t>GSK211013LHG325</t>
  </si>
  <si>
    <t>GSK211013MHT408</t>
  </si>
  <si>
    <t>GSK211013ECI510</t>
  </si>
  <si>
    <t>GSK211013UEO974</t>
  </si>
  <si>
    <t>GSK211013PQI785</t>
  </si>
  <si>
    <t>GSK211013ZFR931</t>
  </si>
  <si>
    <t>GSK211013SAI397</t>
  </si>
  <si>
    <t>GSK211013XVG862</t>
  </si>
  <si>
    <t>GSK211013TPQ390</t>
  </si>
  <si>
    <t>GSK211013BDN061</t>
  </si>
  <si>
    <t>GSK211013WNI425</t>
  </si>
  <si>
    <t>GSK211013JRQ269</t>
  </si>
  <si>
    <t>GSK211013MJD026</t>
  </si>
  <si>
    <t>GSK211013BEI435</t>
  </si>
  <si>
    <t>GSK211013MZN895</t>
  </si>
  <si>
    <t>GSK211013PQD702</t>
  </si>
  <si>
    <t>GSK211013PNR392</t>
  </si>
  <si>
    <t>GSK211013UAP318</t>
  </si>
  <si>
    <t>GSK211013QAL165</t>
  </si>
  <si>
    <t>GSK211013APF635</t>
  </si>
  <si>
    <t>GSK211013LRJ724</t>
  </si>
  <si>
    <t>GSK211013ZWP548</t>
  </si>
  <si>
    <t>GSK211013LYP140</t>
  </si>
  <si>
    <t>GSK211013YZN659</t>
  </si>
  <si>
    <t>GSK211013QYE501</t>
  </si>
  <si>
    <t>GSK211013IKR842</t>
  </si>
  <si>
    <t>GSK211013HRQ135</t>
  </si>
  <si>
    <t>GSK211013KDT716</t>
  </si>
  <si>
    <t>GSK211013XPJ790</t>
  </si>
  <si>
    <t>GSK211013LVY735</t>
  </si>
  <si>
    <t>GSK211013TYJ376</t>
  </si>
  <si>
    <t>GSK211013AVI974</t>
  </si>
  <si>
    <t>GSK211013URD465</t>
  </si>
  <si>
    <t>GSK211013QPZ860</t>
  </si>
  <si>
    <t>GSK211013RMY831</t>
  </si>
  <si>
    <t>GSK211013ANW147</t>
  </si>
  <si>
    <t>GSK211013NSU382</t>
  </si>
  <si>
    <t>GSK211013AMX049</t>
  </si>
  <si>
    <t>GSK211013JPC543</t>
  </si>
  <si>
    <t>GSK211013KJV259</t>
  </si>
  <si>
    <t>GSK211013QGR498</t>
  </si>
  <si>
    <t>GSK211013HIC945</t>
  </si>
  <si>
    <t>GSK211013YBI752</t>
  </si>
  <si>
    <t>GSK211012SBZ498</t>
  </si>
  <si>
    <t>GSK211013QOT128</t>
  </si>
  <si>
    <t>GSK211013YQX092</t>
  </si>
  <si>
    <t>GSK211013FEB290</t>
  </si>
  <si>
    <t>GSK211013SQA926</t>
  </si>
  <si>
    <t>GSK211013BGR896</t>
  </si>
  <si>
    <t>GSK211013AJN039</t>
  </si>
  <si>
    <t>GSK211013TYD812</t>
  </si>
  <si>
    <t>GSK211013WQO916</t>
  </si>
  <si>
    <t>GSK211013IXP137</t>
  </si>
  <si>
    <t>GSK211013NLG268</t>
  </si>
  <si>
    <t>GSK211013CKD184</t>
  </si>
  <si>
    <t>GSK211013OAS406</t>
  </si>
  <si>
    <t>GSK211013LAN735</t>
  </si>
  <si>
    <t>GSK211013ANT239</t>
  </si>
  <si>
    <t>GSK211013UDV740</t>
  </si>
  <si>
    <t>GSK211013XOL294</t>
  </si>
  <si>
    <t>GSK211013YAL469</t>
  </si>
  <si>
    <t>GSK211013AHJ651</t>
  </si>
  <si>
    <t>GSK211013EHJ975</t>
  </si>
  <si>
    <t>DMD/2110/13/STRM5627</t>
  </si>
  <si>
    <t>GSK211013PVN802</t>
  </si>
  <si>
    <t>GSK211013LIN793</t>
  </si>
  <si>
    <t>GSK211013BYC594</t>
  </si>
  <si>
    <t>GSK211013DCF056</t>
  </si>
  <si>
    <t>GSK211013YWR658</t>
  </si>
  <si>
    <t>GSK211013AWE912</t>
  </si>
  <si>
    <t>GSK211013IQU619</t>
  </si>
  <si>
    <t>DMD/2110/14/RLBA0629</t>
  </si>
  <si>
    <t>GSK211014SCK827</t>
  </si>
  <si>
    <t>DMD/2110/14/UAER2370</t>
  </si>
  <si>
    <t>GSK211014QUI427</t>
  </si>
  <si>
    <t>GSK211014MAF042</t>
  </si>
  <si>
    <t>GSK211014SAP398</t>
  </si>
  <si>
    <t>GSK211014BCZ051</t>
  </si>
  <si>
    <t>GSK211014DWG304</t>
  </si>
  <si>
    <t>DMD/2110/14/MJIK4893</t>
  </si>
  <si>
    <t>GSK211014CVL637</t>
  </si>
  <si>
    <t>GSK211014RVH306</t>
  </si>
  <si>
    <t>GSK211014RFO321</t>
  </si>
  <si>
    <t>GSK211014FEH819</t>
  </si>
  <si>
    <t>GSK211014RJU904</t>
  </si>
  <si>
    <t>GSK211014WKP619</t>
  </si>
  <si>
    <t>GSK211014LDK168</t>
  </si>
  <si>
    <t>GSK211014DFR061</t>
  </si>
  <si>
    <t>GSK211014YBI047</t>
  </si>
  <si>
    <t>GSK211013JHG301</t>
  </si>
  <si>
    <t>GSK211014VYN203</t>
  </si>
  <si>
    <t>GSK211014EKN173</t>
  </si>
  <si>
    <t>GSK211014ETU982</t>
  </si>
  <si>
    <t>GSK211014XQW490</t>
  </si>
  <si>
    <t>GSK211014FUD536</t>
  </si>
  <si>
    <t>GSK211014RGH297</t>
  </si>
  <si>
    <t>GSK211014CKJ824</t>
  </si>
  <si>
    <t>GSK211014ZOX160</t>
  </si>
  <si>
    <t>GSK211013EKN924</t>
  </si>
  <si>
    <t>GSK211014INC418</t>
  </si>
  <si>
    <t>GSK211014MBH617</t>
  </si>
  <si>
    <t>GSK211014AGZ817</t>
  </si>
  <si>
    <t>GSK211014OMR253</t>
  </si>
  <si>
    <t>GSK211014TEV096</t>
  </si>
  <si>
    <t>GSK211014VKZ950</t>
  </si>
  <si>
    <t>GSK211014KGI380</t>
  </si>
  <si>
    <t>GS211014OLW251</t>
  </si>
  <si>
    <t>GSK211014LEU183</t>
  </si>
  <si>
    <t>GSK211014ISX076</t>
  </si>
  <si>
    <t>GSK211014OSG246</t>
  </si>
  <si>
    <t>GSK211014POL560</t>
  </si>
  <si>
    <t>GSK211014ZSD476</t>
  </si>
  <si>
    <t>GSK211012CTO240</t>
  </si>
  <si>
    <t>GSK211014SWT890</t>
  </si>
  <si>
    <t>GSK211014CRU403</t>
  </si>
  <si>
    <t>GSK211014JFH570</t>
  </si>
  <si>
    <t>GSK211014ZBW179</t>
  </si>
  <si>
    <t>GSK211014YWI394</t>
  </si>
  <si>
    <t>GSK211014QJG714</t>
  </si>
  <si>
    <t>GSK211014IGU451</t>
  </si>
  <si>
    <t>GSK211013LPS095</t>
  </si>
  <si>
    <t>GSK211014LCA032</t>
  </si>
  <si>
    <t>GSK211014KPS297</t>
  </si>
  <si>
    <t>GSK211014ASF725</t>
  </si>
  <si>
    <t>GSK211014UCZ504</t>
  </si>
  <si>
    <t>GSK211014KXH329</t>
  </si>
  <si>
    <t>GSK211014AJS126</t>
  </si>
  <si>
    <t>GSK211014ZSR042</t>
  </si>
  <si>
    <t>GSK211014REW913</t>
  </si>
  <si>
    <t>GSK211014HJI951</t>
  </si>
  <si>
    <t>GSK211014HFJ468</t>
  </si>
  <si>
    <t>GSK211014EUH291</t>
  </si>
  <si>
    <t>GSK211014BXT597</t>
  </si>
  <si>
    <t>GSK211014KTD910</t>
  </si>
  <si>
    <t>GSK211013ENQ783</t>
  </si>
  <si>
    <t>GSK211014EZH807</t>
  </si>
  <si>
    <t>GSK211014GQT165</t>
  </si>
  <si>
    <t>GSK211014FND197</t>
  </si>
  <si>
    <t>GSK211014PDF902</t>
  </si>
  <si>
    <t>GSK211014JFO519</t>
  </si>
  <si>
    <t>GSK211014BPM937</t>
  </si>
  <si>
    <t>GSK211014RCQ693</t>
  </si>
  <si>
    <t>GSK211014NQI547</t>
  </si>
  <si>
    <t>GSK211014ICZ691</t>
  </si>
  <si>
    <t>GSK211014CEY538</t>
  </si>
  <si>
    <t>GSK211014END573</t>
  </si>
  <si>
    <t>GSK211014FIR973</t>
  </si>
  <si>
    <t>GSK211014OEX739</t>
  </si>
  <si>
    <t>GSK211014EUH125</t>
  </si>
  <si>
    <t>GSK211014GOK418</t>
  </si>
  <si>
    <t>GSK211014EYN218</t>
  </si>
  <si>
    <t>GSK211014IAS480</t>
  </si>
  <si>
    <t>GSK211014FYL036</t>
  </si>
  <si>
    <t>GSK211014VPT970</t>
  </si>
  <si>
    <t>GSK211013LHV138</t>
  </si>
  <si>
    <t>GSK211014PIB437</t>
  </si>
  <si>
    <t>GSK211014GVL671</t>
  </si>
  <si>
    <t>DMD/2110/14/CELY9104</t>
  </si>
  <si>
    <t>GSK211014SQF507</t>
  </si>
  <si>
    <t>GSK211014PVZ869</t>
  </si>
  <si>
    <t>DMD/2110/14/ZXTN1257</t>
  </si>
  <si>
    <t>GSK211014CBG037</t>
  </si>
  <si>
    <t>DMD/2110/14/DOVW9285</t>
  </si>
  <si>
    <t>GSK211014BDW863</t>
  </si>
  <si>
    <t>DMD/2110/14/NYDK9167</t>
  </si>
  <si>
    <t>GSK211014IPC295</t>
  </si>
  <si>
    <t>GSK211014NTJ184</t>
  </si>
  <si>
    <t>GSK211014SGZ368</t>
  </si>
  <si>
    <t>GSK211014DGJ478</t>
  </si>
  <si>
    <t>GSK211014IEG029</t>
  </si>
  <si>
    <t>DMD/2110/14/HVIX3495</t>
  </si>
  <si>
    <t>GSK211014OPA052</t>
  </si>
  <si>
    <t>GSK211014LYD730</t>
  </si>
  <si>
    <t>GSK211014ZPH465</t>
  </si>
  <si>
    <t>GSK211014XAE839</t>
  </si>
  <si>
    <t>GSK211014JHK874</t>
  </si>
  <si>
    <t>GSK211013YAT143</t>
  </si>
  <si>
    <t>GSK211014QNX147</t>
  </si>
  <si>
    <t>GSK211014YPH097</t>
  </si>
  <si>
    <t>GSK211014JPN915</t>
  </si>
  <si>
    <t>GSK211014DEA341</t>
  </si>
  <si>
    <t>GSK211014PHX185</t>
  </si>
  <si>
    <t>GSK211014NGZ463</t>
  </si>
  <si>
    <t>GSK211014TFH695</t>
  </si>
  <si>
    <t>DMD/2110/14/PEID3485</t>
  </si>
  <si>
    <t>GSK211013UEY256</t>
  </si>
  <si>
    <t>GSK211013EMG751</t>
  </si>
  <si>
    <t>GSK211014ZUN938</t>
  </si>
  <si>
    <t>GSK211014KGR625</t>
  </si>
  <si>
    <t>GSK211014ECO419</t>
  </si>
  <si>
    <t>GSK211014MXC790</t>
  </si>
  <si>
    <t>GSK211014QYE726</t>
  </si>
  <si>
    <t>GSK211014XFU824</t>
  </si>
  <si>
    <t>GSK211012CKL956</t>
  </si>
  <si>
    <t>GSK211013JHF015</t>
  </si>
  <si>
    <t>GSK211014NKZ816</t>
  </si>
  <si>
    <t>GSK211014DMC057</t>
  </si>
  <si>
    <t>GSK211014IKU521</t>
  </si>
  <si>
    <t>DMD/2110/14/SKHR3427</t>
  </si>
  <si>
    <t>GSK211012LOP609</t>
  </si>
  <si>
    <t>GSK211013VUY049</t>
  </si>
  <si>
    <t>GSK211013MFJ678</t>
  </si>
  <si>
    <t>GSK211013TYB089</t>
  </si>
  <si>
    <t>GSK211014NOJ812</t>
  </si>
  <si>
    <t>GSK211014KLN640</t>
  </si>
  <si>
    <t>GSK211013IXT901</t>
  </si>
  <si>
    <t>GSK211013NIM582</t>
  </si>
  <si>
    <t>GSK211013VEQ807</t>
  </si>
  <si>
    <t>GSK211014GQI925</t>
  </si>
  <si>
    <t>GSK211014EQA086</t>
  </si>
  <si>
    <t>GSK211012NDK138</t>
  </si>
  <si>
    <t>GSK211012GSE158</t>
  </si>
  <si>
    <t>GSK211013NAL468</t>
  </si>
  <si>
    <t>GSK211013TRV430</t>
  </si>
  <si>
    <t>GSK211012OCY763</t>
  </si>
  <si>
    <t>GSK211014EZX593</t>
  </si>
  <si>
    <t>GSK211014BLJ348</t>
  </si>
  <si>
    <t>GSK211012PDA413</t>
  </si>
  <si>
    <t>GSK211012SXB016</t>
  </si>
  <si>
    <t>GSK211013QKT685</t>
  </si>
  <si>
    <t>GSK211013YOE427</t>
  </si>
  <si>
    <t>GSK211014TWR354</t>
  </si>
  <si>
    <t>GSK211014NKO419</t>
  </si>
  <si>
    <t>GSK211014MEQ915</t>
  </si>
  <si>
    <t>GSK211013UTI234</t>
  </si>
  <si>
    <t>GSK211014UFG097</t>
  </si>
  <si>
    <t>GSK211012WXK269</t>
  </si>
  <si>
    <t>GSK211012MUL027</t>
  </si>
  <si>
    <t>GSK211012BOC309</t>
  </si>
  <si>
    <t>GSK211012NOB749</t>
  </si>
  <si>
    <t>GSK211014UVE823</t>
  </si>
  <si>
    <t>GSK211014SWO207</t>
  </si>
  <si>
    <t>GSK211014ZXV076</t>
  </si>
  <si>
    <t>GSK211012CAL481</t>
  </si>
  <si>
    <t>GSK211013RHZ627</t>
  </si>
  <si>
    <t>GSK211014LGW098</t>
  </si>
  <si>
    <t>GSK211014TNZ457</t>
  </si>
  <si>
    <t>GSK211014OBC750</t>
  </si>
  <si>
    <t>GSK211014DSZ926</t>
  </si>
  <si>
    <t>GSK211014DLC103</t>
  </si>
  <si>
    <t>GSK211012GIA970</t>
  </si>
  <si>
    <t>GSK211013UGM701</t>
  </si>
  <si>
    <t>GSK211013DXZ781</t>
  </si>
  <si>
    <t>GSK211014ZDT934</t>
  </si>
  <si>
    <t>GSK211014OLP748</t>
  </si>
  <si>
    <t>GSK211013AEJ426</t>
  </si>
  <si>
    <t>GSK211014NHW069</t>
  </si>
  <si>
    <t>GSK211014GXH792</t>
  </si>
  <si>
    <t>GSK211014GZM921</t>
  </si>
  <si>
    <t>GSK211013KIV532</t>
  </si>
  <si>
    <t>GSK211013HVT289</t>
  </si>
  <si>
    <t>GSK211014CHA012</t>
  </si>
  <si>
    <t>GSK211013KVH604</t>
  </si>
  <si>
    <t>GSK211014ARV983</t>
  </si>
  <si>
    <t>GSK211014UBR357</t>
  </si>
  <si>
    <t>GSK211014KMF365</t>
  </si>
  <si>
    <t>GSK211014NFA268</t>
  </si>
  <si>
    <t>GSK211014PUQ853</t>
  </si>
  <si>
    <t>GSK211014TJP539</t>
  </si>
  <si>
    <t>GSK211014PWM132</t>
  </si>
  <si>
    <t>GSK211014TDC596</t>
  </si>
  <si>
    <t>GSK211013LRW613</t>
  </si>
  <si>
    <t>GSK211014TNQ321</t>
  </si>
  <si>
    <t>GSK211014YGJ432</t>
  </si>
  <si>
    <t>GSK211014TMS740</t>
  </si>
  <si>
    <t>GSK211014CDV568</t>
  </si>
  <si>
    <t>GSK211014XGV064</t>
  </si>
  <si>
    <t>GSK211014LBY652</t>
  </si>
  <si>
    <t>GSK211014KJM701</t>
  </si>
  <si>
    <t>GSK211014DLX758</t>
  </si>
  <si>
    <t>GSK211014OXQ486</t>
  </si>
  <si>
    <t>GSK211013KVF432</t>
  </si>
  <si>
    <t>GSK211014PYQ270</t>
  </si>
  <si>
    <t>GSK211014DFJ238</t>
  </si>
  <si>
    <t>GSK211014HDX893</t>
  </si>
  <si>
    <t>GSK211014OTS819</t>
  </si>
  <si>
    <t>GSK211014ALI018</t>
  </si>
  <si>
    <t>GSK211014OMV483</t>
  </si>
  <si>
    <t>GSK211014QUE857</t>
  </si>
  <si>
    <t>GSK211012TMF320</t>
  </si>
  <si>
    <t>GSK211013KSO954</t>
  </si>
  <si>
    <t>GSK211014BDL941</t>
  </si>
  <si>
    <t>GSK211014UHG570</t>
  </si>
  <si>
    <t>GSK211014HTG124</t>
  </si>
  <si>
    <t>GSK211014OGK487</t>
  </si>
  <si>
    <t>GSK211014QKP146</t>
  </si>
  <si>
    <t>GSK211014TDR647</t>
  </si>
  <si>
    <t>GSK211013OFL809</t>
  </si>
  <si>
    <t>GSK211014OFW143</t>
  </si>
  <si>
    <t>GSK211014UND756</t>
  </si>
  <si>
    <t>GSK211014SLY206</t>
  </si>
  <si>
    <t>GSK211013ODE970</t>
  </si>
  <si>
    <t>GSK211014RZM679</t>
  </si>
  <si>
    <t>GSK211014BXW364</t>
  </si>
  <si>
    <t>GSK211014OFK569</t>
  </si>
  <si>
    <t>GSK211014ZBM176</t>
  </si>
  <si>
    <t>GSK211014SMH579</t>
  </si>
  <si>
    <t>GSK211014AJH405</t>
  </si>
  <si>
    <t>GSK211014MCH647</t>
  </si>
  <si>
    <t>GSK211014GZM970</t>
  </si>
  <si>
    <t>GSK211012JHR268</t>
  </si>
  <si>
    <t>GSK211014CYV190</t>
  </si>
  <si>
    <t>GSK211014DLW832</t>
  </si>
  <si>
    <t>GSK211014BJI342</t>
  </si>
  <si>
    <t>GSK211014NFM924</t>
  </si>
  <si>
    <t>GSK211013WIY379</t>
  </si>
  <si>
    <t>GSK211014KGL184</t>
  </si>
  <si>
    <t>GSK211014KZO017</t>
  </si>
  <si>
    <t>GSK211014MZK075</t>
  </si>
  <si>
    <t>GSK211014FBS725</t>
  </si>
  <si>
    <t>GSK211012OUZ962</t>
  </si>
  <si>
    <t>GSK211012JOB508</t>
  </si>
  <si>
    <t>GSK211014ZXP675</t>
  </si>
  <si>
    <t>GSK211014EHV321</t>
  </si>
  <si>
    <t>GSK211014WHX810</t>
  </si>
  <si>
    <t>GSK211014AUD483</t>
  </si>
  <si>
    <t>GSK211014IVU397</t>
  </si>
  <si>
    <t>GSK211014ZKO471</t>
  </si>
  <si>
    <t>GSK211014BMN847</t>
  </si>
  <si>
    <t>GSK211014LKQ452</t>
  </si>
  <si>
    <t>GSK211014PHF168</t>
  </si>
  <si>
    <t>GSK211014YFT574</t>
  </si>
  <si>
    <t>GSK211013AGN051</t>
  </si>
  <si>
    <t>GSK211014IDB610</t>
  </si>
  <si>
    <t>GSK211014VMN753</t>
  </si>
  <si>
    <t>GSK211014SZW641</t>
  </si>
  <si>
    <t>GSK211014DBU038</t>
  </si>
  <si>
    <t>GSK211014DMJ046</t>
  </si>
  <si>
    <t>GSK211013VPM987</t>
  </si>
  <si>
    <t>GSK211014IQD216</t>
  </si>
  <si>
    <t>GSK211012ATJ840</t>
  </si>
  <si>
    <t>GSK211014FBX425</t>
  </si>
  <si>
    <t>GSK211012PLX041</t>
  </si>
  <si>
    <t>GSK211014OHD518</t>
  </si>
  <si>
    <t>GSK211014PHM310</t>
  </si>
  <si>
    <t>GSK211014MOX283</t>
  </si>
  <si>
    <t>GSK211012AHT921</t>
  </si>
  <si>
    <t>GSK211014IQM708</t>
  </si>
  <si>
    <t>GSK211014SHB203</t>
  </si>
  <si>
    <t>GSK211014WSQ930</t>
  </si>
  <si>
    <t>GSK211012CKN218</t>
  </si>
  <si>
    <t>GSK211014PFC290</t>
  </si>
  <si>
    <t>GSK211013GPU940</t>
  </si>
  <si>
    <t>GSK211014INL072</t>
  </si>
  <si>
    <t>GSK211014SHA534</t>
  </si>
  <si>
    <t>GSK211014MWT926</t>
  </si>
  <si>
    <t>GSK211014AQF123</t>
  </si>
  <si>
    <t>GSK211013STA854</t>
  </si>
  <si>
    <t>GSK211014HCN012</t>
  </si>
  <si>
    <t>GSK211014LZO642</t>
  </si>
  <si>
    <t>GSK211012LBD471</t>
  </si>
  <si>
    <t>GSK211014QZN025</t>
  </si>
  <si>
    <t>GSK211014OBJ492</t>
  </si>
  <si>
    <t>GSK211014DJY043</t>
  </si>
  <si>
    <t>GSK211012PJN537</t>
  </si>
  <si>
    <t>GSK211013YGW210</t>
  </si>
  <si>
    <t>GSK211013CUQ381</t>
  </si>
  <si>
    <t>GSK211014GHE967</t>
  </si>
  <si>
    <t>GSK211014PXR471</t>
  </si>
  <si>
    <t>GSK211014ZNX762</t>
  </si>
  <si>
    <t>GSK211014HIQ897</t>
  </si>
  <si>
    <t>GSK211014FIO437</t>
  </si>
  <si>
    <t>GSK211014QTC732</t>
  </si>
  <si>
    <t>GSK211014MEG541</t>
  </si>
  <si>
    <t>GSK211014FUP628</t>
  </si>
  <si>
    <t>GSK211014LDM937</t>
  </si>
  <si>
    <t>GSK211014ZSW041</t>
  </si>
  <si>
    <t>GSK211012NEL126</t>
  </si>
  <si>
    <t>GSK211014PYS320</t>
  </si>
  <si>
    <t>GSK211014NZX681</t>
  </si>
  <si>
    <t>GSK211014EAD583</t>
  </si>
  <si>
    <t>GSK211014BDG791</t>
  </si>
  <si>
    <t>GSK211014IKF680</t>
  </si>
  <si>
    <t>GSK211012WNF371</t>
  </si>
  <si>
    <t>GSK211012BEZ520</t>
  </si>
  <si>
    <t>GSK211014JBI528</t>
  </si>
  <si>
    <t>GSK211014WFL143</t>
  </si>
  <si>
    <t>GSK211014QML426</t>
  </si>
  <si>
    <t>GSK211014TAX153</t>
  </si>
  <si>
    <t>GSK211014UBL164</t>
  </si>
  <si>
    <t>GSK211014OSY865</t>
  </si>
  <si>
    <t>GSK211013APK785</t>
  </si>
  <si>
    <t>GSK211014LBE619</t>
  </si>
  <si>
    <t>GSK211014MXD824</t>
  </si>
  <si>
    <t>GSK211014XZI476</t>
  </si>
  <si>
    <t>GSK211014IVN365</t>
  </si>
  <si>
    <t>GSK211012QON182</t>
  </si>
  <si>
    <t>GSK211013KYQ513</t>
  </si>
  <si>
    <t>GSK211014RKF236</t>
  </si>
  <si>
    <t>GSK211013TAP048</t>
  </si>
  <si>
    <t>GSK211014DZY185</t>
  </si>
  <si>
    <t>GSK211014QHA369</t>
  </si>
  <si>
    <t>GSK211013OMW714</t>
  </si>
  <si>
    <t>GSK211014KFA514</t>
  </si>
  <si>
    <t>GSK211014ZQK047</t>
  </si>
  <si>
    <t>GSK211014WYM260</t>
  </si>
  <si>
    <t>GSK211014ZTB614</t>
  </si>
  <si>
    <t>GSK211014STA710</t>
  </si>
  <si>
    <t>GSK211013UND405</t>
  </si>
  <si>
    <t>GSK211014KZT176</t>
  </si>
  <si>
    <t>GSK211013REI348</t>
  </si>
  <si>
    <t>GSK211014LTI594</t>
  </si>
  <si>
    <t>GSK211014NCQ038</t>
  </si>
  <si>
    <t>GSK211014GTI526</t>
  </si>
  <si>
    <t>GSK211014RID063</t>
  </si>
  <si>
    <t>GSK211014ZNL768</t>
  </si>
  <si>
    <t>GSK211014XYL018</t>
  </si>
  <si>
    <t>GSK211013LIA531</t>
  </si>
  <si>
    <t>GSK211014SAJ612</t>
  </si>
  <si>
    <t>GSK211014GVM518</t>
  </si>
  <si>
    <t>GSK211014SKJ318</t>
  </si>
  <si>
    <t>GSK211012XLV896</t>
  </si>
  <si>
    <t>GSK211014WER910</t>
  </si>
  <si>
    <t>DMD/2110/15/UWZX3091</t>
  </si>
  <si>
    <t>GSK211015FAI382</t>
  </si>
  <si>
    <t>GSK211015SQJ687</t>
  </si>
  <si>
    <t>GSK211015NHL384</t>
  </si>
  <si>
    <t>GSK211013QYL128</t>
  </si>
  <si>
    <t>GSK211015DKA582</t>
  </si>
  <si>
    <t>GSK211015CWR319</t>
  </si>
  <si>
    <t>GSK211015NOI218</t>
  </si>
  <si>
    <t>GSK211015OJH362</t>
  </si>
  <si>
    <t>GSK211015MKC065</t>
  </si>
  <si>
    <t>GSK211015FIZ528</t>
  </si>
  <si>
    <t>GSK211015JBV061</t>
  </si>
  <si>
    <t>GSK211015QGP758</t>
  </si>
  <si>
    <t>GSK211015AJQ025</t>
  </si>
  <si>
    <t>GSK211015ECF387</t>
  </si>
  <si>
    <t>GSK211015USA024</t>
  </si>
  <si>
    <t>GSK211015VOU807</t>
  </si>
  <si>
    <t>GSK211015SON172</t>
  </si>
  <si>
    <t>GSK211015XOR364</t>
  </si>
  <si>
    <t>GSK211015AJR859</t>
  </si>
  <si>
    <t>GSK211015QVC807</t>
  </si>
  <si>
    <t>GSK211015BKZ173</t>
  </si>
  <si>
    <t>GSK211015FNS102</t>
  </si>
  <si>
    <t>GSK211015MRU716</t>
  </si>
  <si>
    <t>GSK211015UWB156</t>
  </si>
  <si>
    <t>GSK211015FUC052</t>
  </si>
  <si>
    <t>GSK211015GAY746</t>
  </si>
  <si>
    <t>GSK211015LCN672</t>
  </si>
  <si>
    <t>GSK211015YBS950</t>
  </si>
  <si>
    <t>GSK211015KBG472</t>
  </si>
  <si>
    <t>GSK211015YWI120</t>
  </si>
  <si>
    <t>GSK211015NEA637</t>
  </si>
  <si>
    <t>GSK211015KCP847</t>
  </si>
  <si>
    <t>GSK211015IDK937</t>
  </si>
  <si>
    <t>GSK211015MQH735</t>
  </si>
  <si>
    <t>GSK211015NQF374</t>
  </si>
  <si>
    <t>GSK211015SRU765</t>
  </si>
  <si>
    <t>GSK211015CUN763</t>
  </si>
  <si>
    <t>GSK211015WZH925</t>
  </si>
  <si>
    <t>GSK211015YEU946</t>
  </si>
  <si>
    <t>GSK211015ZQF360</t>
  </si>
  <si>
    <t>GSK211014JYO271</t>
  </si>
  <si>
    <t>GSK211015OFM728</t>
  </si>
  <si>
    <t>GSK211015MUD362</t>
  </si>
  <si>
    <t>GSK211015EYH350</t>
  </si>
  <si>
    <t>GSK211015YKJ308</t>
  </si>
  <si>
    <t>GSK211015DTX193</t>
  </si>
  <si>
    <t>GSK211015BKW649</t>
  </si>
  <si>
    <t>GSK211015VDS493</t>
  </si>
  <si>
    <t>GSK211015DBR876</t>
  </si>
  <si>
    <t>GSK211015DFA420</t>
  </si>
  <si>
    <t>GSK211015ZQW073</t>
  </si>
  <si>
    <t>GSK211015JCH950</t>
  </si>
  <si>
    <t>GSK211015RDA806</t>
  </si>
  <si>
    <t>GSK211015KJQ381</t>
  </si>
  <si>
    <t>GSK211015CBQ130</t>
  </si>
  <si>
    <t>GSK211015QHJ832</t>
  </si>
  <si>
    <t>GSK211015TOP481</t>
  </si>
  <si>
    <t>GSK211015WTP237</t>
  </si>
  <si>
    <t>GSK211015VJL498</t>
  </si>
  <si>
    <t>GSK211015KTU072</t>
  </si>
  <si>
    <t>GSK211015LZS810</t>
  </si>
  <si>
    <t>GSK211015TVN705</t>
  </si>
  <si>
    <t>GSK211015VBP742</t>
  </si>
  <si>
    <t>GSK211015DBZ092</t>
  </si>
  <si>
    <t>GSK211015DFC625</t>
  </si>
  <si>
    <t>GSK211015ZFJ108</t>
  </si>
  <si>
    <t>GSK211015PNV245</t>
  </si>
  <si>
    <t>GSK211015DRU901</t>
  </si>
  <si>
    <t>GSK211014XOE412</t>
  </si>
  <si>
    <t>GSK211015EGR094</t>
  </si>
  <si>
    <t>GSK211014CJB247</t>
  </si>
  <si>
    <t>GSK211015UWY201</t>
  </si>
  <si>
    <t>GSK211015QDG709</t>
  </si>
  <si>
    <t>GSK211015QGK872</t>
  </si>
  <si>
    <t>GSK211015YTS496</t>
  </si>
  <si>
    <t>GSK211015LHO018</t>
  </si>
  <si>
    <t>GSK211015UXM751</t>
  </si>
  <si>
    <t>GSK211014NOH630</t>
  </si>
  <si>
    <t>GSK211015GCK132</t>
  </si>
  <si>
    <t>GSK211012APH258</t>
  </si>
  <si>
    <t>GSK211015STG075</t>
  </si>
  <si>
    <t>GSK211015PWV219</t>
  </si>
  <si>
    <t>GSK211015SEA745</t>
  </si>
  <si>
    <t>GSK211015JNK578</t>
  </si>
  <si>
    <t>GSK211014TNX430</t>
  </si>
  <si>
    <t>GSK211015NMF743</t>
  </si>
  <si>
    <t>GSK211015MDV401</t>
  </si>
  <si>
    <t>GSK211015GEY326</t>
  </si>
  <si>
    <t>GSK211015ZXJ951</t>
  </si>
  <si>
    <t>GSK211015SGL381</t>
  </si>
  <si>
    <t>GSK211015LVE460</t>
  </si>
  <si>
    <t>GSK211015LUD791</t>
  </si>
  <si>
    <t>GSK211013MSP649</t>
  </si>
  <si>
    <t>GSK211014SQI189</t>
  </si>
  <si>
    <t>GSK211014WSG846</t>
  </si>
  <si>
    <t>GSK211015JTN312</t>
  </si>
  <si>
    <t>GSK211015MBJ158</t>
  </si>
  <si>
    <t>GSK211015DTH741</t>
  </si>
  <si>
    <t>GSK211014XUP756</t>
  </si>
  <si>
    <t>GSK211015GWP658</t>
  </si>
  <si>
    <t>GSK211014YMI938</t>
  </si>
  <si>
    <t>GSK211015HGX076</t>
  </si>
  <si>
    <t>GSK211015XNK168</t>
  </si>
  <si>
    <t>GSK211015YAU463</t>
  </si>
  <si>
    <t>GSK211015KLW871</t>
  </si>
  <si>
    <t>GSK211015VHF745</t>
  </si>
  <si>
    <t>GSK211015CJD369</t>
  </si>
  <si>
    <t>GSK211014EOA815</t>
  </si>
  <si>
    <t>GSK211015FQN749</t>
  </si>
  <si>
    <t>GSK211015SVL306</t>
  </si>
  <si>
    <t>GSK211015EGY234</t>
  </si>
  <si>
    <t>GSK211015RLS493</t>
  </si>
  <si>
    <t>GSK211014ISV764</t>
  </si>
  <si>
    <t>GSK211014XGW604</t>
  </si>
  <si>
    <t>GSK211014GMC084</t>
  </si>
  <si>
    <t>GSK211014IGF657</t>
  </si>
  <si>
    <t>GSK211014ZVK698</t>
  </si>
  <si>
    <t>GSK211015TAG487</t>
  </si>
  <si>
    <t>GSK211014EHB078</t>
  </si>
  <si>
    <t>GSK211014XPA910</t>
  </si>
  <si>
    <t>GSK211014TIC834</t>
  </si>
  <si>
    <t>GSK211015AEH652</t>
  </si>
  <si>
    <t>GSK211014NWQ378</t>
  </si>
  <si>
    <t>GSK211015BZJ304</t>
  </si>
  <si>
    <t>GSK211015AWP027</t>
  </si>
  <si>
    <t>GSK211015CPF382</t>
  </si>
  <si>
    <t>GSK211015UBD127</t>
  </si>
  <si>
    <t>GSK211015DZB083</t>
  </si>
  <si>
    <t>GSK211015OER870</t>
  </si>
  <si>
    <t>GSK211015ACZ846</t>
  </si>
  <si>
    <t>GSK211015CQZ074</t>
  </si>
  <si>
    <t>GSK211015SXN761</t>
  </si>
  <si>
    <t>GSK211014SZL495</t>
  </si>
  <si>
    <t>GSK211014JLH037</t>
  </si>
  <si>
    <t>GSK211015ZDN620</t>
  </si>
  <si>
    <t>GSK211014INC382</t>
  </si>
  <si>
    <t>GSK211015PBM601</t>
  </si>
  <si>
    <t>GSK211014VET835</t>
  </si>
  <si>
    <t>GSK211014PTZ256</t>
  </si>
  <si>
    <t>GSK211015UCE429</t>
  </si>
  <si>
    <t>GSK211015GHP084</t>
  </si>
  <si>
    <t>GSK211015GRT328</t>
  </si>
  <si>
    <t>GSK211014JEO785</t>
  </si>
  <si>
    <t>GSK211014YGN749</t>
  </si>
  <si>
    <t>GSK211014BRL601</t>
  </si>
  <si>
    <t>GSK211014UHS409</t>
  </si>
  <si>
    <t>GSK211015XNH571</t>
  </si>
  <si>
    <t>GSK211014PEO413</t>
  </si>
  <si>
    <t>GSK211015VJD038</t>
  </si>
  <si>
    <t>GSK211015MTL581</t>
  </si>
  <si>
    <t>GSK211015BTU204</t>
  </si>
  <si>
    <t>GSK211015PWI540</t>
  </si>
  <si>
    <t>GSK211015MUT051</t>
  </si>
  <si>
    <t>GSK211013VBQ219</t>
  </si>
  <si>
    <t>GSK211015OZK690</t>
  </si>
  <si>
    <t>GSK211015WYZ154</t>
  </si>
  <si>
    <t>GSK211015LCY850</t>
  </si>
  <si>
    <t>GSK211013KOW931</t>
  </si>
  <si>
    <t>GSK211015JTC241</t>
  </si>
  <si>
    <t>GSK211015JFH305</t>
  </si>
  <si>
    <t>GSK211015ESR024</t>
  </si>
  <si>
    <t>GSK211015SHL067</t>
  </si>
  <si>
    <t>GSK211015YOZ028</t>
  </si>
  <si>
    <t>GSK211015YBU361</t>
  </si>
  <si>
    <t>GSK211015JOL971</t>
  </si>
  <si>
    <t>GSK211014TNC639</t>
  </si>
  <si>
    <t>GSK211015MZV192</t>
  </si>
  <si>
    <t>GSK211015YMG159</t>
  </si>
  <si>
    <t>GSK211014EHU092</t>
  </si>
  <si>
    <t>GSK211014TLK479</t>
  </si>
  <si>
    <t>GSK211015CZM087</t>
  </si>
  <si>
    <t>GSK211015EJH380</t>
  </si>
  <si>
    <t>GSK211015SQL897</t>
  </si>
  <si>
    <t>GSK211015KWU124</t>
  </si>
  <si>
    <t>GSK211015YXE051</t>
  </si>
  <si>
    <t>GSK211015DWI360</t>
  </si>
  <si>
    <t>GSK211015XBS713</t>
  </si>
  <si>
    <t>GSK211015ATX583</t>
  </si>
  <si>
    <t>DMD/2110/15/BXWG4702</t>
  </si>
  <si>
    <t>GSK211014IBL879</t>
  </si>
  <si>
    <t>GSK211015IFM253</t>
  </si>
  <si>
    <t>GSK211015OVY701</t>
  </si>
  <si>
    <t>GSK211015SAJ158</t>
  </si>
  <si>
    <t>GSK211014EVW329</t>
  </si>
  <si>
    <t>GSK211015SAU082</t>
  </si>
  <si>
    <t>DMD/2110/15/MXJV1745</t>
  </si>
  <si>
    <t>GSK211015EAK375</t>
  </si>
  <si>
    <t>GSK211015HWT549</t>
  </si>
  <si>
    <t>GSK211015RNV371</t>
  </si>
  <si>
    <t>GSK211015BGZ860</t>
  </si>
  <si>
    <t>GSK211015KOZ342</t>
  </si>
  <si>
    <t>GSK211015TPV103</t>
  </si>
  <si>
    <t>GSK211015MUH583</t>
  </si>
  <si>
    <t>GSK211015KML941</t>
  </si>
  <si>
    <t>GSK211015GZW327</t>
  </si>
  <si>
    <t>GSK211015IUE203</t>
  </si>
  <si>
    <t>GSK211015NUS418</t>
  </si>
  <si>
    <t>GSK211015DMQ019</t>
  </si>
  <si>
    <t>GSK211015RXZ809</t>
  </si>
  <si>
    <t>DMD/2110/15/UKHA3815</t>
  </si>
  <si>
    <t>GSK211015EXZ790</t>
  </si>
  <si>
    <t>GSK211015PSD491</t>
  </si>
  <si>
    <t>GSK211015PMV185</t>
  </si>
  <si>
    <t>GSK211015MRV235</t>
  </si>
  <si>
    <t>GSK211015LSQ063</t>
  </si>
  <si>
    <t>GSK211015EOI130</t>
  </si>
  <si>
    <t>GSK211015STG437</t>
  </si>
  <si>
    <t>GSK211015NRE830</t>
  </si>
  <si>
    <t>GSK211015VUY564</t>
  </si>
  <si>
    <t>GSK211014GDV376</t>
  </si>
  <si>
    <t>GSK211015BSN380</t>
  </si>
  <si>
    <t>GSK211015MQZ925</t>
  </si>
  <si>
    <t>GSK211014MBF013</t>
  </si>
  <si>
    <t>GSK211015LWN697</t>
  </si>
  <si>
    <t>GSK211015END384</t>
  </si>
  <si>
    <t>GSK211014ZIQ462</t>
  </si>
  <si>
    <t>GSK211015QGC920</t>
  </si>
  <si>
    <t>GSK211015QNG468</t>
  </si>
  <si>
    <t>GSK211015JIU405</t>
  </si>
  <si>
    <t>GSK211015WMY538</t>
  </si>
  <si>
    <t>GSK211015WTF592</t>
  </si>
  <si>
    <t>GSK211015VNT621</t>
  </si>
  <si>
    <t>GSK211015OGB604</t>
  </si>
  <si>
    <t>GSK211015EWT935</t>
  </si>
  <si>
    <t>GSK211015SEH234</t>
  </si>
  <si>
    <t>GSK211015YHA723</t>
  </si>
  <si>
    <t>GSK211015VSR782</t>
  </si>
  <si>
    <t>GSK211015PXI865</t>
  </si>
  <si>
    <t>GSK211015CJA219</t>
  </si>
  <si>
    <t>GSK211015SJM482</t>
  </si>
  <si>
    <t>GSK211015DSY739</t>
  </si>
  <si>
    <t>GSK211015GRI601</t>
  </si>
  <si>
    <t>GSK211015FQD079</t>
  </si>
  <si>
    <t>GSK211015QRH803</t>
  </si>
  <si>
    <t>GSK211015TMB832</t>
  </si>
  <si>
    <t>GSK211015WVI051</t>
  </si>
  <si>
    <t>GSK211015KGB594</t>
  </si>
  <si>
    <t>GSK211015XPT962</t>
  </si>
  <si>
    <t>GSK211015KWT624</t>
  </si>
  <si>
    <t>GSK211015LTI254</t>
  </si>
  <si>
    <t>GSK211015QWU483</t>
  </si>
  <si>
    <t>GSK211015JFY583</t>
  </si>
  <si>
    <t>GSK211015FDZ863</t>
  </si>
  <si>
    <t>GSK211015ZJK963</t>
  </si>
  <si>
    <t>GSK211015JEQ284</t>
  </si>
  <si>
    <t>GSK211015DYN176</t>
  </si>
  <si>
    <t>GSK211015ZMH829</t>
  </si>
  <si>
    <t>GSK211015SVT285</t>
  </si>
  <si>
    <t>GSK211015QDT365</t>
  </si>
  <si>
    <t>GSK211015OWI701</t>
  </si>
  <si>
    <t>GSK211015EKJ150</t>
  </si>
  <si>
    <t>GSK211015EZN581</t>
  </si>
  <si>
    <t>GSK211015UBR628</t>
  </si>
  <si>
    <t>GSK211015EIT315</t>
  </si>
  <si>
    <t>GSK211015AEN589</t>
  </si>
  <si>
    <t>GSK211015OWA275</t>
  </si>
  <si>
    <t>GSK211015UHP342</t>
  </si>
  <si>
    <t>GSK211014YEH896</t>
  </si>
  <si>
    <t>GSK211015MZO037</t>
  </si>
  <si>
    <t>GSK211015DWM418</t>
  </si>
  <si>
    <t>GSK211014YIQ049</t>
  </si>
  <si>
    <t>GSK211015HZT186</t>
  </si>
  <si>
    <t>GSK211015GVT432</t>
  </si>
  <si>
    <t>GSK211014NMA498</t>
  </si>
  <si>
    <t>GSK211014ZPS250</t>
  </si>
  <si>
    <t>GSK211015FXL671</t>
  </si>
  <si>
    <t>GSK211015XGJ637</t>
  </si>
  <si>
    <t>GSK211015BQL413</t>
  </si>
  <si>
    <t>GSK211015ADC134</t>
  </si>
  <si>
    <t>GSK211014WKR461</t>
  </si>
  <si>
    <t>DMD/2110/15VLUF9320</t>
  </si>
  <si>
    <t>GSK211015OAF420</t>
  </si>
  <si>
    <t>DMD/2110/16/LPJN4520</t>
  </si>
  <si>
    <t>GSK211016KDF784</t>
  </si>
  <si>
    <t>18-Okt-21</t>
  </si>
  <si>
    <t>21/10/2021 SYARIF MOHARDI</t>
  </si>
  <si>
    <t>GSK211016OPN239</t>
  </si>
  <si>
    <t>GSK211016YLJ853</t>
  </si>
  <si>
    <t>GSK211016GYU924</t>
  </si>
  <si>
    <t>GSK211016HSI023</t>
  </si>
  <si>
    <t>GSK211016JID047</t>
  </si>
  <si>
    <t>GSK211016PRC268</t>
  </si>
  <si>
    <t>GSK211015HVZ068</t>
  </si>
  <si>
    <t>GSK211016PJN069</t>
  </si>
  <si>
    <t>GSK211016XBO147</t>
  </si>
  <si>
    <t>GSK211016QJC178</t>
  </si>
  <si>
    <t>GSK211015IQH015</t>
  </si>
  <si>
    <t>GSK211016VQB401</t>
  </si>
  <si>
    <t>GSK211016UFB810</t>
  </si>
  <si>
    <t>GSK211016ORG397</t>
  </si>
  <si>
    <t>GSK211016OVW963</t>
  </si>
  <si>
    <t>GSK211016LYB180</t>
  </si>
  <si>
    <t>GSK211016NJO593</t>
  </si>
  <si>
    <t>GSK211016XUN162</t>
  </si>
  <si>
    <t>GSK211016FCZ894</t>
  </si>
  <si>
    <t>GSK211016HYB850</t>
  </si>
  <si>
    <t>GSK211016OLH520</t>
  </si>
  <si>
    <t>GSK211016PBC826</t>
  </si>
  <si>
    <t>GSK211016LKN038</t>
  </si>
  <si>
    <t>GSK211016DGQ583</t>
  </si>
  <si>
    <t>GSK211016NKC746</t>
  </si>
  <si>
    <t>GSK211016IFL283</t>
  </si>
  <si>
    <t>GSK211016DFU630</t>
  </si>
  <si>
    <t>GSK211016WAB089</t>
  </si>
  <si>
    <t>GSK211016RBG094</t>
  </si>
  <si>
    <t>GSK211016OKM509</t>
  </si>
  <si>
    <t>GSK211016LDM681</t>
  </si>
  <si>
    <t>GSK211016NQM756</t>
  </si>
  <si>
    <t>GSK211016FAP280</t>
  </si>
  <si>
    <t>GSK211016HWY238</t>
  </si>
  <si>
    <t>GSK211016HJQ065</t>
  </si>
  <si>
    <t>GSK211016OQU854</t>
  </si>
  <si>
    <t>GSK211016XHV548</t>
  </si>
  <si>
    <t>GSK211016CVI859</t>
  </si>
  <si>
    <t>GSK211016POX024</t>
  </si>
  <si>
    <t>DMD/2110/16/KYQV7520</t>
  </si>
  <si>
    <t>GSK211016PMW305</t>
  </si>
  <si>
    <t>GSK211016MPC405</t>
  </si>
  <si>
    <t>GSK211016JSX650</t>
  </si>
  <si>
    <t>GSK211016IXM517</t>
  </si>
  <si>
    <t>GSK211016ZJC839</t>
  </si>
  <si>
    <t>GSK211016NRT802</t>
  </si>
  <si>
    <t>GSK211016RFS469</t>
  </si>
  <si>
    <t>GSK211016KIM674</t>
  </si>
  <si>
    <t>GSK211016UJX704</t>
  </si>
  <si>
    <t>GSK211016TNQ065</t>
  </si>
  <si>
    <t>GSK211016FXW426</t>
  </si>
  <si>
    <t>GSK211016UXZ126</t>
  </si>
  <si>
    <t>GSK211016ALT105</t>
  </si>
  <si>
    <t>GSK211016BJS147</t>
  </si>
  <si>
    <t>GSK211016TQV359</t>
  </si>
  <si>
    <t>GSK211016XJH546</t>
  </si>
  <si>
    <t>GSK211016FAC820</t>
  </si>
  <si>
    <t>DMD/2110/16/QFMW7026</t>
  </si>
  <si>
    <t>GSK211016TLS489</t>
  </si>
  <si>
    <t>GSK211016VNK605</t>
  </si>
  <si>
    <t>GSK211015ZCR963</t>
  </si>
  <si>
    <t>DMD/2110/16/HGZY1253</t>
  </si>
  <si>
    <t>GSK211016FLW975</t>
  </si>
  <si>
    <t>DMD/2110/16/JBOS5976</t>
  </si>
  <si>
    <t>GSK211015SGV628</t>
  </si>
  <si>
    <t>DMD/2110/16/NGQH0497</t>
  </si>
  <si>
    <t>GSK211016FDA537</t>
  </si>
  <si>
    <t>GSK211016SIJ103</t>
  </si>
  <si>
    <t>GSK211016LUA185</t>
  </si>
  <si>
    <t>GSK211015ODE275</t>
  </si>
  <si>
    <t>GSK211016ISC194</t>
  </si>
  <si>
    <t>GSK211016ZXD590</t>
  </si>
  <si>
    <t>GSK211016HXE406</t>
  </si>
  <si>
    <t>GSK211016UJF053</t>
  </si>
  <si>
    <t>GSK211016ERO672</t>
  </si>
  <si>
    <t>GSK211016DAJ124</t>
  </si>
  <si>
    <t>GSK211016CDL451</t>
  </si>
  <si>
    <t>GSK211016YLT296</t>
  </si>
  <si>
    <t>GSK211016BXQ138</t>
  </si>
  <si>
    <t>GSK211016YDA617</t>
  </si>
  <si>
    <t>GSK211016YXR980</t>
  </si>
  <si>
    <t>GSK211016HCG148</t>
  </si>
  <si>
    <t>GSK211016QUD738</t>
  </si>
  <si>
    <t>GSK211016UTQ537</t>
  </si>
  <si>
    <t>GSK211016PWK392</t>
  </si>
  <si>
    <t>GSK211016WGH605</t>
  </si>
  <si>
    <t>GSK211016IJW046</t>
  </si>
  <si>
    <t>GSK211016FKT713</t>
  </si>
  <si>
    <t>GSK211016OVL589</t>
  </si>
  <si>
    <t>GSK211016YTJ869</t>
  </si>
  <si>
    <t>GSK211016UDN765</t>
  </si>
  <si>
    <t>GSK211016BDY170</t>
  </si>
  <si>
    <t>GSK211016OXA657</t>
  </si>
  <si>
    <t>GSK211016UVH278</t>
  </si>
  <si>
    <t>GSK211016PRO615</t>
  </si>
  <si>
    <t>GSK211016VKZ842</t>
  </si>
  <si>
    <t>GSK211016AGX863</t>
  </si>
  <si>
    <t>GSK211016GLQ125</t>
  </si>
  <si>
    <t>GSK211016RES314</t>
  </si>
  <si>
    <t>GSK211016DHL694</t>
  </si>
  <si>
    <t>GSK211016YKV965</t>
  </si>
  <si>
    <t>GSK211016LOY980</t>
  </si>
  <si>
    <t>GSK211016TLO061</t>
  </si>
  <si>
    <t>GSK211016CDA513</t>
  </si>
  <si>
    <t>GSK211016WJV506</t>
  </si>
  <si>
    <t>GSK211016JVD671</t>
  </si>
  <si>
    <t>GSK211016WZR280</t>
  </si>
  <si>
    <t>GSK211016PWU251</t>
  </si>
  <si>
    <t>GSK211016INF620</t>
  </si>
  <si>
    <t>GSK211016GTX936</t>
  </si>
  <si>
    <t>GSK211016ZKY459</t>
  </si>
  <si>
    <t>GSK211016NOC204</t>
  </si>
  <si>
    <t>GSK211016QIW318</t>
  </si>
  <si>
    <t>GSK211016AVB062</t>
  </si>
  <si>
    <t>GSK211016OJD485</t>
  </si>
  <si>
    <t>GSK211016YRB503</t>
  </si>
  <si>
    <t>GSK211016OGN067</t>
  </si>
  <si>
    <t>GSK211016HLC502</t>
  </si>
  <si>
    <t>GSK211016HGZ058</t>
  </si>
  <si>
    <t>GSK211016DWO462</t>
  </si>
  <si>
    <t>GSK211016QFD215</t>
  </si>
  <si>
    <t>GSK211016SQR762</t>
  </si>
  <si>
    <t>GSK211016CBW936</t>
  </si>
  <si>
    <t>GSK211016UCR180</t>
  </si>
  <si>
    <t>GSK211016VBA315</t>
  </si>
  <si>
    <t>GSK211016UIC530</t>
  </si>
  <si>
    <t>GSK211016CAQ172</t>
  </si>
  <si>
    <t>GSK211016JRM619</t>
  </si>
  <si>
    <t>GSK211016BOS475</t>
  </si>
  <si>
    <t>GSK211016HAQ860</t>
  </si>
  <si>
    <t>GSK211016FYI971</t>
  </si>
  <si>
    <t>GSK211015VYG386</t>
  </si>
  <si>
    <t>GSK211016UNH463</t>
  </si>
  <si>
    <t>GSK211015HPI917</t>
  </si>
  <si>
    <t>GSK211016VEG860</t>
  </si>
  <si>
    <t>GSK211016ERH671</t>
  </si>
  <si>
    <t>GSK211016RUO652</t>
  </si>
  <si>
    <t>GSK211016FEU169</t>
  </si>
  <si>
    <t>GSK211016WGQ836</t>
  </si>
  <si>
    <t>GSK211016SBF532</t>
  </si>
  <si>
    <t>GSK211016PEK632</t>
  </si>
  <si>
    <t>GSK211016QJV271</t>
  </si>
  <si>
    <t>GSK211016PDU308</t>
  </si>
  <si>
    <t>GSK211016IBC340</t>
  </si>
  <si>
    <t>GSK211016ZBR796</t>
  </si>
  <si>
    <t>GSK211016PBM357</t>
  </si>
  <si>
    <t>GSK211015KMO948</t>
  </si>
  <si>
    <t>GSK211015ADR948</t>
  </si>
  <si>
    <t>GSK211016MDE304</t>
  </si>
  <si>
    <t>GSK211016OCS362</t>
  </si>
  <si>
    <t>GSK211016HVK756</t>
  </si>
  <si>
    <t>GSK211016VXB389</t>
  </si>
  <si>
    <t>GSK211016VKJ931</t>
  </si>
  <si>
    <t>GSK211016VTP271</t>
  </si>
  <si>
    <t>GSK211015DKF145</t>
  </si>
  <si>
    <t>GSK211016HJR960</t>
  </si>
  <si>
    <t>GSK211016YJS934</t>
  </si>
  <si>
    <t>GSK211016BWL481</t>
  </si>
  <si>
    <t>GSK211016NUZ742</t>
  </si>
  <si>
    <t>GSK211016MCQ476</t>
  </si>
  <si>
    <t>GSK211016TEP452</t>
  </si>
  <si>
    <t>GSK211016XCT756</t>
  </si>
  <si>
    <t>GSK211016PHT735</t>
  </si>
  <si>
    <t>GSK211016LJN459</t>
  </si>
  <si>
    <t>GSK211016AKT849</t>
  </si>
  <si>
    <t>GSK211016OMG536</t>
  </si>
  <si>
    <t>GSK211015OJR310</t>
  </si>
  <si>
    <t>GSK211016IDT947</t>
  </si>
  <si>
    <t>GSK211015EWP408</t>
  </si>
  <si>
    <t>GSK211016THP023</t>
  </si>
  <si>
    <t>GSK211016EQT549</t>
  </si>
  <si>
    <t>GSK211016PNS768</t>
  </si>
  <si>
    <t>GSK211015CQW129</t>
  </si>
  <si>
    <t>GSK211016FWU827</t>
  </si>
  <si>
    <t>GSK211016GBQ728</t>
  </si>
  <si>
    <t>GSK211016SLN421</t>
  </si>
  <si>
    <t>GSK211016TEU964</t>
  </si>
  <si>
    <t>GSK211016MHU970</t>
  </si>
  <si>
    <t>GSK211016FZK705</t>
  </si>
  <si>
    <t>GSK211016QZJ194</t>
  </si>
  <si>
    <t>GSK211016HCT931</t>
  </si>
  <si>
    <t>GSK211016JSV672</t>
  </si>
  <si>
    <t>GSK211016YMN140</t>
  </si>
  <si>
    <t>GSK211016KVX304</t>
  </si>
  <si>
    <t>GSK211016ZWM347</t>
  </si>
  <si>
    <t>GSK211016UEH678</t>
  </si>
  <si>
    <t>GSK211015YEQ802</t>
  </si>
  <si>
    <t>GSK211016JMO918</t>
  </si>
  <si>
    <t>GSK211016USA360</t>
  </si>
  <si>
    <t>GSK211016JRG764</t>
  </si>
  <si>
    <t>GSK211016MJT857</t>
  </si>
  <si>
    <t>GSK211015LIN459</t>
  </si>
  <si>
    <t>GSK211016RQA605</t>
  </si>
  <si>
    <t>GSK211016FHJ756</t>
  </si>
  <si>
    <t>GSK211016TZC963</t>
  </si>
  <si>
    <t>GSK211016YJK402</t>
  </si>
  <si>
    <t>GSK211016GPQ957</t>
  </si>
  <si>
    <t>GSK211016FKE932</t>
  </si>
  <si>
    <t>GSK211016HGK508</t>
  </si>
  <si>
    <t>GSK211016ESI491</t>
  </si>
  <si>
    <t>GSK211016JEO465</t>
  </si>
  <si>
    <t>GSK211016RZJ401</t>
  </si>
  <si>
    <t>GSK211016AFM251</t>
  </si>
  <si>
    <t>GSK211016UBF935</t>
  </si>
  <si>
    <t>GSK211016GQN537</t>
  </si>
  <si>
    <t>GSK211016VCL618</t>
  </si>
  <si>
    <t>GSK211016FRK074</t>
  </si>
  <si>
    <t>GSK211015RAJ386</t>
  </si>
  <si>
    <t>GSK211016DZT736</t>
  </si>
  <si>
    <t>GSK211015POK904</t>
  </si>
  <si>
    <t>GSK211016JSD592</t>
  </si>
  <si>
    <t>GSK211016WYS654</t>
  </si>
  <si>
    <t>GSK211016UBY028</t>
  </si>
  <si>
    <t>GSK211015MSL392</t>
  </si>
  <si>
    <t>GSK211016UEJ804</t>
  </si>
  <si>
    <t>GSK211016ILM134</t>
  </si>
  <si>
    <t>GSK211016RTD485</t>
  </si>
  <si>
    <t>GSK211015IWB752</t>
  </si>
  <si>
    <t>DMD/2110/16/UWGM2054</t>
  </si>
  <si>
    <t>GSK211016NBZ958</t>
  </si>
  <si>
    <t>GSK211015QRS980</t>
  </si>
  <si>
    <t>GSK211016ZVN179</t>
  </si>
  <si>
    <t>GSK211015UFM481</t>
  </si>
  <si>
    <t>GSK211016EMF961</t>
  </si>
  <si>
    <t>GSK211015YWP125</t>
  </si>
  <si>
    <t>GSK211016GPE901</t>
  </si>
  <si>
    <t>GSK211015FTZ149</t>
  </si>
  <si>
    <t>GSK211015IOK402</t>
  </si>
  <si>
    <t>DMD/2110/16/GARD0478</t>
  </si>
  <si>
    <t>GSK211015RQC674</t>
  </si>
  <si>
    <t>GSK211016AZX827</t>
  </si>
  <si>
    <t>GSK211016HVB176</t>
  </si>
  <si>
    <t>GSK211016SMO581</t>
  </si>
  <si>
    <t>GSK211016VOT936</t>
  </si>
  <si>
    <t>GSK211016DYB483</t>
  </si>
  <si>
    <t>GSK211016GLI142</t>
  </si>
  <si>
    <t>GSK211016PUV495</t>
  </si>
  <si>
    <t>`14</t>
  </si>
  <si>
    <t>GSK211016PUM136</t>
  </si>
  <si>
    <t>GSK211016IHO762</t>
  </si>
  <si>
    <t>GSK211016IEP768</t>
  </si>
  <si>
    <t>GSK211016ZNV703</t>
  </si>
  <si>
    <t>DMD/2110/17/UKAG3957</t>
  </si>
  <si>
    <t>GSK211017LKN570</t>
  </si>
  <si>
    <t>GSK211017ASY684</t>
  </si>
  <si>
    <t>GSK211017KJU532</t>
  </si>
  <si>
    <t>GSK211017UJR179</t>
  </si>
  <si>
    <t>GSK211017MHE976</t>
  </si>
  <si>
    <t>GSK211017GYA719</t>
  </si>
  <si>
    <t>GSK211017KFR642</t>
  </si>
  <si>
    <t>GSK211016ARU523</t>
  </si>
  <si>
    <t>GSK211017VHG956</t>
  </si>
  <si>
    <t>GSK211017PEJ318</t>
  </si>
  <si>
    <t>GSK211017FBS159</t>
  </si>
  <si>
    <t>GSK211017WZA754</t>
  </si>
  <si>
    <t>GSK211017OUP182</t>
  </si>
  <si>
    <t>GSK211017TEZ341</t>
  </si>
  <si>
    <t>GSK211017GYR641</t>
  </si>
  <si>
    <t>GSK211017JNY789</t>
  </si>
  <si>
    <t>GSK211017MQB735</t>
  </si>
  <si>
    <t>GSK211017RUH174</t>
  </si>
  <si>
    <t>GSK211017IXM625</t>
  </si>
  <si>
    <t>GSK211017WQF872</t>
  </si>
  <si>
    <t>DMD/2110/17/JKVQ5428</t>
  </si>
  <si>
    <t>GSK211017LUD693</t>
  </si>
  <si>
    <t>21-Okt-21</t>
  </si>
  <si>
    <t>24/10/2021 SYARIF MOHARDI</t>
  </si>
  <si>
    <t>GSK211017OAK012</t>
  </si>
  <si>
    <t>GSK211017JND547</t>
  </si>
  <si>
    <t>GSK211017ZOB309</t>
  </si>
  <si>
    <t>GSK211017YHG605</t>
  </si>
  <si>
    <t>GSK211017XIU190</t>
  </si>
  <si>
    <t>GSK211017NYB109</t>
  </si>
  <si>
    <t>GSK211017MAI136</t>
  </si>
  <si>
    <t>GSK211017RIZ610</t>
  </si>
  <si>
    <t>GSK211017HTX041</t>
  </si>
  <si>
    <t>GSK211017QVO219</t>
  </si>
  <si>
    <t>GSK211017TLB358</t>
  </si>
  <si>
    <t>GSK211017LRZ190</t>
  </si>
  <si>
    <t>GSK211017PFQ463</t>
  </si>
  <si>
    <t>GSK211017JAG236</t>
  </si>
  <si>
    <t>GSK211017XNW016</t>
  </si>
  <si>
    <t>GSK211017ETR216</t>
  </si>
  <si>
    <t>GSK211017SFP624</t>
  </si>
  <si>
    <t>GSK211017OVI953</t>
  </si>
  <si>
    <t>GSK211017UIT931</t>
  </si>
  <si>
    <t>GSK211017GYZ518</t>
  </si>
  <si>
    <t>GSK211017GCX316</t>
  </si>
  <si>
    <t>GSK211017BGA679</t>
  </si>
  <si>
    <t>GSK211017MKH740</t>
  </si>
  <si>
    <t>GSK211017ECU274</t>
  </si>
  <si>
    <t>GSK211017HOD741</t>
  </si>
  <si>
    <t>GSK211017HKX892</t>
  </si>
  <si>
    <t>GSK211017IWO594</t>
  </si>
  <si>
    <t>GSK211017MAC097</t>
  </si>
  <si>
    <t>GSK211017AWR975</t>
  </si>
  <si>
    <t>GSK211017TZI809</t>
  </si>
  <si>
    <t>GSK211016MUB305</t>
  </si>
  <si>
    <t>GSK211017QNZ873</t>
  </si>
  <si>
    <t>GSK211017SOE239</t>
  </si>
  <si>
    <t>GSK211017WOC620</t>
  </si>
  <si>
    <t>GSK211016UNT147</t>
  </si>
  <si>
    <t>GSK211017EHZ159</t>
  </si>
  <si>
    <t>GSK211017EJP107</t>
  </si>
  <si>
    <t>GSK211017ECF406</t>
  </si>
  <si>
    <t>GSK211017FMS850</t>
  </si>
  <si>
    <t>GSK211017YKB245</t>
  </si>
  <si>
    <t>GSK211017RGN670</t>
  </si>
  <si>
    <t>GSK211016XON658</t>
  </si>
  <si>
    <t>GSK211017GIU591</t>
  </si>
  <si>
    <t>GSK211017QKA962</t>
  </si>
  <si>
    <t>GSK211017CST598</t>
  </si>
  <si>
    <t>GSK211017VCU409</t>
  </si>
  <si>
    <t>GSK211017HFQ246</t>
  </si>
  <si>
    <t>GSK211017XTW750</t>
  </si>
  <si>
    <t>GSK211017RLW781</t>
  </si>
  <si>
    <t>GSK211017NVZ876</t>
  </si>
  <si>
    <t>GSK211017UTM019</t>
  </si>
  <si>
    <t>GSK211017ZOD734</t>
  </si>
  <si>
    <t>GSK211017CES240</t>
  </si>
  <si>
    <t>GSK211017FIY917</t>
  </si>
  <si>
    <t>GSK211017ARN735</t>
  </si>
  <si>
    <t>GSK211017FGR475</t>
  </si>
  <si>
    <t>GSK211016SLK672</t>
  </si>
  <si>
    <t>GSK211017GYW972</t>
  </si>
  <si>
    <t>GSK211017PCS520</t>
  </si>
  <si>
    <t>GSK211015QDB527</t>
  </si>
  <si>
    <t>GSK211017ZJR416</t>
  </si>
  <si>
    <t>GSK211017ZSP371</t>
  </si>
  <si>
    <t>GSK211017WLF839</t>
  </si>
  <si>
    <t>GSK211017TPR314</t>
  </si>
  <si>
    <t>GSK211017XSU731</t>
  </si>
  <si>
    <t>GSK211017LZF049</t>
  </si>
  <si>
    <t>GSK211017NHY860</t>
  </si>
  <si>
    <t>GSK211017SHJ241</t>
  </si>
  <si>
    <t>GSK211017XJG365</t>
  </si>
  <si>
    <t>GSK211016YVQ054</t>
  </si>
  <si>
    <t>GSK211017QTW401</t>
  </si>
  <si>
    <t>GSK211017KQJ315</t>
  </si>
  <si>
    <t>GSK211016HXS983</t>
  </si>
  <si>
    <t>GSK211017VTF085</t>
  </si>
  <si>
    <t>GSK211017FUB657</t>
  </si>
  <si>
    <t>GSK211016BPJ934</t>
  </si>
  <si>
    <t>GSK211017IQT830</t>
  </si>
  <si>
    <t>GSK211016UFI380</t>
  </si>
  <si>
    <t>GSK211017JWH391</t>
  </si>
  <si>
    <t>GSK211017GHO528</t>
  </si>
  <si>
    <t>GSK211017WUQ138</t>
  </si>
  <si>
    <t>GSK211017FAI450</t>
  </si>
  <si>
    <t>GSK211017EKZ501</t>
  </si>
  <si>
    <t>GSK211017YEO265</t>
  </si>
  <si>
    <t>GSK211017BEZ962</t>
  </si>
  <si>
    <t>GSK211016CBS490</t>
  </si>
  <si>
    <t>GSK211017UMA182</t>
  </si>
  <si>
    <t>GSK211017QNJ305</t>
  </si>
  <si>
    <t>GSK211017WKD186</t>
  </si>
  <si>
    <t>GSK2110117QRU560</t>
  </si>
  <si>
    <t>GSK211017SKI621</t>
  </si>
  <si>
    <t>GSK211017ITM816</t>
  </si>
  <si>
    <t>GSK211017OUG593</t>
  </si>
  <si>
    <t>GSK211017JHE156</t>
  </si>
  <si>
    <t>GSK211017ZTF234</t>
  </si>
  <si>
    <t>GSK211016CZR064</t>
  </si>
  <si>
    <t>GSK211017VEQ713</t>
  </si>
  <si>
    <t>GSK211016XIL762</t>
  </si>
  <si>
    <t>GSK211016JHL985</t>
  </si>
  <si>
    <t>GSK211017UDW275</t>
  </si>
  <si>
    <t>GSK211016XZN583</t>
  </si>
  <si>
    <t>GSK211017OCZ345</t>
  </si>
  <si>
    <t>GSK211017TQJ209</t>
  </si>
  <si>
    <t>GSK211016YUW851</t>
  </si>
  <si>
    <t>GSK211017CFM892</t>
  </si>
  <si>
    <t>GSK211016ZGU809</t>
  </si>
  <si>
    <t>GSK211017FUA784</t>
  </si>
  <si>
    <t>GSK211016EGZ947</t>
  </si>
  <si>
    <t>GSK211017XIZ543</t>
  </si>
  <si>
    <t>GSK211017MWG817</t>
  </si>
  <si>
    <t>GSK211017MWI258</t>
  </si>
  <si>
    <t>GSK211016MJG613</t>
  </si>
  <si>
    <t>GSK211017DPW164</t>
  </si>
  <si>
    <t>GSK211017YFL938</t>
  </si>
  <si>
    <t>GSK211017ERP045</t>
  </si>
  <si>
    <t>GSK211015POJ068</t>
  </si>
  <si>
    <t>GSK211017XAN987</t>
  </si>
  <si>
    <t>GSK211016KGR041</t>
  </si>
  <si>
    <t>GSK211017JGA097</t>
  </si>
  <si>
    <t>GSK211016QPZ453</t>
  </si>
  <si>
    <t>GSK211017MFD193</t>
  </si>
  <si>
    <t>GSK211016PNX172</t>
  </si>
  <si>
    <t>GSK211017FQI540</t>
  </si>
  <si>
    <t>GSK211017HSU342</t>
  </si>
  <si>
    <t>GSK211017RAP608</t>
  </si>
  <si>
    <t>GSK211016URF496</t>
  </si>
  <si>
    <t>GSK211017TSA063</t>
  </si>
  <si>
    <t>GSK211016QVX462</t>
  </si>
  <si>
    <t>GSK211017UQP357</t>
  </si>
  <si>
    <t>GSK211017YGK594</t>
  </si>
  <si>
    <t>GSK211017HZL046</t>
  </si>
  <si>
    <t>GSK211017ZKE387</t>
  </si>
  <si>
    <t>GSK211017CFH852</t>
  </si>
  <si>
    <t>GSK211016DJZ035</t>
  </si>
  <si>
    <t>GSK211017JNA084</t>
  </si>
  <si>
    <t>GSK211017MGE419</t>
  </si>
  <si>
    <t>GSK211017JVD079</t>
  </si>
  <si>
    <t>GSK211016GDW613</t>
  </si>
  <si>
    <t>GSK211017FGY182</t>
  </si>
  <si>
    <t>GSK211016IKU834</t>
  </si>
  <si>
    <t>GSK211017TLR165</t>
  </si>
  <si>
    <t>GSK211017OPZ901</t>
  </si>
  <si>
    <t>GSK211017TWU974</t>
  </si>
  <si>
    <t>GSK211017QBR526</t>
  </si>
  <si>
    <t>GSK211017DOY413</t>
  </si>
  <si>
    <t>GSK211017IEX750</t>
  </si>
  <si>
    <t>GSK211017FLW625</t>
  </si>
  <si>
    <t>GSK211017CKS054</t>
  </si>
  <si>
    <t>GSK211017ATV943</t>
  </si>
  <si>
    <t>GSK211017MUL527</t>
  </si>
  <si>
    <t>GSK211017OYU846</t>
  </si>
  <si>
    <t>GSK211016NRI207</t>
  </si>
  <si>
    <t>GSK211015BHG685</t>
  </si>
  <si>
    <t>GSK211017YUA284</t>
  </si>
  <si>
    <t>GSK211017CTA147</t>
  </si>
  <si>
    <t>GSK211017KNC673</t>
  </si>
  <si>
    <t>GSK211017FGH034</t>
  </si>
  <si>
    <t>GSK211017IOB867</t>
  </si>
  <si>
    <t>GSK211017ASU396</t>
  </si>
  <si>
    <t>GSK211017FKG723</t>
  </si>
  <si>
    <t>GSK211017AZF425</t>
  </si>
  <si>
    <t>GSK211016EGI249</t>
  </si>
  <si>
    <t>GSK211017JMQ132</t>
  </si>
  <si>
    <t>DMD/2110/17/ZTKN6803</t>
  </si>
  <si>
    <t>GSK211016THG193</t>
  </si>
  <si>
    <t>GSK211017YAT062</t>
  </si>
  <si>
    <t>GSK211017VQH647</t>
  </si>
  <si>
    <t>GSK211017AZD435</t>
  </si>
  <si>
    <t>GSK211017ZGU730</t>
  </si>
  <si>
    <t>GSK211017AKI984</t>
  </si>
  <si>
    <t>GSK211017EMA598</t>
  </si>
  <si>
    <t>GSK211017TCX165</t>
  </si>
  <si>
    <t>GSK211017KNA146</t>
  </si>
  <si>
    <t>GSK211016CFT453</t>
  </si>
  <si>
    <t>GSK211017MCO385</t>
  </si>
  <si>
    <t>GSK211017YZW428</t>
  </si>
  <si>
    <t>GSK211017CPK231</t>
  </si>
  <si>
    <t>GSK211016OHE607</t>
  </si>
  <si>
    <t>GSK211017LZU307</t>
  </si>
  <si>
    <t>DMD/2110/17/ATDF5201</t>
  </si>
  <si>
    <t>GSK211017LCZ175</t>
  </si>
  <si>
    <t>GSK211017AWK529</t>
  </si>
  <si>
    <t>GSK211017GYC876</t>
  </si>
  <si>
    <t>GSK211017WYS895</t>
  </si>
  <si>
    <t>GSK211017RHV319</t>
  </si>
  <si>
    <t>GSK211017ZMF802</t>
  </si>
  <si>
    <t>GSK211017JOP640</t>
  </si>
  <si>
    <t>GSK211017SZC503</t>
  </si>
  <si>
    <t>GSK211017IBR826</t>
  </si>
  <si>
    <t>GSK211017HPA745</t>
  </si>
  <si>
    <t>GSK211017FVZ649</t>
  </si>
  <si>
    <t>GSK211017SQO842</t>
  </si>
  <si>
    <t>GSK211017WBU601</t>
  </si>
  <si>
    <t>GSK211017YSD485</t>
  </si>
  <si>
    <t>DMD/2110/17/LCYW6418</t>
  </si>
  <si>
    <t>GSK211017RLP197</t>
  </si>
  <si>
    <t>DMD/2110/18/CGKI5972</t>
  </si>
  <si>
    <t>GSK211018LAG931</t>
  </si>
  <si>
    <t>GSK211017TKJ902</t>
  </si>
  <si>
    <t>GSK211018WGH403</t>
  </si>
  <si>
    <t>GSK211016RCJ873</t>
  </si>
  <si>
    <t>GSK211017PFJ873</t>
  </si>
  <si>
    <t>GSK211018QFH621</t>
  </si>
  <si>
    <t>GSK211018PWV721</t>
  </si>
  <si>
    <t>GSK211018AFY841</t>
  </si>
  <si>
    <t>GSK211018JKF803</t>
  </si>
  <si>
    <t>GSK211017UYS716</t>
  </si>
  <si>
    <t>GSK211018UYV139</t>
  </si>
  <si>
    <t>GSK211018BZF982</t>
  </si>
  <si>
    <t>GSK211018ODL651</t>
  </si>
  <si>
    <t>GSK211018QDE924</t>
  </si>
  <si>
    <t>GSK211017YUA482</t>
  </si>
  <si>
    <t>GSK211018DGY942</t>
  </si>
  <si>
    <t>GSK211018YOW526</t>
  </si>
  <si>
    <t>GSK211017REM487</t>
  </si>
  <si>
    <t>GSK211017VBN094</t>
  </si>
  <si>
    <t>GSK211017UQR026</t>
  </si>
  <si>
    <t>GSK211018GNT310</t>
  </si>
  <si>
    <t>GSK211018HME107</t>
  </si>
  <si>
    <t>GSK211017FGA967</t>
  </si>
  <si>
    <t>GSK211018NYV987</t>
  </si>
  <si>
    <t>GSK211017MIL850</t>
  </si>
  <si>
    <t>GSK211016IJK014</t>
  </si>
  <si>
    <t>GSK211017DJP057</t>
  </si>
  <si>
    <t>GSK211018IPQ308</t>
  </si>
  <si>
    <t>GSK211018VRX394</t>
  </si>
  <si>
    <t>GSK211018XFN540</t>
  </si>
  <si>
    <t>GSK211017NTI179</t>
  </si>
  <si>
    <t>GSK211018VFI795</t>
  </si>
  <si>
    <t>GSK211018BNR751</t>
  </si>
  <si>
    <t>GSK211017TQC970</t>
  </si>
  <si>
    <t>GSK211017CUW983</t>
  </si>
  <si>
    <t>GSK211018YSB356</t>
  </si>
  <si>
    <t>GSK211018MZF250</t>
  </si>
  <si>
    <t>GSK211017XAS901</t>
  </si>
  <si>
    <t>GSK211017MRY237</t>
  </si>
  <si>
    <t>GSK211018OBM065</t>
  </si>
  <si>
    <t>GSK211017FCZ390</t>
  </si>
  <si>
    <t>GSK211017MHK038</t>
  </si>
  <si>
    <t>GSK211017MPN602</t>
  </si>
  <si>
    <t>DMD/2110/18/MGCR0593</t>
  </si>
  <si>
    <t>GSK211017ZLX084</t>
  </si>
  <si>
    <t>GSK211017PCT587</t>
  </si>
  <si>
    <t>GSK211016OLP541</t>
  </si>
  <si>
    <t>GSK211018PLU708</t>
  </si>
  <si>
    <t>GSK211017HQT796</t>
  </si>
  <si>
    <t>GSK211018SOI512</t>
  </si>
  <si>
    <t>GSK211018VIF138</t>
  </si>
  <si>
    <t>DMD/2110/18/YMWL9186</t>
  </si>
  <si>
    <t>GSK211018FWV257</t>
  </si>
  <si>
    <t>DMD/2110/18/NEOG6120</t>
  </si>
  <si>
    <t>GSK211018TWB913</t>
  </si>
  <si>
    <t>DMD/2110/18/RMPS0928</t>
  </si>
  <si>
    <t>GSK211018TYE170</t>
  </si>
  <si>
    <t>GSK211018QMT754</t>
  </si>
  <si>
    <t>GSK211018CJD503</t>
  </si>
  <si>
    <t>GSK211018HEL407</t>
  </si>
  <si>
    <t>GSK211018QWE745</t>
  </si>
  <si>
    <t>GSK211018YLJ341</t>
  </si>
  <si>
    <t>GSK211018OCB347</t>
  </si>
  <si>
    <t>GSK211018JHA209</t>
  </si>
  <si>
    <t>GSK211018YXJ721</t>
  </si>
  <si>
    <t>GSK211018GMP916</t>
  </si>
  <si>
    <t>GSK211018ORZ530</t>
  </si>
  <si>
    <t>GSK211018EFK729</t>
  </si>
  <si>
    <t>GSK211017FLI374</t>
  </si>
  <si>
    <t>GSK211018YWD427</t>
  </si>
  <si>
    <t>GSK211018YCX723</t>
  </si>
  <si>
    <t>GSK211017TPF026</t>
  </si>
  <si>
    <t>GSK211018MCX815</t>
  </si>
  <si>
    <t>GSK211018RDQ710</t>
  </si>
  <si>
    <t>GSK211018HYE843</t>
  </si>
  <si>
    <t>GSK211018LKN637</t>
  </si>
  <si>
    <t>GSK211017OZI879</t>
  </si>
  <si>
    <t>GSK211017XVY590</t>
  </si>
  <si>
    <t>DMD/2110/19/RLNK6714</t>
  </si>
  <si>
    <t>GSK211019ARP470</t>
  </si>
  <si>
    <t>GSK211019NVO965</t>
  </si>
  <si>
    <t>GSK211019TNU947</t>
  </si>
  <si>
    <t>GSK211019PWD246</t>
  </si>
  <si>
    <t>GSK211019GSN013</t>
  </si>
  <si>
    <t>GSK211019RVX305</t>
  </si>
  <si>
    <t>GSK211019MXQ352</t>
  </si>
  <si>
    <t>GSK211019ANM513</t>
  </si>
  <si>
    <t>GSK211019AEP645</t>
  </si>
  <si>
    <t>GSK211019RHP614</t>
  </si>
  <si>
    <t>GSK211019SVR706</t>
  </si>
  <si>
    <t>GSK211019HFB307</t>
  </si>
  <si>
    <t>GSK211019TVZ132</t>
  </si>
  <si>
    <t>GSK211019ENF350</t>
  </si>
  <si>
    <t>GSK211019YKA948</t>
  </si>
  <si>
    <t>GSK211019QGK846</t>
  </si>
  <si>
    <t>GSK211019DCK728</t>
  </si>
  <si>
    <t>GSK211019QOM904</t>
  </si>
  <si>
    <t>GSK211019RTC740</t>
  </si>
  <si>
    <t>GSK211019JAL862</t>
  </si>
  <si>
    <t>GSK211019UVK509</t>
  </si>
  <si>
    <t>GSK211019XWK206</t>
  </si>
  <si>
    <t>GSK211019QIV189</t>
  </si>
  <si>
    <t>GSK211019ATO570</t>
  </si>
  <si>
    <t>GSK211019ZIW145</t>
  </si>
  <si>
    <t>GSK211018CDY218</t>
  </si>
  <si>
    <t>GSK211019AWC853</t>
  </si>
  <si>
    <t>GSK211019ZAM793</t>
  </si>
  <si>
    <t>GSK211019RIY024</t>
  </si>
  <si>
    <t>GSK211019IRY609</t>
  </si>
  <si>
    <t>GSK211019GKH840</t>
  </si>
  <si>
    <t>GSK211019ZOR415</t>
  </si>
  <si>
    <t>GSK211019MXF935</t>
  </si>
  <si>
    <t>GSK211019NPK389</t>
  </si>
  <si>
    <t>GSK211019PDF037</t>
  </si>
  <si>
    <t>GSK211019GKE875</t>
  </si>
  <si>
    <t>GSK211018RAM371</t>
  </si>
  <si>
    <t>GSK211019JHL024</t>
  </si>
  <si>
    <t>GSK211019YAJ923</t>
  </si>
  <si>
    <t>GSK211019IJG876</t>
  </si>
  <si>
    <t>GSK211019CED217</t>
  </si>
  <si>
    <t>GSK211019PFM901</t>
  </si>
  <si>
    <t>GSK211019KBV471</t>
  </si>
  <si>
    <t>GSK211019MYJ381</t>
  </si>
  <si>
    <t>GSK211019SML305</t>
  </si>
  <si>
    <t>GSK211019ERU756</t>
  </si>
  <si>
    <t>GSK211019WYJ096</t>
  </si>
  <si>
    <t>GSK211019JGM248</t>
  </si>
  <si>
    <t>GSK211019BPR897</t>
  </si>
  <si>
    <t>GSK211018HEP410</t>
  </si>
  <si>
    <t>GSK211019CQO145</t>
  </si>
  <si>
    <t>GSK211019QDX135</t>
  </si>
  <si>
    <t>GSK211019PXU023</t>
  </si>
  <si>
    <t>GSK211019AXE078</t>
  </si>
  <si>
    <t>GSK211019HBZ870</t>
  </si>
  <si>
    <t>GSK211018TGI085</t>
  </si>
  <si>
    <t>GSK211019MFZ891</t>
  </si>
  <si>
    <t>GSK211019TBZ154</t>
  </si>
  <si>
    <t>GSK211019ADH586</t>
  </si>
  <si>
    <t>GSK211019DFX325</t>
  </si>
  <si>
    <t>GSK211019LCA618</t>
  </si>
  <si>
    <t>GSK211019ASK258</t>
  </si>
  <si>
    <t>GSK211019JCN078</t>
  </si>
  <si>
    <t>GSK211019IOB213</t>
  </si>
  <si>
    <t>GSK211019GYL671</t>
  </si>
  <si>
    <t>GSK211019VUZ321</t>
  </si>
  <si>
    <t>GSK211019TBA136</t>
  </si>
  <si>
    <t>GSK211019NID816</t>
  </si>
  <si>
    <t>GSK211019QRD489</t>
  </si>
  <si>
    <t>GSK211018NHT764</t>
  </si>
  <si>
    <t>GSK211019TKB752</t>
  </si>
  <si>
    <t>GSK211019SYO328</t>
  </si>
  <si>
    <t>GSK211019OFV361</t>
  </si>
  <si>
    <t>GSK211019SCO630</t>
  </si>
  <si>
    <t>GSK211019FCH527</t>
  </si>
  <si>
    <t>GSK211019UQE034</t>
  </si>
  <si>
    <t>GSK211019PLD096</t>
  </si>
  <si>
    <t>GSK211019QOG902</t>
  </si>
  <si>
    <t>GSK211019QDZ307</t>
  </si>
  <si>
    <t>DMD/2110/19/FXGQ5981</t>
  </si>
  <si>
    <t>GSK211019YOZ346</t>
  </si>
  <si>
    <t>GSK211019CDW823</t>
  </si>
  <si>
    <t>GSK211019SYK092</t>
  </si>
  <si>
    <t>DMD/2110/19/KGMU4705</t>
  </si>
  <si>
    <t>GSK211018UPB430</t>
  </si>
  <si>
    <t>GSK211018GWP531</t>
  </si>
  <si>
    <t>GSK211018IYP861</t>
  </si>
  <si>
    <t>GSK211019OHK081</t>
  </si>
  <si>
    <t>GSK211019ZSG347</t>
  </si>
  <si>
    <t>GSK211019NAP017</t>
  </si>
  <si>
    <t>GSK211019SAH164</t>
  </si>
  <si>
    <t>GSK211018VWX156</t>
  </si>
  <si>
    <t>GSK211019EIQ398</t>
  </si>
  <si>
    <t>GSK211019RAV419</t>
  </si>
  <si>
    <t>GSK211019KFN023</t>
  </si>
  <si>
    <t>GSK211019FZB072</t>
  </si>
  <si>
    <t>GSK211019FZQ832</t>
  </si>
  <si>
    <t>GSK211019OKN634</t>
  </si>
  <si>
    <t>GSK211019JRT980</t>
  </si>
  <si>
    <t>GSK211019DNQ854</t>
  </si>
  <si>
    <t>GSK211019HQW574</t>
  </si>
  <si>
    <t>GSK211019WFI610</t>
  </si>
  <si>
    <t>GSK211019NLG452</t>
  </si>
  <si>
    <t>GSK211019CPH810</t>
  </si>
  <si>
    <t>GSK211019ZDN430</t>
  </si>
  <si>
    <t>GSK211019AMB905</t>
  </si>
  <si>
    <t>GSK211019JFZ705</t>
  </si>
  <si>
    <t>GSK211019QZM487</t>
  </si>
  <si>
    <t>GSK211019HAI825</t>
  </si>
  <si>
    <t>GSK211019GEN823</t>
  </si>
  <si>
    <t>GSK211019ZIP216</t>
  </si>
  <si>
    <t>GSK211017HEC351</t>
  </si>
  <si>
    <t>GSK211019WND978</t>
  </si>
  <si>
    <t>GSK211019WTA485</t>
  </si>
  <si>
    <t>GSK211019SVQ428</t>
  </si>
  <si>
    <t>GSK211019YOK315</t>
  </si>
  <si>
    <t>GSK211019HLI653</t>
  </si>
  <si>
    <t>GSK211019OYF182</t>
  </si>
  <si>
    <t>GSK211019WYG328</t>
  </si>
  <si>
    <t>GSK211019QAI298</t>
  </si>
  <si>
    <t>GSK211019RFJ578</t>
  </si>
  <si>
    <t>GSK211019KIQ264</t>
  </si>
  <si>
    <t>GSK211019JHT491</t>
  </si>
  <si>
    <t>GSK211019DRK598</t>
  </si>
  <si>
    <t>GSK211019FLJ854</t>
  </si>
  <si>
    <t>GSK211019PVZ719</t>
  </si>
  <si>
    <t>GSK211019DUS061</t>
  </si>
  <si>
    <t>GSK211019GSV801</t>
  </si>
  <si>
    <t>GSK211019URK503</t>
  </si>
  <si>
    <t>GSK211019BCP894</t>
  </si>
  <si>
    <t>GSK211019FPU423</t>
  </si>
  <si>
    <t>GSK211019XIF715</t>
  </si>
  <si>
    <t>GSK211019URH837</t>
  </si>
  <si>
    <t>GSK211019ZFH658</t>
  </si>
  <si>
    <t>GSK211019MVU123</t>
  </si>
  <si>
    <t>GSK211019MWE791</t>
  </si>
  <si>
    <t>GSK211019SXP935</t>
  </si>
  <si>
    <t>GSK211019FCG840</t>
  </si>
  <si>
    <t>GSK211019RUV976</t>
  </si>
  <si>
    <t>GSK211018ZPA893</t>
  </si>
  <si>
    <t>GSK211019PID174</t>
  </si>
  <si>
    <t>GSK211019PTU751</t>
  </si>
  <si>
    <t>GSK211019ZIW527</t>
  </si>
  <si>
    <t>GSK211019ITD476</t>
  </si>
  <si>
    <t>GSK211019GLD087</t>
  </si>
  <si>
    <t>GSK211019JXT354</t>
  </si>
  <si>
    <t>GSK211019IMU419</t>
  </si>
  <si>
    <t>GSK211019DRU307</t>
  </si>
  <si>
    <t>GSK211019NRY873</t>
  </si>
  <si>
    <t>GSK211019TVL057</t>
  </si>
  <si>
    <t>GSK211019GMA019</t>
  </si>
  <si>
    <t>GSK211019BEI034</t>
  </si>
  <si>
    <t>GSK211019YOD938</t>
  </si>
  <si>
    <t>GSK211019KAL769</t>
  </si>
  <si>
    <t>GSK211019HTD529</t>
  </si>
  <si>
    <t>GSK211017OEL350</t>
  </si>
  <si>
    <t>GSK211019CTM827</t>
  </si>
  <si>
    <t>GSK211019GWK017</t>
  </si>
  <si>
    <t>GSK211019WZY503</t>
  </si>
  <si>
    <t>GSK211019SLU904</t>
  </si>
  <si>
    <t>GSK211019ARU385</t>
  </si>
  <si>
    <t>GSK211019GYW547</t>
  </si>
  <si>
    <t>GSK211019TAU765</t>
  </si>
  <si>
    <t>GSK211019QIT198</t>
  </si>
  <si>
    <t>GSK211019XST235</t>
  </si>
  <si>
    <t>GSK211019GKS621</t>
  </si>
  <si>
    <t>GSK211019OZL584</t>
  </si>
  <si>
    <t>GSK211019DAN931</t>
  </si>
  <si>
    <t>GSK211019GQY857</t>
  </si>
  <si>
    <t>GSK211019AJU256</t>
  </si>
  <si>
    <t>GSK211019WJO297</t>
  </si>
  <si>
    <t>GSK211019KWO962</t>
  </si>
  <si>
    <t>GSK211019NET375</t>
  </si>
  <si>
    <t>GSK211019AMH536</t>
  </si>
  <si>
    <t>GSK211019KRF129</t>
  </si>
  <si>
    <t>GSK211019SEX962</t>
  </si>
  <si>
    <t>GSK211019BSJ079</t>
  </si>
  <si>
    <t>GSK211019RAX041</t>
  </si>
  <si>
    <t>GSK211019OQF786</t>
  </si>
  <si>
    <t>GSK211019BKZ351</t>
  </si>
  <si>
    <t>GSK211019EAM297</t>
  </si>
  <si>
    <t>GSK211019YKU063</t>
  </si>
  <si>
    <t>GSK211019JTI842</t>
  </si>
  <si>
    <t>GSK211019ALB196</t>
  </si>
  <si>
    <t>GSK211019HAZ437</t>
  </si>
  <si>
    <t>GSK211019QWB659</t>
  </si>
  <si>
    <t>GSK211019MKO023</t>
  </si>
  <si>
    <t>GSK211019AEB984</t>
  </si>
  <si>
    <t>GSK211019WPB528</t>
  </si>
  <si>
    <t>GSK211019WHA693</t>
  </si>
  <si>
    <t>GSK211019VES052</t>
  </si>
  <si>
    <t>GSK211019UHY057</t>
  </si>
  <si>
    <t>GSK211019NKP316</t>
  </si>
  <si>
    <t>GSK211019EGR976</t>
  </si>
  <si>
    <t>GSK211019JDE036</t>
  </si>
  <si>
    <t>GSK211019VIH271</t>
  </si>
  <si>
    <t>GSK211019FHX860</t>
  </si>
  <si>
    <t>GSK211019YLQ109</t>
  </si>
  <si>
    <t>GSK211019VIT697</t>
  </si>
  <si>
    <t>GSK211019DUZ608</t>
  </si>
  <si>
    <t>GSK211019JCH143</t>
  </si>
  <si>
    <t>GSK211019HMG013</t>
  </si>
  <si>
    <t>GSK211018NUK429</t>
  </si>
  <si>
    <t>GSK211019VYT790</t>
  </si>
  <si>
    <t>GSK211019NYL382</t>
  </si>
  <si>
    <t>GSK211019BTY480</t>
  </si>
  <si>
    <t>GSK211019NXF975</t>
  </si>
  <si>
    <t>GSK211019DIW613</t>
  </si>
  <si>
    <t>GSK211019OCP824</t>
  </si>
  <si>
    <t>GSK211019MJY316</t>
  </si>
  <si>
    <t>GSK211017XCY346</t>
  </si>
  <si>
    <t>GSK211019NUY147</t>
  </si>
  <si>
    <t>GSK211019YJM752</t>
  </si>
  <si>
    <t>GSK211019FUX085</t>
  </si>
  <si>
    <t>GSK211019KOI621</t>
  </si>
  <si>
    <t>GSK211019XME320</t>
  </si>
  <si>
    <t>GSK211019QWO013</t>
  </si>
  <si>
    <t>GSK211019HFR456</t>
  </si>
  <si>
    <t>GSK211019UJO198</t>
  </si>
  <si>
    <t>GSK211019OPM461</t>
  </si>
  <si>
    <t>GSK211019SEO836</t>
  </si>
  <si>
    <t>GSK211019BET054</t>
  </si>
  <si>
    <t>GSK211019TSM218</t>
  </si>
  <si>
    <t>GSK211019OAV253</t>
  </si>
  <si>
    <t>GSK211019GFD391</t>
  </si>
  <si>
    <t>GSK211019ESQ047</t>
  </si>
  <si>
    <t>GSK211019ZLW640</t>
  </si>
  <si>
    <t>GSK211019PVX275</t>
  </si>
  <si>
    <t>GSK211019LWA430</t>
  </si>
  <si>
    <t>GSK211019MFP924</t>
  </si>
  <si>
    <t>GSK211018VGP928</t>
  </si>
  <si>
    <t>GSK211019YLH673</t>
  </si>
  <si>
    <t>GSK211019BQJ537</t>
  </si>
  <si>
    <t>GSK211019RLG792</t>
  </si>
  <si>
    <t>GSK211019QVW849</t>
  </si>
  <si>
    <t>GSK211018NVK745</t>
  </si>
  <si>
    <t>GSK211018ZWO013</t>
  </si>
  <si>
    <t>GSK211018CPI250</t>
  </si>
  <si>
    <t>GSK211017CUS890</t>
  </si>
  <si>
    <t>GSK211019FZW850</t>
  </si>
  <si>
    <t>GSK211019BRQ918</t>
  </si>
  <si>
    <t>GSK211019YXR059</t>
  </si>
  <si>
    <t>GSK211019ZMH628</t>
  </si>
  <si>
    <t>GSK211019RGK582</t>
  </si>
  <si>
    <t>GSK211019KCV296</t>
  </si>
  <si>
    <t>GSK211019LTI872</t>
  </si>
  <si>
    <t>GSK211018GNV613</t>
  </si>
  <si>
    <t>GSK211019WXS178</t>
  </si>
  <si>
    <t>GSK211019AOI563</t>
  </si>
  <si>
    <t>GSK211019EPF973</t>
  </si>
  <si>
    <t>GSK211019REL842</t>
  </si>
  <si>
    <t>GSK211019QMJ760</t>
  </si>
  <si>
    <t>GSK211019AKI086</t>
  </si>
  <si>
    <t>GSK211018JMP768</t>
  </si>
  <si>
    <t>GSK211018UHJ136</t>
  </si>
  <si>
    <t>GSK211016MZS172</t>
  </si>
  <si>
    <t>GSK211019FQS403</t>
  </si>
  <si>
    <t>GSK211019HCF978</t>
  </si>
  <si>
    <t>GSK211019MKZ598</t>
  </si>
  <si>
    <t>GSK211019BXQ234</t>
  </si>
  <si>
    <t>GSK211019ANL307</t>
  </si>
  <si>
    <t>GSK211019DCY438</t>
  </si>
  <si>
    <t>GSK211019XVF147</t>
  </si>
  <si>
    <t>GSK211019TWG069</t>
  </si>
  <si>
    <t>GSK211019BRJ152</t>
  </si>
  <si>
    <t>GSK211019TXC638</t>
  </si>
  <si>
    <t>GSK211019FIT086</t>
  </si>
  <si>
    <t>GSK211019COJ632</t>
  </si>
  <si>
    <t>GSK211019BWN037</t>
  </si>
  <si>
    <t>GSK211019NYQ592</t>
  </si>
  <si>
    <t>GSK211019RUF235</t>
  </si>
  <si>
    <t>GSK211019KSA047</t>
  </si>
  <si>
    <t>GSK211019KJS425</t>
  </si>
  <si>
    <t>GSK211019VCK792</t>
  </si>
  <si>
    <t>GSK211019BQR214</t>
  </si>
  <si>
    <t>GSK211019KMB548</t>
  </si>
  <si>
    <t>GSK211019TAY896</t>
  </si>
  <si>
    <t>GSK211019OXE587</t>
  </si>
  <si>
    <t>GSK211018QGY184</t>
  </si>
  <si>
    <t>DMD/2110/19/UCNM1863</t>
  </si>
  <si>
    <t>GSK211019BTS174</t>
  </si>
  <si>
    <t>GSK211019YMP257</t>
  </si>
  <si>
    <t>GSK211018ZHE836</t>
  </si>
  <si>
    <t>GSK211018QYB168</t>
  </si>
  <si>
    <t>GSK211019FBK954</t>
  </si>
  <si>
    <t>GSK211019ZGB265</t>
  </si>
  <si>
    <t>GSK211019WBP598</t>
  </si>
  <si>
    <t>GSK211019IOD389</t>
  </si>
  <si>
    <t>GSK211019EKD378</t>
  </si>
  <si>
    <t>DMD/2110/19/RGAY3075</t>
  </si>
  <si>
    <t>GSK211019PHQ741</t>
  </si>
  <si>
    <t>DMD/2110/19/ZJME2583</t>
  </si>
  <si>
    <t>GSK211019BKX053</t>
  </si>
  <si>
    <t>GSK211019CEJ025</t>
  </si>
  <si>
    <t>GSK211019CNB865</t>
  </si>
  <si>
    <t>DMD/2110/19/FDWY2053</t>
  </si>
  <si>
    <t>GSK211019YGS942</t>
  </si>
  <si>
    <t>GSK211019JHU468</t>
  </si>
  <si>
    <t>GSK211019SWY089</t>
  </si>
  <si>
    <t>GSK211018VLS263</t>
  </si>
  <si>
    <t>GSK211019CKW481</t>
  </si>
  <si>
    <t>GSK211019XLI692</t>
  </si>
  <si>
    <t>GSK211019CHI615</t>
  </si>
  <si>
    <t>GSK211019MNC359</t>
  </si>
  <si>
    <t>GSK211019ZQY952</t>
  </si>
  <si>
    <t>GSK211018RWC957</t>
  </si>
  <si>
    <t>GSK211018BWZ386</t>
  </si>
  <si>
    <t>GSK211018PJK320</t>
  </si>
  <si>
    <t>GSK211018WTJ127</t>
  </si>
  <si>
    <t>GSK211019IDF062</t>
  </si>
  <si>
    <t>GSK211019LXE726</t>
  </si>
  <si>
    <t>GSK211019IUM940</t>
  </si>
  <si>
    <t>GSK211019SMP302</t>
  </si>
  <si>
    <t>GSK211019TOI634</t>
  </si>
  <si>
    <t>GSK211019PQN795</t>
  </si>
  <si>
    <t>GSK211018MLD130</t>
  </si>
  <si>
    <t>GSK211018QLG048</t>
  </si>
  <si>
    <t>GSK211018QPZ049</t>
  </si>
  <si>
    <t>GSK211019LYC697</t>
  </si>
  <si>
    <t>GSK211019OGY150</t>
  </si>
  <si>
    <t>GSK211018UVL789</t>
  </si>
  <si>
    <t>GSK211019QGB207</t>
  </si>
  <si>
    <t>GSK211018ZVX972</t>
  </si>
  <si>
    <t>GSK211018SPU087</t>
  </si>
  <si>
    <t>GSK211018VPM526</t>
  </si>
  <si>
    <t>GSK211019AJO820</t>
  </si>
  <si>
    <t>GSK211019WKF815</t>
  </si>
  <si>
    <t>GSK211019BZK960</t>
  </si>
  <si>
    <t>GSK211019DHF056</t>
  </si>
  <si>
    <t>GSK211018FKL649</t>
  </si>
  <si>
    <t>GSK211019UIZ682</t>
  </si>
  <si>
    <t>GSK211018GHL718</t>
  </si>
  <si>
    <t>GSK211018NPU891</t>
  </si>
  <si>
    <t>GSK211018KNL354</t>
  </si>
  <si>
    <t>GSK211018QDN458</t>
  </si>
  <si>
    <t>GSK211019NBW198</t>
  </si>
  <si>
    <t>GSK211019IGJ175</t>
  </si>
  <si>
    <t>GSK211019IFO894</t>
  </si>
  <si>
    <t>DMD/2110/20/HUBR2458</t>
  </si>
  <si>
    <t>GSK211020NES279</t>
  </si>
  <si>
    <t>GSK211020DYE840</t>
  </si>
  <si>
    <t>GSK211020MRN351</t>
  </si>
  <si>
    <t>GSK211020ZLW850</t>
  </si>
  <si>
    <t>GSK211020EVS730</t>
  </si>
  <si>
    <t>GSK211020PAE756</t>
  </si>
  <si>
    <t>GSK211020OUA268</t>
  </si>
  <si>
    <t>GSK211020ZJN431</t>
  </si>
  <si>
    <t>GSK211020ASJ071</t>
  </si>
  <si>
    <t>GSK211020JFP324</t>
  </si>
  <si>
    <t>GSK211019XFU519</t>
  </si>
  <si>
    <t>GSK211020XKE531</t>
  </si>
  <si>
    <t>GSK211020QGO048</t>
  </si>
  <si>
    <t>GSK211020OVS265</t>
  </si>
  <si>
    <t>GSK211020KSQ407</t>
  </si>
  <si>
    <t>GSK211020OER758</t>
  </si>
  <si>
    <t>GSK211020QRW503</t>
  </si>
  <si>
    <t>GSK211019GPB391</t>
  </si>
  <si>
    <t>GSK211019SZE518</t>
  </si>
  <si>
    <t>GSK211020SQL780</t>
  </si>
  <si>
    <t>GSK211020ABR396</t>
  </si>
  <si>
    <t>GSK211020MFA541</t>
  </si>
  <si>
    <t>GSK211020ASU589</t>
  </si>
  <si>
    <t>GSK211020MKU573</t>
  </si>
  <si>
    <t>GSK211020TWO213</t>
  </si>
  <si>
    <t>GSK211020JXK690</t>
  </si>
  <si>
    <t>GSK211020LDH752</t>
  </si>
  <si>
    <t>GSK211020NXI846</t>
  </si>
  <si>
    <t>GSK211020TOK425</t>
  </si>
  <si>
    <t>GSK211020DVS765</t>
  </si>
  <si>
    <t>GSK211020LQU290</t>
  </si>
  <si>
    <t>GSK211020ERP310</t>
  </si>
  <si>
    <t>GSK211020VBT508</t>
  </si>
  <si>
    <t>GSK211020VZW612</t>
  </si>
  <si>
    <t>GSK211020EYW349</t>
  </si>
  <si>
    <t>GSK211020TLV460</t>
  </si>
  <si>
    <t>GSK211020KFS408</t>
  </si>
  <si>
    <t>GSK211020XUR269</t>
  </si>
  <si>
    <t>GSK211020KPE395</t>
  </si>
  <si>
    <t>GSK211020PFE718</t>
  </si>
  <si>
    <t>GSK211020YHS908</t>
  </si>
  <si>
    <t>GSK211020LAJ762</t>
  </si>
  <si>
    <t>GSK211020VXH148</t>
  </si>
  <si>
    <t>GSK211020BTM761</t>
  </si>
  <si>
    <t>GSK211020DOQ712</t>
  </si>
  <si>
    <t>GSK211020BHX940</t>
  </si>
  <si>
    <t>GSK211020ARL245</t>
  </si>
  <si>
    <t>GSK211020ASR689</t>
  </si>
  <si>
    <t>GSK211020YVL932</t>
  </si>
  <si>
    <t>GSK211020HXQ237</t>
  </si>
  <si>
    <t>GSK211019ABZ564</t>
  </si>
  <si>
    <t>GSK211020IEQ471</t>
  </si>
  <si>
    <t>GSK211019FXC572</t>
  </si>
  <si>
    <t>GSK211020PHR054</t>
  </si>
  <si>
    <t>GSK211020MWD713</t>
  </si>
  <si>
    <t>GSK211020ONE398</t>
  </si>
  <si>
    <t>GSK211020TPB817</t>
  </si>
  <si>
    <t>GSK211019NDU831</t>
  </si>
  <si>
    <t>GSK211020CGX835</t>
  </si>
  <si>
    <t>GSK211020VRW901</t>
  </si>
  <si>
    <t>GSK211020FEZ085</t>
  </si>
  <si>
    <t>GSK211020OUV127</t>
  </si>
  <si>
    <t>GSK211020DPX219</t>
  </si>
  <si>
    <t>GSK211019QBS178</t>
  </si>
  <si>
    <t>GSK211020YJC284</t>
  </si>
  <si>
    <t>GSK211020NZM412</t>
  </si>
  <si>
    <t>GSK211020WLK902</t>
  </si>
  <si>
    <t>GSK211019YTZ932</t>
  </si>
  <si>
    <t>GSK211020YIX315</t>
  </si>
  <si>
    <t>GSK211020AVL804</t>
  </si>
  <si>
    <t>DMD/2110/20/XOSR8420</t>
  </si>
  <si>
    <t>GSK211020RLT439</t>
  </si>
  <si>
    <t>DMD/2110/20/CBOX7592</t>
  </si>
  <si>
    <t>GSK211019UBG876</t>
  </si>
  <si>
    <t>GSK211019IKH057</t>
  </si>
  <si>
    <t>GSK211020AJW482</t>
  </si>
  <si>
    <t>GSK211020EBL825</t>
  </si>
  <si>
    <t>GSK211020TNF639</t>
  </si>
  <si>
    <t>GSK211019ETI082</t>
  </si>
  <si>
    <t>GSK211020QPL260</t>
  </si>
  <si>
    <t>GSK211020ELZ163</t>
  </si>
  <si>
    <t>GSK211020BJW281</t>
  </si>
  <si>
    <t>GSK211020QGO015</t>
  </si>
  <si>
    <t>GSK211020RZK210</t>
  </si>
  <si>
    <t>GSK211020MWV867</t>
  </si>
  <si>
    <t>GSK211019VEC267</t>
  </si>
  <si>
    <t>GSK211019XQS518</t>
  </si>
  <si>
    <t>GSK211020EMX453</t>
  </si>
  <si>
    <t>GSK211020ELZ230</t>
  </si>
  <si>
    <t>GSK211020ZPD592</t>
  </si>
  <si>
    <t>GSK211020UGM642</t>
  </si>
  <si>
    <t>GSK211020FUT715</t>
  </si>
  <si>
    <t>GSK211020VKS480</t>
  </si>
  <si>
    <t>GSK211020STQ718</t>
  </si>
  <si>
    <t>GSK211019BRO584</t>
  </si>
  <si>
    <t>GSK211020YZD983</t>
  </si>
  <si>
    <t>GSK211018GSU714</t>
  </si>
  <si>
    <t>GSK211020EAG761</t>
  </si>
  <si>
    <t>GSK211019GNU238</t>
  </si>
  <si>
    <t>GSK211020OLQ249</t>
  </si>
  <si>
    <t>GSK211020DBQ251</t>
  </si>
  <si>
    <t>GSK211020RHZ603</t>
  </si>
  <si>
    <t>GSK211020XQC564</t>
  </si>
  <si>
    <t>GSK211019EGL540</t>
  </si>
  <si>
    <t>GSK211019JTH934</t>
  </si>
  <si>
    <t>GSK211019QEC235</t>
  </si>
  <si>
    <t>GSK211020WPD740</t>
  </si>
  <si>
    <t>GSK211020WIS514</t>
  </si>
  <si>
    <t>GSK211020WZO408</t>
  </si>
  <si>
    <t>GSK211019TMH718</t>
  </si>
  <si>
    <t>GSK211020PLC412</t>
  </si>
  <si>
    <t>GSK211020DZR937</t>
  </si>
  <si>
    <t>GSK211019RMI380</t>
  </si>
  <si>
    <t>GSK211020ANY853</t>
  </si>
  <si>
    <t>GSK211020XNP394</t>
  </si>
  <si>
    <t>GSK211020LXD389</t>
  </si>
  <si>
    <t>GSK211020YRN138</t>
  </si>
  <si>
    <t>GSK211019JTL458</t>
  </si>
  <si>
    <t>GSK211020TWE941</t>
  </si>
  <si>
    <t>GSK211020WLX964</t>
  </si>
  <si>
    <t>GSK211019KWU182</t>
  </si>
  <si>
    <t>GSK211019TKY854</t>
  </si>
  <si>
    <t>GSK211020MEZ608</t>
  </si>
  <si>
    <t>GSK211020JOQ924</t>
  </si>
  <si>
    <t>GSK211019JSO138</t>
  </si>
  <si>
    <t>GSK211020UHV764</t>
  </si>
  <si>
    <t>GSK211019MRD576</t>
  </si>
  <si>
    <t>GSK211020QYK291</t>
  </si>
  <si>
    <t>GSK211020VRD760</t>
  </si>
  <si>
    <t>GSK211020WIE859</t>
  </si>
  <si>
    <t>GSK211020XZF289</t>
  </si>
  <si>
    <t>GSK211020VSQ045</t>
  </si>
  <si>
    <t>GSK211020LVC907</t>
  </si>
  <si>
    <t>GSK211020GIW103</t>
  </si>
  <si>
    <t>GSK211020QLZ691</t>
  </si>
  <si>
    <t>GSK211020VZB982</t>
  </si>
  <si>
    <t>GSK211020HES518</t>
  </si>
  <si>
    <t>GSK211020OCS036</t>
  </si>
  <si>
    <t>GSK211020SWP306</t>
  </si>
  <si>
    <t>GSK211020UPZ173</t>
  </si>
  <si>
    <t>GSK211020BEI154</t>
  </si>
  <si>
    <t>GSK211020WRB613</t>
  </si>
  <si>
    <t>GSK211020JTQ710</t>
  </si>
  <si>
    <t>GSK211020XHL541</t>
  </si>
  <si>
    <t>GSK211019WYU146</t>
  </si>
  <si>
    <t>GSK211020LUH521</t>
  </si>
  <si>
    <t>GSK211020HYV805</t>
  </si>
  <si>
    <t>GSK211019FEZ356</t>
  </si>
  <si>
    <t>GSK211019RGS648</t>
  </si>
  <si>
    <t>GSK211020DKH921</t>
  </si>
  <si>
    <t>GSK211020UIK671</t>
  </si>
  <si>
    <t>GSK211020UFG307</t>
  </si>
  <si>
    <t>GSK211020KEG423</t>
  </si>
  <si>
    <t>GSK211020ETM915</t>
  </si>
  <si>
    <t>GSK211020GQF967</t>
  </si>
  <si>
    <t>GSK211020OSN394</t>
  </si>
  <si>
    <t>GSK211020RHA524</t>
  </si>
  <si>
    <t>GSK211020SFR819</t>
  </si>
  <si>
    <t>GSK211020AJD520</t>
  </si>
  <si>
    <t>GSK211020SVU653</t>
  </si>
  <si>
    <t>GSK211020URZ691</t>
  </si>
  <si>
    <t>GSK211020SNJ653</t>
  </si>
  <si>
    <t>GSK211020RFU593</t>
  </si>
  <si>
    <t>GSK211019TLS294</t>
  </si>
  <si>
    <t>GSK211020WUM792</t>
  </si>
  <si>
    <t>GSK211020KIZ290</t>
  </si>
  <si>
    <t>GSK211020XDO293</t>
  </si>
  <si>
    <t>GSK211020EGH358</t>
  </si>
  <si>
    <t>GSK211020CLT597</t>
  </si>
  <si>
    <t>GSK211020WGU597</t>
  </si>
  <si>
    <t>GSK211020UTX762</t>
  </si>
  <si>
    <t>GSK211020AGN249</t>
  </si>
  <si>
    <t>GSK211020DJT713</t>
  </si>
  <si>
    <t>GSK211019BTW803</t>
  </si>
  <si>
    <t>GSK211020NEX041</t>
  </si>
  <si>
    <t>GSK211020INB273</t>
  </si>
  <si>
    <t>GSK211020FAU179</t>
  </si>
  <si>
    <t>GSK211020OEJ412</t>
  </si>
  <si>
    <t>GSK211020RGB853</t>
  </si>
  <si>
    <t>GSK211020XKZ175</t>
  </si>
  <si>
    <t>GSK211020UZB491</t>
  </si>
  <si>
    <t>GSK211020AJZ723</t>
  </si>
  <si>
    <t>GSK211019AXJ163</t>
  </si>
  <si>
    <t>GSK211020BKU932</t>
  </si>
  <si>
    <t>GSK211019SXA615</t>
  </si>
  <si>
    <t>GSK211019EYM604</t>
  </si>
  <si>
    <t>GSK211020EFG874</t>
  </si>
  <si>
    <t>GSK211020KQN503</t>
  </si>
  <si>
    <t>GSK211020KBL592</t>
  </si>
  <si>
    <t>GSK211020JWV516</t>
  </si>
  <si>
    <t>GSK211019MHA041</t>
  </si>
  <si>
    <t>GSK211020IBR928</t>
  </si>
  <si>
    <t>GSK211020CPY601</t>
  </si>
  <si>
    <t>GSK211020DHX357</t>
  </si>
  <si>
    <t>GSK211020RUI476</t>
  </si>
  <si>
    <t>GSK211019RDG917</t>
  </si>
  <si>
    <t>GSK211020ZUW064</t>
  </si>
  <si>
    <t>GSK211020JBO382</t>
  </si>
  <si>
    <t>GSK211020FOT194</t>
  </si>
  <si>
    <t>GSK211020BNR638</t>
  </si>
  <si>
    <t>GSK211020IYO230</t>
  </si>
  <si>
    <t>GSK211020GAM590</t>
  </si>
  <si>
    <t>GSK211020CMH057</t>
  </si>
  <si>
    <t>GSK211020PLK397</t>
  </si>
  <si>
    <t>GSK211020CZX416</t>
  </si>
  <si>
    <t>GSK211019GJA869</t>
  </si>
  <si>
    <t>GSK211019KZV243</t>
  </si>
  <si>
    <t>GSK211020QXS548</t>
  </si>
  <si>
    <t>GSK211020ADF896</t>
  </si>
  <si>
    <t>GSK211020DIN258</t>
  </si>
  <si>
    <t>GSK211020GYX248</t>
  </si>
  <si>
    <t>GSK211020SIX798</t>
  </si>
  <si>
    <t>GSK211020DMW209</t>
  </si>
  <si>
    <t>GSK211020MGY971</t>
  </si>
  <si>
    <t>GSK211020GEC859</t>
  </si>
  <si>
    <t>GSK211020ZKX856</t>
  </si>
  <si>
    <t>GSK211020WKO586</t>
  </si>
  <si>
    <t>GSK211020FCE279</t>
  </si>
  <si>
    <t>GSK211020UTE312</t>
  </si>
  <si>
    <t>GSK211020ZEP089</t>
  </si>
  <si>
    <t>GSK211020DOE275</t>
  </si>
  <si>
    <t>GSK211020GPN865</t>
  </si>
  <si>
    <t>GSK211020UJH702</t>
  </si>
  <si>
    <t>GSK211020FMJ173</t>
  </si>
  <si>
    <t>GSK211020JGA403</t>
  </si>
  <si>
    <t>GSK211019GML457</t>
  </si>
  <si>
    <t>GSK211019NYG925</t>
  </si>
  <si>
    <t>GSK211019CWY147</t>
  </si>
  <si>
    <t>GSK211020HRQ728</t>
  </si>
  <si>
    <t>GSK211020QSI957</t>
  </si>
  <si>
    <t>GSK211020ZWQ079</t>
  </si>
  <si>
    <t>GSK211020HVB052</t>
  </si>
  <si>
    <t>GSK211020TJL928</t>
  </si>
  <si>
    <t>GSK211020UWM501</t>
  </si>
  <si>
    <t>GSK211019ZCX658</t>
  </si>
  <si>
    <t>GSK211019YDC867</t>
  </si>
  <si>
    <t>GSK211020EFZ260</t>
  </si>
  <si>
    <t>GSK211020ELC651</t>
  </si>
  <si>
    <t>GSK211020OPF541</t>
  </si>
  <si>
    <t>GSK211020TFH814</t>
  </si>
  <si>
    <t>GSK211020EKQ519</t>
  </si>
  <si>
    <t>GSK211020MCN905</t>
  </si>
  <si>
    <t>GSK211020RVP238</t>
  </si>
  <si>
    <t>GSK211020GFY301</t>
  </si>
  <si>
    <t>GSK211020HRD459</t>
  </si>
  <si>
    <t>GSK211020LAU923</t>
  </si>
  <si>
    <t>GSK211020BEC105</t>
  </si>
  <si>
    <t>GSK211020GXK890</t>
  </si>
  <si>
    <t>DMD/2110/20/DHEZ3679</t>
  </si>
  <si>
    <t>GSK211020GVR602</t>
  </si>
  <si>
    <t>GSK211020CXI634</t>
  </si>
  <si>
    <t>GSK211020FJK695</t>
  </si>
  <si>
    <t>GSK211019RKW147</t>
  </si>
  <si>
    <t>GSK211019SFH923</t>
  </si>
  <si>
    <t>GSK211020HKC260</t>
  </si>
  <si>
    <t>DMD/2110/20/PENW4756</t>
  </si>
  <si>
    <t>GSK211020HCR163</t>
  </si>
  <si>
    <t>GSK211020CDV894</t>
  </si>
  <si>
    <t>GSK211020SLC593</t>
  </si>
  <si>
    <t>GSK211020FPJ391</t>
  </si>
  <si>
    <t>GSK211020APK915</t>
  </si>
  <si>
    <t>GSK211020RTB659</t>
  </si>
  <si>
    <t>GSK211020HTA346</t>
  </si>
  <si>
    <t>GSK211020EVD218</t>
  </si>
  <si>
    <t>GSK211020VEW742</t>
  </si>
  <si>
    <t>GSK211020KSD132</t>
  </si>
  <si>
    <t>GSK211020UAW725</t>
  </si>
  <si>
    <t>GSK211020SAC459</t>
  </si>
  <si>
    <t>GSK211020CNO024</t>
  </si>
  <si>
    <t>GSK211020IHL597</t>
  </si>
  <si>
    <t>GSK211020HXE642</t>
  </si>
  <si>
    <t>GSK211020ULX567</t>
  </si>
  <si>
    <t>GSK211020MKR268</t>
  </si>
  <si>
    <t>GSK211020HZA046</t>
  </si>
  <si>
    <t>GSK211020NKZ734</t>
  </si>
  <si>
    <t>GSK211020ROP138</t>
  </si>
  <si>
    <t>DMD/2110/21/XGQK4936</t>
  </si>
  <si>
    <t>GSK211020BGS138</t>
  </si>
  <si>
    <t>10/26/2021 SYARIF MOHARDI</t>
  </si>
  <si>
    <t>GSK211021WSV307</t>
  </si>
  <si>
    <t>GSK211021VQE156</t>
  </si>
  <si>
    <t>GSK211021RQD946</t>
  </si>
  <si>
    <t>GSK211020QPV852</t>
  </si>
  <si>
    <t>GSK211020XYI297</t>
  </si>
  <si>
    <t>GSK211021AOQ651</t>
  </si>
  <si>
    <t>GSK211021FCY197</t>
  </si>
  <si>
    <t>GSK211020LYI894</t>
  </si>
  <si>
    <t>GSK211020XLR592</t>
  </si>
  <si>
    <t>GSK211021AUK048</t>
  </si>
  <si>
    <t>GSK211021WFQ092</t>
  </si>
  <si>
    <t>GSK211021MIP981</t>
  </si>
  <si>
    <t>GSK211020SDL579</t>
  </si>
  <si>
    <t>GSK211020OIL835</t>
  </si>
  <si>
    <t>GSK211020GAU458</t>
  </si>
  <si>
    <t>GSK211021ZTN842</t>
  </si>
  <si>
    <t>GSK211021OUR107</t>
  </si>
  <si>
    <t>GSK211020SGC893</t>
  </si>
  <si>
    <t>GSK211021RZI827</t>
  </si>
  <si>
    <t>GSK211021XAR751</t>
  </si>
  <si>
    <t>GSK211021ERM836</t>
  </si>
  <si>
    <t>GSK211021KLM934</t>
  </si>
  <si>
    <t>GSK211020JLP549</t>
  </si>
  <si>
    <t>GSK211021ILV971</t>
  </si>
  <si>
    <t>GSK211021QAN016</t>
  </si>
  <si>
    <t>GSK211021PUD620</t>
  </si>
  <si>
    <t>GSK211021AOM307</t>
  </si>
  <si>
    <t>GSK211020ALU873</t>
  </si>
  <si>
    <t>GSK211021ZEA290</t>
  </si>
  <si>
    <t>GSK211021CQA846</t>
  </si>
  <si>
    <t>GSK211021RMU849</t>
  </si>
  <si>
    <t>GSK211020OTN705</t>
  </si>
  <si>
    <t>GSK211021YLZ851</t>
  </si>
  <si>
    <t>GSK211021DXS182</t>
  </si>
  <si>
    <t>GSK211021WZV859</t>
  </si>
  <si>
    <t>GSK211021RCD781</t>
  </si>
  <si>
    <t>GSK211021ZIV491</t>
  </si>
  <si>
    <t>GSK211021FQB682</t>
  </si>
  <si>
    <t>GSK211020TOB084</t>
  </si>
  <si>
    <t>GSK211021NCP139</t>
  </si>
  <si>
    <t>GSK211021CRB034</t>
  </si>
  <si>
    <t>DMD/2110/21/RWAU7580</t>
  </si>
  <si>
    <t>GSK211021QUZ406</t>
  </si>
  <si>
    <t>DMD/2110/21/WUNF8629</t>
  </si>
  <si>
    <t>GSK211020NXT156</t>
  </si>
  <si>
    <t>GSK211021HOV208</t>
  </si>
  <si>
    <t>GSK211020IBF267</t>
  </si>
  <si>
    <t>GSK211021MIK426</t>
  </si>
  <si>
    <t>GSK211020DMS265</t>
  </si>
  <si>
    <t>GSK211020CHR258</t>
  </si>
  <si>
    <t>GSK211021CPB053</t>
  </si>
  <si>
    <t>GSK211020RCD921</t>
  </si>
  <si>
    <t>GSK211021MBZ752</t>
  </si>
  <si>
    <t>GSK211021RFN165</t>
  </si>
  <si>
    <t>GSK211021CNI580</t>
  </si>
  <si>
    <t>GSK211021VAJ627</t>
  </si>
  <si>
    <t>GSK211021ALI073</t>
  </si>
  <si>
    <t>GSK211021TZL370</t>
  </si>
  <si>
    <t>GSK211020PJX835</t>
  </si>
  <si>
    <t>GSK211021EFK943</t>
  </si>
  <si>
    <t>GSK211021WXD943</t>
  </si>
  <si>
    <t>GSK211021AZK930</t>
  </si>
  <si>
    <t>GSK211020MND583</t>
  </si>
  <si>
    <t>GSK211021LOP836</t>
  </si>
  <si>
    <t>GSK211020WKQ198</t>
  </si>
  <si>
    <t>GSK211021JGU765</t>
  </si>
  <si>
    <t>GSK211021VXA950</t>
  </si>
  <si>
    <t>GSK211021OUS071</t>
  </si>
  <si>
    <t>GSK211021MFR627</t>
  </si>
  <si>
    <t>GSK211021ITC139</t>
  </si>
  <si>
    <t>GSK211021WBV786</t>
  </si>
  <si>
    <t>GSK211021QAU792</t>
  </si>
  <si>
    <t>GSK211021PQF249</t>
  </si>
  <si>
    <t>GSK211020OYW028</t>
  </si>
  <si>
    <t>GSK211021XAP849</t>
  </si>
  <si>
    <t>GSK211021YSD640</t>
  </si>
  <si>
    <t>GSK211021WXJ172</t>
  </si>
  <si>
    <t>GSK211021EPO192</t>
  </si>
  <si>
    <t>GSK211021WFN690</t>
  </si>
  <si>
    <t>GSK211021PRU746</t>
  </si>
  <si>
    <t>GSK211021LIE538</t>
  </si>
  <si>
    <t>GSK211021DMA196</t>
  </si>
  <si>
    <t>GSK211021JOX536</t>
  </si>
  <si>
    <t>GSK211020TOB301</t>
  </si>
  <si>
    <t>GSK211021FLP853</t>
  </si>
  <si>
    <t>GSK211021KIN847</t>
  </si>
  <si>
    <t>GSK211021GAO061</t>
  </si>
  <si>
    <t>GSK211021RKE840</t>
  </si>
  <si>
    <t>GSK211021PGD906</t>
  </si>
  <si>
    <t>GSK211020UMB706</t>
  </si>
  <si>
    <t>GSK211021FIY851</t>
  </si>
  <si>
    <t>GSK211021PCB723</t>
  </si>
  <si>
    <t>GSK211021ZSM924</t>
  </si>
  <si>
    <t>GSK211021KND648</t>
  </si>
  <si>
    <t>GSK211021ATN890</t>
  </si>
  <si>
    <t>GSK211021BLS362</t>
  </si>
  <si>
    <t>GSK211021LUG187</t>
  </si>
  <si>
    <t>GSK211020JKX306</t>
  </si>
  <si>
    <t>GSK211019LOF482</t>
  </si>
  <si>
    <t>GSK211021DOG016</t>
  </si>
  <si>
    <t>GSK211021TLJ743</t>
  </si>
  <si>
    <t>GSK211020NEP208</t>
  </si>
  <si>
    <t>GSK211020GCF309</t>
  </si>
  <si>
    <t>GSK211021JOH937</t>
  </si>
  <si>
    <t>GSK211020GPD094</t>
  </si>
  <si>
    <t>GSK211021OSP832</t>
  </si>
  <si>
    <t>GSK211020KWH982</t>
  </si>
  <si>
    <t>GSK211021KFL836</t>
  </si>
  <si>
    <t>GSK211021HZU297</t>
  </si>
  <si>
    <t>GSK211021TYD920</t>
  </si>
  <si>
    <t>GSK211021CUS168</t>
  </si>
  <si>
    <t>GSK211021DVU049</t>
  </si>
  <si>
    <t>GSK211019TSH780</t>
  </si>
  <si>
    <t>GSK211021CQE461</t>
  </si>
  <si>
    <t>GSK211021JBD017</t>
  </si>
  <si>
    <t>GSK211021VNX820</t>
  </si>
  <si>
    <t>GSK211021FQW784</t>
  </si>
  <si>
    <t>GSK211021DBG632</t>
  </si>
  <si>
    <t>GSK211021PGD158</t>
  </si>
  <si>
    <t>GSK211020JFA780</t>
  </si>
  <si>
    <t>GSK211021NFZ238</t>
  </si>
  <si>
    <t>GSK211021EAF159</t>
  </si>
  <si>
    <t>GSK211020MLT261</t>
  </si>
  <si>
    <t>GSK211021VZS508</t>
  </si>
  <si>
    <t>GSK211019JPK270</t>
  </si>
  <si>
    <t>GSK211019YTP950</t>
  </si>
  <si>
    <t>GSK211020DXM749</t>
  </si>
  <si>
    <t>GSK211021ETO526</t>
  </si>
  <si>
    <t>GSK211021SMO387</t>
  </si>
  <si>
    <t>GSK211020MVO426</t>
  </si>
  <si>
    <t>GSK211021AOR842</t>
  </si>
  <si>
    <t>GSK211021FIZ843</t>
  </si>
  <si>
    <t>GSK211021XMC271</t>
  </si>
  <si>
    <t>GSK211021UEY587</t>
  </si>
  <si>
    <t>GSK211021CFP920</t>
  </si>
  <si>
    <t>GSK211020BRY082</t>
  </si>
  <si>
    <t>GSK211021FLD682</t>
  </si>
  <si>
    <t>GSK211021PVN672</t>
  </si>
  <si>
    <t>GSK211021DJR219</t>
  </si>
  <si>
    <t>GSK211021SQO912</t>
  </si>
  <si>
    <t>GSK211021BIY942</t>
  </si>
  <si>
    <t>GSK211021VKH602</t>
  </si>
  <si>
    <t>DMD/2110/21/KXNG9254</t>
  </si>
  <si>
    <t>GSK211020QAM981</t>
  </si>
  <si>
    <t>GSK211021OYX974</t>
  </si>
  <si>
    <t>GSK211021ENL789</t>
  </si>
  <si>
    <t>GSK211021ADN862</t>
  </si>
  <si>
    <t>GSK211021DQZ135</t>
  </si>
  <si>
    <t>DMD/2110/22/PYVA5689</t>
  </si>
  <si>
    <t>GSK211022DTC136</t>
  </si>
  <si>
    <t>26/10/2021 SYARIF MOHARDI</t>
  </si>
  <si>
    <t>GSK211022BOE813</t>
  </si>
  <si>
    <t>GSK211022KQP201</t>
  </si>
  <si>
    <t>GSK211022MCN134</t>
  </si>
  <si>
    <t>GSK211022LBJ036</t>
  </si>
  <si>
    <t>GSK211022ZMA953</t>
  </si>
  <si>
    <t>GSK211022OWM697</t>
  </si>
  <si>
    <t>GSK211022EGL368</t>
  </si>
  <si>
    <t>GSK211022ELK108</t>
  </si>
  <si>
    <t>GSK211022UYQ127</t>
  </si>
  <si>
    <t>GSK211022SRU560</t>
  </si>
  <si>
    <t>GSK211022ZKS947</t>
  </si>
  <si>
    <t>GSK211022LYH519</t>
  </si>
  <si>
    <t>GSK211022MQF836</t>
  </si>
  <si>
    <t>GSK211022DUE418</t>
  </si>
  <si>
    <t>GSK211021DYK859</t>
  </si>
  <si>
    <t>GSK211022UTB820</t>
  </si>
  <si>
    <t>GSK211022TEN569</t>
  </si>
  <si>
    <t>GSK211022QWO328</t>
  </si>
  <si>
    <t>GSK211022LEQ083</t>
  </si>
  <si>
    <t>GSK211021LWC571</t>
  </si>
  <si>
    <t>GSK211021SVP690</t>
  </si>
  <si>
    <t>GSK211022UWX172</t>
  </si>
  <si>
    <t>GSK211022DJX139</t>
  </si>
  <si>
    <t>GSK211022WQI269</t>
  </si>
  <si>
    <t>GSK211022YMP274</t>
  </si>
  <si>
    <t>GSK211021IRP071</t>
  </si>
  <si>
    <t>GSK211021NUL653</t>
  </si>
  <si>
    <t>GSK211022SJU092</t>
  </si>
  <si>
    <t>GSK211022STR107</t>
  </si>
  <si>
    <t>GSK211022MKO821</t>
  </si>
  <si>
    <t>GSK211022JSU123</t>
  </si>
  <si>
    <t>GSK211022HYA973</t>
  </si>
  <si>
    <t>GSK211022FEI126</t>
  </si>
  <si>
    <t>GSK211022UKF487</t>
  </si>
  <si>
    <t>GSK211022TJE851</t>
  </si>
  <si>
    <t>GSK211022ELC605</t>
  </si>
  <si>
    <t>GSK211021YVR576</t>
  </si>
  <si>
    <t>GSK211022TXY694</t>
  </si>
  <si>
    <t>GSK211022ORH829</t>
  </si>
  <si>
    <t>GSK211022HIC605</t>
  </si>
  <si>
    <t>GSK211022UOF149</t>
  </si>
  <si>
    <t>GSK211022EBX127</t>
  </si>
  <si>
    <t>GSK211022ZCH520</t>
  </si>
  <si>
    <t>GSK211022SHV342</t>
  </si>
  <si>
    <t>GSK211022YJW432</t>
  </si>
  <si>
    <t>GSK211022YXD875</t>
  </si>
  <si>
    <t>GSK211022HDP062</t>
  </si>
  <si>
    <t>GSK211022ZTE389</t>
  </si>
  <si>
    <t>GSK211022TXR964</t>
  </si>
  <si>
    <t>GSK211022MGF840</t>
  </si>
  <si>
    <t>GSK211022OZY394</t>
  </si>
  <si>
    <t>GSK211022KUJ086</t>
  </si>
  <si>
    <t>GSK211022CIE793</t>
  </si>
  <si>
    <t>GSK211021WTV509</t>
  </si>
  <si>
    <t>DMD/2110/22/VRGI7061</t>
  </si>
  <si>
    <t>GSK211022HRG493</t>
  </si>
  <si>
    <t>DMD/2110/22/ZHNG9756</t>
  </si>
  <si>
    <t>GSK211020CVS193</t>
  </si>
  <si>
    <t>GSK211022ZJM168</t>
  </si>
  <si>
    <t>GSK211020NPX840</t>
  </si>
  <si>
    <t>GSK211020ZGR543</t>
  </si>
  <si>
    <t>GSK211022YTG957</t>
  </si>
  <si>
    <t>GSK211022XUK469</t>
  </si>
  <si>
    <t>GSK211022KNP985</t>
  </si>
  <si>
    <t>GSK211021OVW487</t>
  </si>
  <si>
    <t>GSK211021SEX485</t>
  </si>
  <si>
    <t>GSK211022QLO542</t>
  </si>
  <si>
    <t>GSK211022HUE530</t>
  </si>
  <si>
    <t>GSK211022OKZ589</t>
  </si>
  <si>
    <t>GSK211021CQT465</t>
  </si>
  <si>
    <t>GSK211021UEV647</t>
  </si>
  <si>
    <t>GSK211022LXB837</t>
  </si>
  <si>
    <t>GSK211022DZP387</t>
  </si>
  <si>
    <t>GSK211022ZYJ874</t>
  </si>
  <si>
    <t>GSK211022HKR752</t>
  </si>
  <si>
    <t>GSK211022BZQ561</t>
  </si>
  <si>
    <t>GSK211022YNW304</t>
  </si>
  <si>
    <t>GSK211022YGW940</t>
  </si>
  <si>
    <t>GSK211020RBY687</t>
  </si>
  <si>
    <t>GSK211022ZKO421</t>
  </si>
  <si>
    <t>GSK211022CYE725</t>
  </si>
  <si>
    <t>GSK211021XDB019</t>
  </si>
  <si>
    <t>GSK211021WSX951</t>
  </si>
  <si>
    <t>GSK211021QGM289</t>
  </si>
  <si>
    <t>GSK211022FWY598</t>
  </si>
  <si>
    <t>GSK211022TAC782</t>
  </si>
  <si>
    <t>GSK211021ATJ146</t>
  </si>
  <si>
    <t>GSK211021EUK857</t>
  </si>
  <si>
    <t>GSK211020LJK738</t>
  </si>
  <si>
    <t>GSK211022OML057</t>
  </si>
  <si>
    <t>GSK211022DXY041</t>
  </si>
  <si>
    <t>GSK211022ADM584</t>
  </si>
  <si>
    <t>GSK211022NXK814</t>
  </si>
  <si>
    <t>GSK211021CKR657</t>
  </si>
  <si>
    <t>GSK211022LQJ549</t>
  </si>
  <si>
    <t>GSK211022BHK135</t>
  </si>
  <si>
    <t>GSK211021YLS820</t>
  </si>
  <si>
    <t>GSK211022CRE347</t>
  </si>
  <si>
    <t>GSK211022KFM970</t>
  </si>
  <si>
    <t>GSK211022PIN679</t>
  </si>
  <si>
    <t>GSK211022LJZ039</t>
  </si>
  <si>
    <t>GSK211021DHL745</t>
  </si>
  <si>
    <t>GSK211022AWB697</t>
  </si>
  <si>
    <t>GSK211022HST290</t>
  </si>
  <si>
    <t>GSK211022JDX065</t>
  </si>
  <si>
    <t>GSK211022JYP472</t>
  </si>
  <si>
    <t>GSK211022HIA793</t>
  </si>
  <si>
    <t>GSK211022JIG196</t>
  </si>
  <si>
    <t>GSK211022LXS034</t>
  </si>
  <si>
    <t>GSK211022OPB819</t>
  </si>
  <si>
    <t>GSK211022PIC324</t>
  </si>
  <si>
    <t>GSK211021JFO617</t>
  </si>
  <si>
    <t>GSK211022AOX548</t>
  </si>
  <si>
    <t>GSK211022UQG509</t>
  </si>
  <si>
    <t>GSK211022PXM271</t>
  </si>
  <si>
    <t>GSK211022DMJ245</t>
  </si>
  <si>
    <t>GSK211021NTQ261</t>
  </si>
  <si>
    <t>GSK211022AGJ415</t>
  </si>
  <si>
    <t>GSK211022ZCF895</t>
  </si>
  <si>
    <t>GSK211022OJI408</t>
  </si>
  <si>
    <t>GSK211022GOV207</t>
  </si>
  <si>
    <t>GSK211022UIM253</t>
  </si>
  <si>
    <t>GSK211022NOE173</t>
  </si>
  <si>
    <t>GSK211022OBR076</t>
  </si>
  <si>
    <t>GSK211022XAQ916</t>
  </si>
  <si>
    <t>GSK211022OZC790</t>
  </si>
  <si>
    <t>GSK211022VRJ123</t>
  </si>
  <si>
    <t>GSK211022ECY548</t>
  </si>
  <si>
    <t>GSK211022DGR374</t>
  </si>
  <si>
    <t>GSK211021QRK306</t>
  </si>
  <si>
    <t>GSK211022IDU810</t>
  </si>
  <si>
    <t>GSK211022FKS765</t>
  </si>
  <si>
    <t>GSK211022FZC089</t>
  </si>
  <si>
    <t>GSK211022VFQ324</t>
  </si>
  <si>
    <t>GSK211022DLP123</t>
  </si>
  <si>
    <t>GSK211022RNA734</t>
  </si>
  <si>
    <t>GSK211022QFX320</t>
  </si>
  <si>
    <t>GSK211022JSO741</t>
  </si>
  <si>
    <t>GSK211021QMV937</t>
  </si>
  <si>
    <t>GSK211022NZU054</t>
  </si>
  <si>
    <t>GSK211022ZRY532</t>
  </si>
  <si>
    <t>GSK211022PCE397</t>
  </si>
  <si>
    <t>GSK211022ABY720</t>
  </si>
  <si>
    <t>GSK211022GCY261</t>
  </si>
  <si>
    <t>GSK211022JDT014</t>
  </si>
  <si>
    <t>GSK211022VES065</t>
  </si>
  <si>
    <t>GSK211022SNP586</t>
  </si>
  <si>
    <t>GSK211022YDM049</t>
  </si>
  <si>
    <t>GSK211022OKS236</t>
  </si>
  <si>
    <t>GSK211021TBS452</t>
  </si>
  <si>
    <t>GSK211022JAM840</t>
  </si>
  <si>
    <t>GSK211022NTX160</t>
  </si>
  <si>
    <t>GSK211022SNM204</t>
  </si>
  <si>
    <t>GSK211022WTL201</t>
  </si>
  <si>
    <t>GSK211022IVG123</t>
  </si>
  <si>
    <t>GSK211022QWV489</t>
  </si>
  <si>
    <t>GSK211022LAE829</t>
  </si>
  <si>
    <t>GSK211022YGT506</t>
  </si>
  <si>
    <t>GSK211022UWF678</t>
  </si>
  <si>
    <t>GSK211022VTX187</t>
  </si>
  <si>
    <t>GSK211022SHF153</t>
  </si>
  <si>
    <t>GSK211022HPF367</t>
  </si>
  <si>
    <t>GSK211021PXJ162</t>
  </si>
  <si>
    <t>GSK211022WRU435</t>
  </si>
  <si>
    <t>GSK211022SFD258</t>
  </si>
  <si>
    <t>GSK211022CAP380</t>
  </si>
  <si>
    <t>GSK211021LIO563</t>
  </si>
  <si>
    <t>GSK211022GUP418</t>
  </si>
  <si>
    <t>GSK211022FVG325</t>
  </si>
  <si>
    <t>GSK211022REZ310</t>
  </si>
  <si>
    <t>GSK211021BWN169</t>
  </si>
  <si>
    <t>GSK211022YED709</t>
  </si>
  <si>
    <t>GSK211021OLN397</t>
  </si>
  <si>
    <t>GSK211022VYT405</t>
  </si>
  <si>
    <t>GSK211022QHT709</t>
  </si>
  <si>
    <t>GSK211022SLO980</t>
  </si>
  <si>
    <t>GSK211022CZF852</t>
  </si>
  <si>
    <t>GSK211022HDS592</t>
  </si>
  <si>
    <t>GSK211022INK193</t>
  </si>
  <si>
    <t>GSK211022HKX632</t>
  </si>
  <si>
    <t>GSK211022ERI418</t>
  </si>
  <si>
    <t>GSK211022UDN651</t>
  </si>
  <si>
    <t>GSK211021PSU318</t>
  </si>
  <si>
    <t>GSK211022DJU049</t>
  </si>
  <si>
    <t>GSK211022PJF014</t>
  </si>
  <si>
    <t>GSK211022BVJ145</t>
  </si>
  <si>
    <t>GSK211022YMW731</t>
  </si>
  <si>
    <t>GSK211022EBQ036</t>
  </si>
  <si>
    <t>GSK211022NDG643</t>
  </si>
  <si>
    <t>GSK211022KAX479</t>
  </si>
  <si>
    <t>GSK211022EYB274</t>
  </si>
  <si>
    <t>GSK211022ITA178</t>
  </si>
  <si>
    <t>GSK211022XNK510</t>
  </si>
  <si>
    <t>GSK211022ARF203</t>
  </si>
  <si>
    <t>GSK211022IBY976</t>
  </si>
  <si>
    <t>GSK211022MWK639</t>
  </si>
  <si>
    <t>GSK211022MRD506</t>
  </si>
  <si>
    <t>GSK211022DBI762</t>
  </si>
  <si>
    <t>GSK211022PTI759</t>
  </si>
  <si>
    <t>GSK211022ORC745</t>
  </si>
  <si>
    <t>GSK211022VWT680</t>
  </si>
  <si>
    <t>GSK211022IJO820</t>
  </si>
  <si>
    <t>GSK211022CYF259</t>
  </si>
  <si>
    <t>GSK211022RHF310</t>
  </si>
  <si>
    <t>GSK211021XRF926</t>
  </si>
  <si>
    <t>GSK211022DZE016</t>
  </si>
  <si>
    <t>GSK211022PQL239</t>
  </si>
  <si>
    <t>GSK211022BGL489</t>
  </si>
  <si>
    <t>GSK211022XDG915</t>
  </si>
  <si>
    <t>GSK211022CJI358</t>
  </si>
  <si>
    <t>GSK211022SYK964</t>
  </si>
  <si>
    <t>GSK211022DOE329</t>
  </si>
  <si>
    <t>GSK211021RIW705</t>
  </si>
  <si>
    <t>GSK211022NVA018</t>
  </si>
  <si>
    <t>GSK211022IPX108</t>
  </si>
  <si>
    <t>GSK211022FTC601</t>
  </si>
  <si>
    <t>GSK211022OMZ298</t>
  </si>
  <si>
    <t>GSK211022LZK195</t>
  </si>
  <si>
    <t>GSK211022EQG849</t>
  </si>
  <si>
    <t>GSK211022UNE391</t>
  </si>
  <si>
    <t>GSK211022KGI461</t>
  </si>
  <si>
    <t>GSK211022QBJ137</t>
  </si>
  <si>
    <t>GSK211022RYN053</t>
  </si>
  <si>
    <t>GSK211022CFD425</t>
  </si>
  <si>
    <t>GSK211022ZJM539</t>
  </si>
  <si>
    <t>GSK211022MAK978</t>
  </si>
  <si>
    <t>GSK211022TMH295</t>
  </si>
  <si>
    <t>GSK211022PUG109</t>
  </si>
  <si>
    <t>GSK211022ROU763</t>
  </si>
  <si>
    <t>GSK211022TBY543</t>
  </si>
  <si>
    <t>GSK211022QRA079</t>
  </si>
  <si>
    <t>GSK211022RDY176</t>
  </si>
  <si>
    <t>GSK211022UHV683</t>
  </si>
  <si>
    <t>GSK211022PVH956</t>
  </si>
  <si>
    <t>GSK211022YQP193</t>
  </si>
  <si>
    <t>GSK211022UHF857</t>
  </si>
  <si>
    <t>GSK211021CWX916</t>
  </si>
  <si>
    <t>GSK211022FBR074</t>
  </si>
  <si>
    <t>GSK211022YJU356</t>
  </si>
  <si>
    <t>GSK211022KUV925</t>
  </si>
  <si>
    <t>GSK211022OUE268</t>
  </si>
  <si>
    <t>GSK211022XHC783</t>
  </si>
  <si>
    <t>GSK211022ZKF321</t>
  </si>
  <si>
    <t>GSK211022XYT580</t>
  </si>
  <si>
    <t>GSK211022SHK372</t>
  </si>
  <si>
    <t>GSK211022FDH590</t>
  </si>
  <si>
    <t>GSK211022LKE810</t>
  </si>
  <si>
    <t>DMD/2110/22/NEJL1625</t>
  </si>
  <si>
    <t>GSK211022YZB571</t>
  </si>
  <si>
    <t>GSK211022FRU086</t>
  </si>
  <si>
    <t>GSK211020MOY209</t>
  </si>
  <si>
    <t>GSK211021PQT957</t>
  </si>
  <si>
    <t>GSK211022IBA162</t>
  </si>
  <si>
    <t>GSK211022PZM502</t>
  </si>
  <si>
    <t>GSK211022XTH136</t>
  </si>
  <si>
    <t>DMD/2110/22/BUOY0586</t>
  </si>
  <si>
    <t>GSK211022EYT867</t>
  </si>
  <si>
    <t>GSK211022JPO346</t>
  </si>
  <si>
    <t>GSK211022MOV781</t>
  </si>
  <si>
    <t>GSK211022SDC621</t>
  </si>
  <si>
    <t>GSK211022LPH268</t>
  </si>
  <si>
    <t>GSK211022BGZ123</t>
  </si>
  <si>
    <t>GSK211022DRL046</t>
  </si>
  <si>
    <t>GSK211022WTE097</t>
  </si>
  <si>
    <t>DMD/2110/22/CGWP1254</t>
  </si>
  <si>
    <t>GSK211022JOT624</t>
  </si>
  <si>
    <t>GSK211022YAU549</t>
  </si>
  <si>
    <t>GSK211022TED384</t>
  </si>
  <si>
    <t>GSK211022FUQ382</t>
  </si>
  <si>
    <t>GSK211022UWX028</t>
  </si>
  <si>
    <t>GSK211022CYP790</t>
  </si>
  <si>
    <t>GSK211022AKB847</t>
  </si>
  <si>
    <t>GSK211022QRH315</t>
  </si>
  <si>
    <t>GSK211022AIR815</t>
  </si>
  <si>
    <t>GSK211022KVI572</t>
  </si>
  <si>
    <t>GSK211022GIT549</t>
  </si>
  <si>
    <t>GSK211022LMG841</t>
  </si>
  <si>
    <t>GSK211022NFU105</t>
  </si>
  <si>
    <t>GSK211022QMB750</t>
  </si>
  <si>
    <t>GSK211022ABG708</t>
  </si>
  <si>
    <t>GSK211022MTJ147</t>
  </si>
  <si>
    <t>GSK211022AJZ780</t>
  </si>
  <si>
    <t>GSK211022UGX234</t>
  </si>
  <si>
    <t>GSK211022WXV715</t>
  </si>
  <si>
    <t>GSK211022QHC503</t>
  </si>
  <si>
    <t>GSK211022ALZ943</t>
  </si>
  <si>
    <t>GSK211022TMF421</t>
  </si>
  <si>
    <t>GSK211022KMQ615</t>
  </si>
  <si>
    <t>GSK211022IPG487</t>
  </si>
  <si>
    <t>GSK211022YMR958</t>
  </si>
  <si>
    <t>GSK211022JIX017</t>
  </si>
  <si>
    <t>GSK211022IUW513</t>
  </si>
  <si>
    <t>GSK211022SZT478</t>
  </si>
  <si>
    <t>GSK211022KBT429</t>
  </si>
  <si>
    <t>GSK211022REH465</t>
  </si>
  <si>
    <t>GSK211022LYB318</t>
  </si>
  <si>
    <t>DMD/2110/23/PZVU9437</t>
  </si>
  <si>
    <t>GSK211023XFN203</t>
  </si>
  <si>
    <t>GSK211023DFV568</t>
  </si>
  <si>
    <t>GSK211023EBR239</t>
  </si>
  <si>
    <t>GSK211023KWX742</t>
  </si>
  <si>
    <t>GSK211023GMR071</t>
  </si>
  <si>
    <t>GSK211023SPQ892</t>
  </si>
  <si>
    <t>GSK211023BNE649</t>
  </si>
  <si>
    <t>GSK211023UTN296</t>
  </si>
  <si>
    <t>GSK211023OKA209</t>
  </si>
  <si>
    <t>GSK211023YNF836</t>
  </si>
  <si>
    <t>GSK211023GRV063</t>
  </si>
  <si>
    <t>GSK211023AEM736</t>
  </si>
  <si>
    <t>GSK211022JOD150</t>
  </si>
  <si>
    <t>GSK211023XNS431</t>
  </si>
  <si>
    <t>GSK211022JNG520</t>
  </si>
  <si>
    <t>GSK211023ZRE176</t>
  </si>
  <si>
    <t>GSK211023RDQ214</t>
  </si>
  <si>
    <t>GSK211023RCP436</t>
  </si>
  <si>
    <t>GSK211023FSZ560</t>
  </si>
  <si>
    <t>GSK211023BIN549</t>
  </si>
  <si>
    <t>GSK211023ZTR320</t>
  </si>
  <si>
    <t>GSK211023HXS843</t>
  </si>
  <si>
    <t>GSK211023THX867</t>
  </si>
  <si>
    <t>GSK211023MLF839</t>
  </si>
  <si>
    <t>GSK211023WPJ269</t>
  </si>
  <si>
    <t>GSK211023DHL517</t>
  </si>
  <si>
    <t>GSK211023UHR543</t>
  </si>
  <si>
    <t>GSK211023LPQ326</t>
  </si>
  <si>
    <t>GSK211022VCP519</t>
  </si>
  <si>
    <t>GSK211023CLP924</t>
  </si>
  <si>
    <t>GSK211023LVU038</t>
  </si>
  <si>
    <t>GSK211023EBD312</t>
  </si>
  <si>
    <t>GSK211022OWJ420</t>
  </si>
  <si>
    <t>GSK211023NWV276</t>
  </si>
  <si>
    <t>GSK211023BNU061</t>
  </si>
  <si>
    <t>GSK211023ZFE603</t>
  </si>
  <si>
    <t>GSK211023SEZ362</t>
  </si>
  <si>
    <t>GSK211023XLM841</t>
  </si>
  <si>
    <t>GSK211023BIQ725</t>
  </si>
  <si>
    <t>GSK211023DEG105</t>
  </si>
  <si>
    <t>GSK211023MSV563</t>
  </si>
  <si>
    <t>GSK211023RTK397</t>
  </si>
  <si>
    <t>GSK211023MAU365</t>
  </si>
  <si>
    <t>GSK211023MFO278</t>
  </si>
  <si>
    <t>GSK211022HVZ932</t>
  </si>
  <si>
    <t>GSK211023HUI914</t>
  </si>
  <si>
    <t>GSK211023SFL109</t>
  </si>
  <si>
    <t>GSK211023PTQ412</t>
  </si>
  <si>
    <t>GSK211023IHE961</t>
  </si>
  <si>
    <t>GSK211023KHW136</t>
  </si>
  <si>
    <t>GSK211023DWV137</t>
  </si>
  <si>
    <t>GSK211023TFJ432</t>
  </si>
  <si>
    <t>GSK211023XSH082</t>
  </si>
  <si>
    <t>GSK211023UFG248</t>
  </si>
  <si>
    <t>DMD/2110/23/IBLQ0259</t>
  </si>
  <si>
    <t>GSK211022BNE216</t>
  </si>
  <si>
    <t>DMD/2110/23/KPUI5034</t>
  </si>
  <si>
    <t>GSK211023KQH243</t>
  </si>
  <si>
    <t>DMD/2110/23/VOKC5846</t>
  </si>
  <si>
    <t>GSK211023GZU695</t>
  </si>
  <si>
    <t>GSK211023ZRY971</t>
  </si>
  <si>
    <t>GSK211023ZQU208</t>
  </si>
  <si>
    <t>GSK211023OTY716</t>
  </si>
  <si>
    <t>GSK211023QJN832</t>
  </si>
  <si>
    <t>GSK211023LHW029</t>
  </si>
  <si>
    <t>GSK211022IND617</t>
  </si>
  <si>
    <t>GSK211023OQZ504</t>
  </si>
  <si>
    <t>GSK211023SUD741</t>
  </si>
  <si>
    <t>GSK211023CTE571</t>
  </si>
  <si>
    <t>GSK211022FIE368</t>
  </si>
  <si>
    <t>GSK211023SXP712</t>
  </si>
  <si>
    <t>GSK211023VGO309</t>
  </si>
  <si>
    <t>GSK211023BOR409</t>
  </si>
  <si>
    <t>GSK211023KCY290</t>
  </si>
  <si>
    <t>GSK211022YKM281</t>
  </si>
  <si>
    <t>GSK211023UZT319</t>
  </si>
  <si>
    <t>GSK211023GLP489</t>
  </si>
  <si>
    <t>GSK211023ZHR498</t>
  </si>
  <si>
    <t>GSK211022IXK381</t>
  </si>
  <si>
    <t>GSK211023CTP230</t>
  </si>
  <si>
    <t>GSK211023LCR037</t>
  </si>
  <si>
    <t>GSK211023KCF983</t>
  </si>
  <si>
    <t>GSK211023ZFU978</t>
  </si>
  <si>
    <t>GSK211023LHS461</t>
  </si>
  <si>
    <t>GSK211023MIO432</t>
  </si>
  <si>
    <t>GSK211023AEZ591</t>
  </si>
  <si>
    <t>GSK211022NKR018</t>
  </si>
  <si>
    <t>GSK211022TYA945</t>
  </si>
  <si>
    <t>GSK211023FVH240</t>
  </si>
  <si>
    <t>GSK211023KGR824</t>
  </si>
  <si>
    <t>GSK211022WPQ794</t>
  </si>
  <si>
    <t>GSK211022MZE157</t>
  </si>
  <si>
    <t>GSK211022STK637</t>
  </si>
  <si>
    <t>GSK211023BSZ213</t>
  </si>
  <si>
    <t>GSK211023NTP609</t>
  </si>
  <si>
    <t>GSK211023RDJ845</t>
  </si>
  <si>
    <t>GSK211023DZQ148</t>
  </si>
  <si>
    <t>GSK211023WMT625</t>
  </si>
  <si>
    <t>GSK211023SMI209</t>
  </si>
  <si>
    <t>DMD/2110/23/JSGV0592</t>
  </si>
  <si>
    <t>GSK211023JWU539</t>
  </si>
  <si>
    <t>GSK211022NHL146</t>
  </si>
  <si>
    <t>GSK211022JUX093</t>
  </si>
  <si>
    <t>GSK211022QMT851</t>
  </si>
  <si>
    <t>GSK211022AQZ184</t>
  </si>
  <si>
    <t>GSK211023VSA241</t>
  </si>
  <si>
    <t>GSK211023GBH415</t>
  </si>
  <si>
    <t>GSK211023HFE263</t>
  </si>
  <si>
    <t>GSK211023GJX643</t>
  </si>
  <si>
    <t>GSK211023JMO364</t>
  </si>
  <si>
    <t>GSK211023LBI342</t>
  </si>
  <si>
    <t>GSK211023GDZ194</t>
  </si>
  <si>
    <t>GSK211022YWB356</t>
  </si>
  <si>
    <t>GSK211023FGU493</t>
  </si>
  <si>
    <t>GSK211022HOK764</t>
  </si>
  <si>
    <t>GSK211022PVI937</t>
  </si>
  <si>
    <t>GSK211023FMV143</t>
  </si>
  <si>
    <t>GSK211023VPN371</t>
  </si>
  <si>
    <t>GSK211023AYX902</t>
  </si>
  <si>
    <t>GSK211023GXC563</t>
  </si>
  <si>
    <t>GSK211023ZOW245</t>
  </si>
  <si>
    <t>GSK211023ZLO378</t>
  </si>
  <si>
    <t>GSK211023AOQ425</t>
  </si>
  <si>
    <t>GSK211023WHV574</t>
  </si>
  <si>
    <t>GSK211023BVT580</t>
  </si>
  <si>
    <t>GSK211023HXQ285</t>
  </si>
  <si>
    <t>GSK211023YFE860</t>
  </si>
  <si>
    <t>GSK211023CKR749</t>
  </si>
  <si>
    <t>GSK211023CHF603</t>
  </si>
  <si>
    <t>GSK211023QHJ067</t>
  </si>
  <si>
    <t>GSK211023WVM109</t>
  </si>
  <si>
    <t>GSK211023ZJI826</t>
  </si>
  <si>
    <t>GSK211022BJA081</t>
  </si>
  <si>
    <t>GSK211023KBO234</t>
  </si>
  <si>
    <t>GSK211023AJD075</t>
  </si>
  <si>
    <t>GSK211022FRJ385</t>
  </si>
  <si>
    <t>GSK211023KHS394</t>
  </si>
  <si>
    <t>GSK211023LPQ940</t>
  </si>
  <si>
    <t>GSK211023RXZ615</t>
  </si>
  <si>
    <t>GSK211021ZXQ285</t>
  </si>
  <si>
    <t>GSK211023CQK528</t>
  </si>
  <si>
    <t>GSK211023LEF956</t>
  </si>
  <si>
    <t>GSK211023DXY783</t>
  </si>
  <si>
    <t>GSK211023MKC025</t>
  </si>
  <si>
    <t>GSK211023ZFY496</t>
  </si>
  <si>
    <t>GSK211023CHQ257</t>
  </si>
  <si>
    <t>GSK211023TPM057</t>
  </si>
  <si>
    <t>GSK211023IQR784</t>
  </si>
  <si>
    <t>GSK211023XOI783</t>
  </si>
  <si>
    <t>GSK211023YSU450</t>
  </si>
  <si>
    <t>GSK211023VEK859</t>
  </si>
  <si>
    <t>GSK211023ISO802</t>
  </si>
  <si>
    <t>GSK211023DSN358</t>
  </si>
  <si>
    <t>GSK211023WEF759</t>
  </si>
  <si>
    <t>GSK211023DKV243</t>
  </si>
  <si>
    <t>GSK211023AGE906</t>
  </si>
  <si>
    <t>GSK211021ZWK346</t>
  </si>
  <si>
    <t>GSK211023RNS870</t>
  </si>
  <si>
    <t>GSK211023QYR295</t>
  </si>
  <si>
    <t>GSK211023EJL016</t>
  </si>
  <si>
    <t>GSK211023GWN786</t>
  </si>
  <si>
    <t>GSK211023IEN481</t>
  </si>
  <si>
    <t>GSK211023TXR412</t>
  </si>
  <si>
    <t>GSK211023VSI984</t>
  </si>
  <si>
    <t>GSK211023OZE682</t>
  </si>
  <si>
    <t>GSK211023TVL390</t>
  </si>
  <si>
    <t>GSK211023PHD463</t>
  </si>
  <si>
    <t>GSK211023QCR610</t>
  </si>
  <si>
    <t>GSK211023OVQ071</t>
  </si>
  <si>
    <t>GSK211023FMP074</t>
  </si>
  <si>
    <t>GSK211023EJV075</t>
  </si>
  <si>
    <t>GSK211021ZAS513</t>
  </si>
  <si>
    <t>GSK211021VPH063</t>
  </si>
  <si>
    <t>GSK211023ETF062</t>
  </si>
  <si>
    <t>GSK211023MUG901</t>
  </si>
  <si>
    <t>GSK211023XVE369</t>
  </si>
  <si>
    <t>GSK211023WOT284</t>
  </si>
  <si>
    <t>GSK211023BCF081</t>
  </si>
  <si>
    <t>GSK211023OZK658</t>
  </si>
  <si>
    <t>GSK211023RIC924</t>
  </si>
  <si>
    <t>GSK211023CMT947</t>
  </si>
  <si>
    <t>DMD/2110/23/NBIJ0853</t>
  </si>
  <si>
    <t>GSK211023AHX241</t>
  </si>
  <si>
    <t>GSK211023FEH026</t>
  </si>
  <si>
    <t>GSK211023EMN841</t>
  </si>
  <si>
    <t>GSK211023YIC806</t>
  </si>
  <si>
    <t>GSK211023ICQ608</t>
  </si>
  <si>
    <t>GSK211023PKB842</t>
  </si>
  <si>
    <t>GSK211022QTY372</t>
  </si>
  <si>
    <t>GSK211022MHN328</t>
  </si>
  <si>
    <t>GSK211021KCU950</t>
  </si>
  <si>
    <t>DMD/2110/23/NXHK8296</t>
  </si>
  <si>
    <t>GSK211022PTL167</t>
  </si>
  <si>
    <t>GSK211023ZNB678</t>
  </si>
  <si>
    <t>GSK211023JKB264</t>
  </si>
  <si>
    <t>GSK211023ARI890</t>
  </si>
  <si>
    <t>GSK211023GOX315</t>
  </si>
  <si>
    <t>DMD/2110/23/0TAZ9106</t>
  </si>
  <si>
    <t>GSK211022BXJ710</t>
  </si>
  <si>
    <t>DMD/2110/24/OGPR4793</t>
  </si>
  <si>
    <t>GSK211024HCO274</t>
  </si>
  <si>
    <t>28/10/2021 SYARIF MOHARDI</t>
  </si>
  <si>
    <t>GSK211024UNJ368</t>
  </si>
  <si>
    <t>GSK211024QND638</t>
  </si>
  <si>
    <t>GSK211024YUD793</t>
  </si>
  <si>
    <t>GSK211023SZI942</t>
  </si>
  <si>
    <t>GSK211023ZXK610</t>
  </si>
  <si>
    <t>GSK211023ONU743</t>
  </si>
  <si>
    <t>GSK211024ZQN602</t>
  </si>
  <si>
    <t>GSK211023XBV489</t>
  </si>
  <si>
    <t>GSK211024GVD374</t>
  </si>
  <si>
    <t>GSK211024WEN438</t>
  </si>
  <si>
    <t>GSK211024DRT781</t>
  </si>
  <si>
    <t>GSK211023TWF168</t>
  </si>
  <si>
    <t>GSK211024RBQ972</t>
  </si>
  <si>
    <t>GSK211024ZQT273</t>
  </si>
  <si>
    <t>GSK211024WIG859</t>
  </si>
  <si>
    <t>GSK211024NMA032</t>
  </si>
  <si>
    <t>GSK211024NLH467</t>
  </si>
  <si>
    <t>GSK211024QEN953</t>
  </si>
  <si>
    <t>GSK211023QSP961</t>
  </si>
  <si>
    <t>GSK211024FQO685</t>
  </si>
  <si>
    <t>GSK211024AIJ860</t>
  </si>
  <si>
    <t>GSK211023EYB417</t>
  </si>
  <si>
    <t>GSK211024MPK569</t>
  </si>
  <si>
    <t>GSK211023FIG479</t>
  </si>
  <si>
    <t>GSK211023GHY180</t>
  </si>
  <si>
    <t>GSK211024YAE742</t>
  </si>
  <si>
    <t>GSK211023NHZ639</t>
  </si>
  <si>
    <t>GSK211024FAH482</t>
  </si>
  <si>
    <t>GSK211024ZQJ189</t>
  </si>
  <si>
    <t>GSK211023HKJ926</t>
  </si>
  <si>
    <t>GSK211023PTS954</t>
  </si>
  <si>
    <t>GSK211024EFR739</t>
  </si>
  <si>
    <t>GSK211023TSF793</t>
  </si>
  <si>
    <t>GSK211023LWZ783</t>
  </si>
  <si>
    <t>GSK211024WFM250</t>
  </si>
  <si>
    <t>GSK211024MUR543</t>
  </si>
  <si>
    <t>GSK211024NXI097</t>
  </si>
  <si>
    <t>GSK211024YOT607</t>
  </si>
  <si>
    <t>GSK211024BCP357</t>
  </si>
  <si>
    <t>GSK211023OVW192</t>
  </si>
  <si>
    <t>GSK211023ETY321</t>
  </si>
  <si>
    <t>GSK211023ZPT647</t>
  </si>
  <si>
    <t>GSK211024BDG943</t>
  </si>
  <si>
    <t>GSK211024ZAM061</t>
  </si>
  <si>
    <t>GSK211024QNH625</t>
  </si>
  <si>
    <t>GSK211024FTE360</t>
  </si>
  <si>
    <t>GSK211023RMW861</t>
  </si>
  <si>
    <t>GSK211024LRF705</t>
  </si>
  <si>
    <t>GSK211024GOB480</t>
  </si>
  <si>
    <t>GSK211024OGF478</t>
  </si>
  <si>
    <t>GSK211023OQJ415</t>
  </si>
  <si>
    <t>GSK211024QVE490</t>
  </si>
  <si>
    <t>GSK211024TFV062</t>
  </si>
  <si>
    <t>GSK211024WML075</t>
  </si>
  <si>
    <t>GSK211024KES485</t>
  </si>
  <si>
    <t>GSK211024MTK076</t>
  </si>
  <si>
    <t>GSK211023OFZ534</t>
  </si>
  <si>
    <t>GSK211024DWO615</t>
  </si>
  <si>
    <t>GSK211024GFA561</t>
  </si>
  <si>
    <t>GSK211024RMU276</t>
  </si>
  <si>
    <t>GSK211023AVZ809</t>
  </si>
  <si>
    <t>GSK211024ODU895</t>
  </si>
  <si>
    <t>GSK211024JLD957</t>
  </si>
  <si>
    <t>GSK211023CXN730</t>
  </si>
  <si>
    <t>GSK211024WCG684</t>
  </si>
  <si>
    <t>DMD/2110/24/ZUSK1570</t>
  </si>
  <si>
    <t>GSK211024NVY820</t>
  </si>
  <si>
    <t>DMD/2110/24/JXKU2594</t>
  </si>
  <si>
    <t>GSK211024KVN253</t>
  </si>
  <si>
    <t>GSK211024VZJ107</t>
  </si>
  <si>
    <t>GSK211024VXU603</t>
  </si>
  <si>
    <t>GSK211024PMR879</t>
  </si>
  <si>
    <t>GSK211023PJR847</t>
  </si>
  <si>
    <t>GSK211022IAW574</t>
  </si>
  <si>
    <t>GSK211024EQO523</t>
  </si>
  <si>
    <t>GSK211024QOC629</t>
  </si>
  <si>
    <t>GSK211024VOT146</t>
  </si>
  <si>
    <t>GSK211023MUC318</t>
  </si>
  <si>
    <t>GSK211024RVA263</t>
  </si>
  <si>
    <t>GSK211023CRB293</t>
  </si>
  <si>
    <t>GSK211022ECF697</t>
  </si>
  <si>
    <t>GSK211022CEA520</t>
  </si>
  <si>
    <t>GSK211024TDM815</t>
  </si>
  <si>
    <t>GSK211024TIW031</t>
  </si>
  <si>
    <t>GSK211022EBI067</t>
  </si>
  <si>
    <t>GSK211024MQK720</t>
  </si>
  <si>
    <t>GSK211022ODT715</t>
  </si>
  <si>
    <t>GSK211024GES486</t>
  </si>
  <si>
    <t>GSK211022KZT940</t>
  </si>
  <si>
    <t>GSK211024EZP128</t>
  </si>
  <si>
    <t>GSK211024GPM376</t>
  </si>
  <si>
    <t>GSK211024EMX254</t>
  </si>
  <si>
    <t>GSK211024GKF160</t>
  </si>
  <si>
    <t>GSK211024QBI703</t>
  </si>
  <si>
    <t>GSK211024MUG195</t>
  </si>
  <si>
    <t>GSK211024TLB869</t>
  </si>
  <si>
    <t>GSK211024OBK873</t>
  </si>
  <si>
    <t>GSK211023HVJ205</t>
  </si>
  <si>
    <t>GSK211024QVN796</t>
  </si>
  <si>
    <t>GSK211024FKR495</t>
  </si>
  <si>
    <t>GSK211024CEF506</t>
  </si>
  <si>
    <t>GSK211024AOB972</t>
  </si>
  <si>
    <t>GSK211023ADO710</t>
  </si>
  <si>
    <t>GSK211024TEI079</t>
  </si>
  <si>
    <t>GSK211024VMA958</t>
  </si>
  <si>
    <t>GSK211024NFY293</t>
  </si>
  <si>
    <t>GSK211024LKX460</t>
  </si>
  <si>
    <t>GSK211024LRQ459</t>
  </si>
  <si>
    <t>GSK211024LNT539</t>
  </si>
  <si>
    <t>GSK211024MOA367</t>
  </si>
  <si>
    <t>GSK211024YPU379</t>
  </si>
  <si>
    <t>GSK211024ZXU170</t>
  </si>
  <si>
    <t>GSK211024MNQ124</t>
  </si>
  <si>
    <t>GSK211024DYX851</t>
  </si>
  <si>
    <t>GSK211024JIK201</t>
  </si>
  <si>
    <t>GSK211023IBE897</t>
  </si>
  <si>
    <t>GSK211024QWJ236</t>
  </si>
  <si>
    <t>GSK211024PTK948</t>
  </si>
  <si>
    <t>GSK211024FRO518</t>
  </si>
  <si>
    <t>GSK211024WUV590</t>
  </si>
  <si>
    <t>GSK211024NJW315</t>
  </si>
  <si>
    <t>GSK211024GJZ156</t>
  </si>
  <si>
    <t>GSK211024IXB902</t>
  </si>
  <si>
    <t>GSK211024OGV935</t>
  </si>
  <si>
    <t>GSK211024EUO874</t>
  </si>
  <si>
    <t>GSK211024YPZ560</t>
  </si>
  <si>
    <t>GSK211024VSW452</t>
  </si>
  <si>
    <t>GSK211024IQR741</t>
  </si>
  <si>
    <t>GSK211024YHU167</t>
  </si>
  <si>
    <t>GSK211024XHL570</t>
  </si>
  <si>
    <t>GSK211024HKM319</t>
  </si>
  <si>
    <t>GSK211024WJZ496</t>
  </si>
  <si>
    <t>GSK211024FOC624</t>
  </si>
  <si>
    <t>GSK211024UGZ834</t>
  </si>
  <si>
    <t>GSK211024ERK034</t>
  </si>
  <si>
    <t>GSK211024ZEM953</t>
  </si>
  <si>
    <t>GSK211023ELI798</t>
  </si>
  <si>
    <t>GSK211024GAZ903</t>
  </si>
  <si>
    <t>GSK211023UPH173</t>
  </si>
  <si>
    <t>GSK211024ZND846</t>
  </si>
  <si>
    <t>GSK211024KHQ740</t>
  </si>
  <si>
    <t>GSK211024FOU861</t>
  </si>
  <si>
    <t>GSK211024ESA520</t>
  </si>
  <si>
    <t>GSK211024VTX382</t>
  </si>
  <si>
    <t>GSK211024KNP740</t>
  </si>
  <si>
    <t>GSK211024GNF109</t>
  </si>
  <si>
    <t>GSK211024ILX036</t>
  </si>
  <si>
    <t>GSK211023SKG274</t>
  </si>
  <si>
    <t>GSK211024QZO419</t>
  </si>
  <si>
    <t>GSK211024CAD169</t>
  </si>
  <si>
    <t>GSK211024QUT460</t>
  </si>
  <si>
    <t>GSK211024ZPE708</t>
  </si>
  <si>
    <t>GSK211024XCD617</t>
  </si>
  <si>
    <t>GSK211024URB450</t>
  </si>
  <si>
    <t>GSK211024JOR183</t>
  </si>
  <si>
    <t>GSK211024FYX728</t>
  </si>
  <si>
    <t>GSK211024JZH532</t>
  </si>
  <si>
    <t>GSK211024KYR194</t>
  </si>
  <si>
    <t>GSK211024OFR764</t>
  </si>
  <si>
    <t>GSK211024XHM904</t>
  </si>
  <si>
    <t>GSK211022ZUX456</t>
  </si>
  <si>
    <t>GSK211024BGS731</t>
  </si>
  <si>
    <t>GSK211024NHP760</t>
  </si>
  <si>
    <t>GSK211024ODI569</t>
  </si>
  <si>
    <t>GSK211024PRU765</t>
  </si>
  <si>
    <t>GSK211023OCH392</t>
  </si>
  <si>
    <t>GSK211024UPR214</t>
  </si>
  <si>
    <t>GSK211024YZM145</t>
  </si>
  <si>
    <t>GSK211024XCO105</t>
  </si>
  <si>
    <t>GSK211024HGK790</t>
  </si>
  <si>
    <t>GSK211024DEL714</t>
  </si>
  <si>
    <t>GSK211024ULZ437</t>
  </si>
  <si>
    <t>GSK211024TKZ268</t>
  </si>
  <si>
    <t>GSK211024ZTH236</t>
  </si>
  <si>
    <t>GSK211024GUY609</t>
  </si>
  <si>
    <t>GSK211024JLB327</t>
  </si>
  <si>
    <t>GSK211024KOZ679</t>
  </si>
  <si>
    <t>GSK211024HIV197</t>
  </si>
  <si>
    <t>GSK211024IJU634</t>
  </si>
  <si>
    <t>GSK211024TJS324</t>
  </si>
  <si>
    <t>GSK211024EZH287</t>
  </si>
  <si>
    <t>GSK211024DYE487</t>
  </si>
  <si>
    <t>GSK211024FJR704</t>
  </si>
  <si>
    <t>GSK211024WHP842</t>
  </si>
  <si>
    <t>GSK211024OQE798</t>
  </si>
  <si>
    <t>GSK211024TCY814</t>
  </si>
  <si>
    <t>GSK211024ZHM652</t>
  </si>
  <si>
    <t>GSK211024KUW297</t>
  </si>
  <si>
    <t>GSK211024HLF514</t>
  </si>
  <si>
    <t>GSK211024AQX907</t>
  </si>
  <si>
    <t>GSK211023DJZ493</t>
  </si>
  <si>
    <t>GSK211024QRL654</t>
  </si>
  <si>
    <t>GSK211024HKT284</t>
  </si>
  <si>
    <t>GSK211023OJF398</t>
  </si>
  <si>
    <t>GSK211024KPJ193</t>
  </si>
  <si>
    <t>GSK211024YOI721</t>
  </si>
  <si>
    <t>GSK211024PFH247</t>
  </si>
  <si>
    <t>GSK211024GSP274</t>
  </si>
  <si>
    <t>DMD/2110/24/ISKG2731</t>
  </si>
  <si>
    <t>GSK211024SVX827</t>
  </si>
  <si>
    <t>GSK211024JLH563</t>
  </si>
  <si>
    <t>GSK211024CJO936</t>
  </si>
  <si>
    <t>GSK211024THB142</t>
  </si>
  <si>
    <t>DMD/2110/24/YGHU9215</t>
  </si>
  <si>
    <t>GSK211024DEW159</t>
  </si>
  <si>
    <t>GSK211024KSJ539</t>
  </si>
  <si>
    <t>GSK211024YZH726</t>
  </si>
  <si>
    <t>GSK211024GDB568</t>
  </si>
  <si>
    <t>GSK211024WSY185</t>
  </si>
  <si>
    <t>GSK211024KOJ735</t>
  </si>
  <si>
    <t>GSK211024AOJ301</t>
  </si>
  <si>
    <t>GSK211024GKZ815</t>
  </si>
  <si>
    <t>GSK211024LGE563</t>
  </si>
  <si>
    <t>DMD/2110/25/DTVN3864</t>
  </si>
  <si>
    <t>GSK211024WLQ630</t>
  </si>
  <si>
    <t>DMD/2110/25/WJZC1483</t>
  </si>
  <si>
    <t>GSK211024UHJ675</t>
  </si>
  <si>
    <t>GSK211024EHL936</t>
  </si>
  <si>
    <t>GSK211025DXR301</t>
  </si>
  <si>
    <t>GSK211025RLN287</t>
  </si>
  <si>
    <t>GSK211024PFD406</t>
  </si>
  <si>
    <t>GSK211024IAE712</t>
  </si>
  <si>
    <t>GSK211025CBR013</t>
  </si>
  <si>
    <t>GSK211024ORX365</t>
  </si>
  <si>
    <t>GSK211025KLJ315</t>
  </si>
  <si>
    <t>GSK211024EBY420</t>
  </si>
  <si>
    <t>GSK211025IAZ162</t>
  </si>
  <si>
    <t>GSK211024XMH624</t>
  </si>
  <si>
    <t>GSK211025TKV193</t>
  </si>
  <si>
    <t>GSK211025FUB781</t>
  </si>
  <si>
    <t>GSK211024WJC579</t>
  </si>
  <si>
    <t>GSK211024QDY724</t>
  </si>
  <si>
    <t>GSK211024UJG836</t>
  </si>
  <si>
    <t>GSK211024RGJ568</t>
  </si>
  <si>
    <t>GSK211024DSH849</t>
  </si>
  <si>
    <t>GSK211024FXB275</t>
  </si>
  <si>
    <t>GSK211025UXO684</t>
  </si>
  <si>
    <t>GSK211025IUO493</t>
  </si>
  <si>
    <t>GSK211024PJM619</t>
  </si>
  <si>
    <t>GSK211024BUR056</t>
  </si>
  <si>
    <t>GSK211024ZGJ602</t>
  </si>
  <si>
    <t>DMD/2110/25/FMYT2734</t>
  </si>
  <si>
    <t>GSK211025ETP243</t>
  </si>
  <si>
    <t>DMD/2110/25/UDVY5123</t>
  </si>
  <si>
    <t>GSK211025CNQ359</t>
  </si>
  <si>
    <t>GSK211025ZTP914</t>
  </si>
  <si>
    <t>DMD/2110/25/SEJR4372</t>
  </si>
  <si>
    <t>GSK211025LBK029</t>
  </si>
  <si>
    <t>DMD/2110/25/GSCD4786</t>
  </si>
  <si>
    <t>GSK211024WGT071</t>
  </si>
  <si>
    <t>GSK211025NFD384</t>
  </si>
  <si>
    <t>GSK211024NUY086</t>
  </si>
  <si>
    <t>GSK211023TQG069</t>
  </si>
  <si>
    <t>GSK211025FZS401</t>
  </si>
  <si>
    <t>GSK211023ZAN251</t>
  </si>
  <si>
    <t>GSK211025ORZ942</t>
  </si>
  <si>
    <t>GSK211024XAN984</t>
  </si>
  <si>
    <t>GSK211025ITD705</t>
  </si>
  <si>
    <t>GSK211025RPO728</t>
  </si>
  <si>
    <t>GSK211024MCU849</t>
  </si>
  <si>
    <t>GSK211023HWD967</t>
  </si>
  <si>
    <t>GSK211025BLW380</t>
  </si>
  <si>
    <t>GSK211025VKY164</t>
  </si>
  <si>
    <t>GSK211023EKC851</t>
  </si>
  <si>
    <t>GSK211025SNJ074</t>
  </si>
  <si>
    <t>GSK211024QEU519</t>
  </si>
  <si>
    <t>GSK211025JIO287</t>
  </si>
  <si>
    <t>GSK211025QTR953</t>
  </si>
  <si>
    <t>GSK211025LXM951</t>
  </si>
  <si>
    <t>GSK211025MNR378</t>
  </si>
  <si>
    <t>GSK211025UHX814</t>
  </si>
  <si>
    <t>GSK211025MKV972</t>
  </si>
  <si>
    <t>GSK211025XAP708</t>
  </si>
  <si>
    <t>GSK211024SDH368</t>
  </si>
  <si>
    <t>GSK211025QBC793</t>
  </si>
  <si>
    <t>GSK211025QJG428</t>
  </si>
  <si>
    <t>GSK211025TDY645</t>
  </si>
  <si>
    <t>GSK211024KTI950</t>
  </si>
  <si>
    <t>GSK211024CIV796</t>
  </si>
  <si>
    <t>GSK211024SOJ847</t>
  </si>
  <si>
    <t>GSK211024FIE861</t>
  </si>
  <si>
    <t>GSK211024HDT942</t>
  </si>
  <si>
    <t>GSK211024ACD250</t>
  </si>
  <si>
    <t>DMD/2110/25/GHZE1427</t>
  </si>
  <si>
    <t>GSK211023UET192</t>
  </si>
  <si>
    <t>GSK211025IZE507</t>
  </si>
  <si>
    <t>GSK211025FZM368</t>
  </si>
  <si>
    <t>GSK211023VCN761</t>
  </si>
  <si>
    <t>GSK211024JKX170</t>
  </si>
  <si>
    <t>DMD/2110/25/BIUC3460</t>
  </si>
  <si>
    <t>GSK211024DSA091</t>
  </si>
  <si>
    <t>GSK211024MZW531</t>
  </si>
  <si>
    <t>GSK211024YKJ736</t>
  </si>
  <si>
    <t>GSK211024SQX941</t>
  </si>
  <si>
    <t>DMD/2110/25/JGRT0315</t>
  </si>
  <si>
    <t>GSK211025GKI430</t>
  </si>
  <si>
    <t>DMD/2110/26/PSCI3420</t>
  </si>
  <si>
    <t>GSK211026HKX732</t>
  </si>
  <si>
    <t>GSK211026KEL972</t>
  </si>
  <si>
    <t>GSK211026SLC490</t>
  </si>
  <si>
    <t>GSK211026RYN924</t>
  </si>
  <si>
    <t>GSK211026HRI846</t>
  </si>
  <si>
    <t>GSK211026KYN062</t>
  </si>
  <si>
    <t>GSK211026SXW769</t>
  </si>
  <si>
    <t>GSK211026XTN532</t>
  </si>
  <si>
    <t>GSK211026VXP267</t>
  </si>
  <si>
    <t>GSK211026NXT439</t>
  </si>
  <si>
    <t>GSK211026IYX517</t>
  </si>
  <si>
    <t>GSK211026BRM716</t>
  </si>
  <si>
    <t>GSK211026YGF519</t>
  </si>
  <si>
    <t>GSK211026WRG314</t>
  </si>
  <si>
    <t>GSK211026UZR407</t>
  </si>
  <si>
    <t>GSK211026UMV146</t>
  </si>
  <si>
    <t>GSK211026OHY498</t>
  </si>
  <si>
    <t>GSK211026WVK129</t>
  </si>
  <si>
    <t>GSK211026UGW934</t>
  </si>
  <si>
    <t>GSK211026HPS852</t>
  </si>
  <si>
    <t>GSK211026VQB158</t>
  </si>
  <si>
    <t>GSK211026CGH460</t>
  </si>
  <si>
    <t>GSK211026VBX590</t>
  </si>
  <si>
    <t>GSK211026YUL739</t>
  </si>
  <si>
    <t>GSK211026QFC085</t>
  </si>
  <si>
    <t>GSK211026DGQ210</t>
  </si>
  <si>
    <t>GSK211026COY013</t>
  </si>
  <si>
    <t>GSK211026BSV987</t>
  </si>
  <si>
    <t>GSK211026RMA910</t>
  </si>
  <si>
    <t>GSK211026LXI379</t>
  </si>
  <si>
    <t>GSK211026VUP245</t>
  </si>
  <si>
    <t>GSK211025XJI743</t>
  </si>
  <si>
    <t>GSK211026COM283</t>
  </si>
  <si>
    <t>GSK211026BUC349</t>
  </si>
  <si>
    <t>GSK211026DAR834</t>
  </si>
  <si>
    <t>GSK211026DKE387</t>
  </si>
  <si>
    <t>GSK211026YZT120</t>
  </si>
  <si>
    <t>GSK211026KYA209</t>
  </si>
  <si>
    <t>GSK211026UVI426</t>
  </si>
  <si>
    <t>GSK211026OMZ958</t>
  </si>
  <si>
    <t>GSK211026CRT831</t>
  </si>
  <si>
    <t>GSK211026YBM153</t>
  </si>
  <si>
    <t>GSK211026KWB564</t>
  </si>
  <si>
    <t>GSK211026WAT109</t>
  </si>
  <si>
    <t>GSK211025PCQ023</t>
  </si>
  <si>
    <t>GSK211026CAS032</t>
  </si>
  <si>
    <t>GSK211026DFW873</t>
  </si>
  <si>
    <t>GSK211026OVW345</t>
  </si>
  <si>
    <t>GSK211026EJW163</t>
  </si>
  <si>
    <t>GSK211026ZKX098</t>
  </si>
  <si>
    <t>GSK211026HMI260</t>
  </si>
  <si>
    <t>GSK211026UFQ946</t>
  </si>
  <si>
    <t>GSK211025CVA501</t>
  </si>
  <si>
    <t>GSK211026EOB873</t>
  </si>
  <si>
    <t>GSK211026UST692</t>
  </si>
  <si>
    <t>GSK211026WKD903</t>
  </si>
  <si>
    <t>GSK211026RIK870</t>
  </si>
  <si>
    <t>GSK211026GAL825</t>
  </si>
  <si>
    <t>GSK211026OYU269</t>
  </si>
  <si>
    <t>GSK211025NEU705</t>
  </si>
  <si>
    <t>GSK211025OTG629</t>
  </si>
  <si>
    <t>GSK211026WUG350</t>
  </si>
  <si>
    <t>GSK211026ULO470</t>
  </si>
  <si>
    <t>GSK211026GUN539</t>
  </si>
  <si>
    <t>GSK211026WOS018</t>
  </si>
  <si>
    <t>GSK211026IVZ639</t>
  </si>
  <si>
    <t>GSK211026NKE912</t>
  </si>
  <si>
    <t>GSK211026RTM627</t>
  </si>
  <si>
    <t>GSK211026QED136</t>
  </si>
  <si>
    <t>GSK211026PEG751</t>
  </si>
  <si>
    <t>GSK211026FYI689</t>
  </si>
  <si>
    <t>GSK211026NMK047</t>
  </si>
  <si>
    <t>GSK211026OAU519</t>
  </si>
  <si>
    <t>DMD/2110/26/ACGU4079</t>
  </si>
  <si>
    <t>GSK211026LGO469</t>
  </si>
  <si>
    <t>DMD/2110/26/WTGK9742</t>
  </si>
  <si>
    <t>GSK211026WRD825</t>
  </si>
  <si>
    <t>GSK211026KWJ543</t>
  </si>
  <si>
    <t>GSK211026DLF725</t>
  </si>
  <si>
    <t>GSK211026WMA605</t>
  </si>
  <si>
    <t>GSK211026JAT109</t>
  </si>
  <si>
    <t>DMD/2110/26/NXSG0685</t>
  </si>
  <si>
    <t>GSK211026FSM697</t>
  </si>
  <si>
    <t>DMD/2110/26/EMBL3710</t>
  </si>
  <si>
    <t>GSK211026VTD160</t>
  </si>
  <si>
    <t>31/10/2021 SYARIF MOHARDI</t>
  </si>
  <si>
    <t>GSK211026CPN310</t>
  </si>
  <si>
    <t>GSK211026WHR074</t>
  </si>
  <si>
    <t>GSK211026EHS492</t>
  </si>
  <si>
    <t>GSK211026PMT134</t>
  </si>
  <si>
    <t>GSK211026MPX407</t>
  </si>
  <si>
    <t>GSK211026UVG914</t>
  </si>
  <si>
    <t>GSK211025XAJ067</t>
  </si>
  <si>
    <t>GSK211025KPU647</t>
  </si>
  <si>
    <t>GSK211026HWD082</t>
  </si>
  <si>
    <t>GSK211026HCR736</t>
  </si>
  <si>
    <t>GSK211025EAB289</t>
  </si>
  <si>
    <t>GSK211025ELP542</t>
  </si>
  <si>
    <t>GSK211026URS651</t>
  </si>
  <si>
    <t>DMD/2110/26/BPMD9250</t>
  </si>
  <si>
    <t>GSK211026RPM849</t>
  </si>
  <si>
    <t>DMD/2110/26/HLWV6293</t>
  </si>
  <si>
    <t>GSK211026POI725</t>
  </si>
  <si>
    <t>GSK211026LVZ356</t>
  </si>
  <si>
    <t>GSK211026HVB614</t>
  </si>
  <si>
    <t>GSK211026CSU370</t>
  </si>
  <si>
    <t>GSK211026HJE147</t>
  </si>
  <si>
    <t>GSK211026REG528</t>
  </si>
  <si>
    <t>GSK211026JIS361</t>
  </si>
  <si>
    <t>GSK211026ZWN196</t>
  </si>
  <si>
    <t>GSK211026HIL452</t>
  </si>
  <si>
    <t>GSK211026AXF591</t>
  </si>
  <si>
    <t>GSK211026PWT978</t>
  </si>
  <si>
    <t>GSK211026RIU538</t>
  </si>
  <si>
    <t>GSK211026MIH290</t>
  </si>
  <si>
    <t>GSK211026BCG301</t>
  </si>
  <si>
    <t>GSK211026SCJ460</t>
  </si>
  <si>
    <t>GSK211026YRL831</t>
  </si>
  <si>
    <t>GSK211026QKW106</t>
  </si>
  <si>
    <t>GSK211025GUQ628</t>
  </si>
  <si>
    <t>GSK211026NAG509</t>
  </si>
  <si>
    <t>GSK211026RLK576</t>
  </si>
  <si>
    <t>GSK211026ERW362</t>
  </si>
  <si>
    <t>GSK211026OWT086</t>
  </si>
  <si>
    <t>GSK211026IFU596</t>
  </si>
  <si>
    <t>GSK211026SEH076</t>
  </si>
  <si>
    <t>GSK211026SYA962</t>
  </si>
  <si>
    <t>GSK211026XKN376</t>
  </si>
  <si>
    <t>GSK211026PNQ920</t>
  </si>
  <si>
    <t>GSK211026DUA136</t>
  </si>
  <si>
    <t>GSK211026MVD193</t>
  </si>
  <si>
    <t>GSK211026DJI450</t>
  </si>
  <si>
    <t>GSK211026ZGC924</t>
  </si>
  <si>
    <t>GSK211026TJM621</t>
  </si>
  <si>
    <t>GSK211026AXN743</t>
  </si>
  <si>
    <t>GSK211026DMH729</t>
  </si>
  <si>
    <t>GSK211026XIE952</t>
  </si>
  <si>
    <t>GSK211026JIB371</t>
  </si>
  <si>
    <t>GSK211026TEA318</t>
  </si>
  <si>
    <t>GSK211026BPN430</t>
  </si>
  <si>
    <t>GSK211026JRY671</t>
  </si>
  <si>
    <t>GSK211026YVK210</t>
  </si>
  <si>
    <t>GSK211026QPS340</t>
  </si>
  <si>
    <t>GSK211026KXM341</t>
  </si>
  <si>
    <t>GSK211026IBM960</t>
  </si>
  <si>
    <t>GSK211026SRQ960</t>
  </si>
  <si>
    <t>GSK211026HIJ217</t>
  </si>
  <si>
    <t>GSK211026FPL563</t>
  </si>
  <si>
    <t>GSK211026UCE165</t>
  </si>
  <si>
    <t>GSK211026SRW681</t>
  </si>
  <si>
    <t>GSK211024LOP801</t>
  </si>
  <si>
    <t>GSK211026OTW698</t>
  </si>
  <si>
    <t>GSK211026HJZ876</t>
  </si>
  <si>
    <t>GSK211026IKR630</t>
  </si>
  <si>
    <t>GSK211026AFS438</t>
  </si>
  <si>
    <t>GSK211026TSL416</t>
  </si>
  <si>
    <t>GSK211026CUL014</t>
  </si>
  <si>
    <t>GSK211026NVI043</t>
  </si>
  <si>
    <t>GSK211026RTD901</t>
  </si>
  <si>
    <t>GSK211026CMP802</t>
  </si>
  <si>
    <t>GSK211026LRZ514</t>
  </si>
  <si>
    <t>GSK211026LSB302</t>
  </si>
  <si>
    <t>GSK211026WOI364</t>
  </si>
  <si>
    <t>GSK211025KCJ974</t>
  </si>
  <si>
    <t>GSK211026QNI437</t>
  </si>
  <si>
    <t>GSK211025AEV396</t>
  </si>
  <si>
    <t>GSK211025USW106</t>
  </si>
  <si>
    <t>GSK211025XMY385</t>
  </si>
  <si>
    <t>GSK211026POT987</t>
  </si>
  <si>
    <t>GSK211026CFU207</t>
  </si>
  <si>
    <t>GSK211026RPL827</t>
  </si>
  <si>
    <t>GSK211026BGI608</t>
  </si>
  <si>
    <t>GSK211026CTL307</t>
  </si>
  <si>
    <t>GSK211026PDZ542</t>
  </si>
  <si>
    <t>GSK211025GMZ719</t>
  </si>
  <si>
    <t>GSK211024LIN684</t>
  </si>
  <si>
    <t>GSK211024DZB947</t>
  </si>
  <si>
    <t>GSK211026VAG198</t>
  </si>
  <si>
    <t>GSK211026MWZ405</t>
  </si>
  <si>
    <t>GSK211026LYO127</t>
  </si>
  <si>
    <t>GSK211026NIC137</t>
  </si>
  <si>
    <t>GSK211026LQI690</t>
  </si>
  <si>
    <t>GSK211026PYL705</t>
  </si>
  <si>
    <t>GSK211026OZH374</t>
  </si>
  <si>
    <t>GSK211026OHU789</t>
  </si>
  <si>
    <t>GSK211026BPE098</t>
  </si>
  <si>
    <t>GSK211026MZB568</t>
  </si>
  <si>
    <t>GSK211025XRV479</t>
  </si>
  <si>
    <t>GSK211026NPO132</t>
  </si>
  <si>
    <t>GSK211026ICF591</t>
  </si>
  <si>
    <t>GSK211026DHQ321</t>
  </si>
  <si>
    <t>GSK211026DQO143</t>
  </si>
  <si>
    <t>GSK211026FTE425</t>
  </si>
  <si>
    <t>GSK211026ALW746</t>
  </si>
  <si>
    <t>GSK211026TBE965</t>
  </si>
  <si>
    <t>GSK211026ASV614</t>
  </si>
  <si>
    <t>GSK211026XKU708</t>
  </si>
  <si>
    <t>GSK211026VAU251</t>
  </si>
  <si>
    <t>GSK211026WCO570</t>
  </si>
  <si>
    <t>GSK211026JLO849</t>
  </si>
  <si>
    <t>GSK211026SQZ431</t>
  </si>
  <si>
    <t>GSK211025UWX367</t>
  </si>
  <si>
    <t>GSK211026CFQ865</t>
  </si>
  <si>
    <t>GSK211026RSO187</t>
  </si>
  <si>
    <t>GSK211026VQJ287</t>
  </si>
  <si>
    <t>GSK211026ETZ791</t>
  </si>
  <si>
    <t>GSK211026DBG057</t>
  </si>
  <si>
    <t>GSK211026NSD192</t>
  </si>
  <si>
    <t>GSK211026GXT094</t>
  </si>
  <si>
    <t>GSK211026GNE849</t>
  </si>
  <si>
    <t>GSK211026DZV254</t>
  </si>
  <si>
    <t>GSK211026WFQ329</t>
  </si>
  <si>
    <t>GSK211026QFW342</t>
  </si>
  <si>
    <t>GSK211026CEL203</t>
  </si>
  <si>
    <t>GSK211026UYM412</t>
  </si>
  <si>
    <t>GSK211026AHJ472</t>
  </si>
  <si>
    <t>GSK211026VQX697</t>
  </si>
  <si>
    <t>GSK211026NYP894</t>
  </si>
  <si>
    <t>GSK211026ZTQ647</t>
  </si>
  <si>
    <t>GSK211025WKU372</t>
  </si>
  <si>
    <t>GSK211026YMF194</t>
  </si>
  <si>
    <t>GSK211026TQE374</t>
  </si>
  <si>
    <t>GSK211026ERY250</t>
  </si>
  <si>
    <t>GSK211026DWU214</t>
  </si>
  <si>
    <t>GSK211026EBR051</t>
  </si>
  <si>
    <t>GSK211026AIJ146</t>
  </si>
  <si>
    <t>GSK211026DTE601</t>
  </si>
  <si>
    <t>GSK211026HQM762</t>
  </si>
  <si>
    <t>GSK211026TFO763</t>
  </si>
  <si>
    <t>GSK211026NTU849</t>
  </si>
  <si>
    <t>GSK211026RMT814</t>
  </si>
  <si>
    <t>GSK211026RVC547</t>
  </si>
  <si>
    <t>GSK211026ZFV895</t>
  </si>
  <si>
    <t>GSK211026OEG721</t>
  </si>
  <si>
    <t>GSK211026BDR960</t>
  </si>
  <si>
    <t>GSK211026WGS539</t>
  </si>
  <si>
    <t>GSK211026DME657</t>
  </si>
  <si>
    <t>GSK211026FPV604</t>
  </si>
  <si>
    <t>GSK211026APV360</t>
  </si>
  <si>
    <t>GSK211026WOT384</t>
  </si>
  <si>
    <t>GSK211026PUR057</t>
  </si>
  <si>
    <t>GSK211026TAD496</t>
  </si>
  <si>
    <t>GSK211026AXU046</t>
  </si>
  <si>
    <t>GSK211026NLV503</t>
  </si>
  <si>
    <t>GSK211026LWM507</t>
  </si>
  <si>
    <t>GSK211026CAU538</t>
  </si>
  <si>
    <t>GSK211026QFW413</t>
  </si>
  <si>
    <t>GSK211026CBJ730</t>
  </si>
  <si>
    <t>GSK211026QYI198</t>
  </si>
  <si>
    <t>GSK211026GIO498</t>
  </si>
  <si>
    <t>GSK211026UDO649</t>
  </si>
  <si>
    <t>GSK211026IWN372</t>
  </si>
  <si>
    <t>GSK211026LOD782</t>
  </si>
  <si>
    <t>GSK211026MSN219</t>
  </si>
  <si>
    <t>GSK211026CSK201</t>
  </si>
  <si>
    <t>GSK211026WME562</t>
  </si>
  <si>
    <t>GSK211026LCO825</t>
  </si>
  <si>
    <t>GSK211026WJA315</t>
  </si>
  <si>
    <t>GSK211026KMA095</t>
  </si>
  <si>
    <t>GSK211026PNZ614</t>
  </si>
  <si>
    <t>GSK211026RKM825</t>
  </si>
  <si>
    <t>GSK211026PER981</t>
  </si>
  <si>
    <t>GSK211025IHF561</t>
  </si>
  <si>
    <t>GSK211026NJS941</t>
  </si>
  <si>
    <t>GSK211026RCI491</t>
  </si>
  <si>
    <t>GSK211026WJV518</t>
  </si>
  <si>
    <t>GSK211026HPE153</t>
  </si>
  <si>
    <t>GSK211026KQC427</t>
  </si>
  <si>
    <t>GSK211026EKA053</t>
  </si>
  <si>
    <t>GSK211026UOR467</t>
  </si>
  <si>
    <t>GSK211026QGZ412</t>
  </si>
  <si>
    <t>GSK211026UCI785</t>
  </si>
  <si>
    <t>GSK211026CPT284</t>
  </si>
  <si>
    <t>GSK211026IFG895</t>
  </si>
  <si>
    <t>GSK211026VFW786</t>
  </si>
  <si>
    <t>GSK211026AIX632</t>
  </si>
  <si>
    <t>GSK211026RZE163</t>
  </si>
  <si>
    <t>GSK211026DRO765</t>
  </si>
  <si>
    <t>GSK211026EDS241</t>
  </si>
  <si>
    <t>GSK211026ASB563</t>
  </si>
  <si>
    <t>GSK211026ZIL028</t>
  </si>
  <si>
    <t>GSK211026PAS306</t>
  </si>
  <si>
    <t>GSK211026OVZ904</t>
  </si>
  <si>
    <t>GSK211026XHA568</t>
  </si>
  <si>
    <t>GSK211026BYH518</t>
  </si>
  <si>
    <t>GSK211026WEF971</t>
  </si>
  <si>
    <t>GSK211024GRP510</t>
  </si>
  <si>
    <t>GSK211026XZK850</t>
  </si>
  <si>
    <t>GSK211026NJY314</t>
  </si>
  <si>
    <t>GSK211026QDL401</t>
  </si>
  <si>
    <t>GSK211026VYF529</t>
  </si>
  <si>
    <t>GSK211026WIA769</t>
  </si>
  <si>
    <t>GSK211026RJS146</t>
  </si>
  <si>
    <t>GSK211026UXW375</t>
  </si>
  <si>
    <t>GSK211026DVC793</t>
  </si>
  <si>
    <t>GSK211026KQL729</t>
  </si>
  <si>
    <t>GSK211026PMZ964</t>
  </si>
  <si>
    <t>GSK211026KMY358</t>
  </si>
  <si>
    <t>GSK211026ESJ453</t>
  </si>
  <si>
    <t>GSK211026QXW726</t>
  </si>
  <si>
    <t>GSK211026QKI270</t>
  </si>
  <si>
    <t>GSK211026ULH584</t>
  </si>
  <si>
    <t>GSK211026CSJ957</t>
  </si>
  <si>
    <t>GSK211026BGA439</t>
  </si>
  <si>
    <t>GSK211026WZS158</t>
  </si>
  <si>
    <t>GSK211026JBX635</t>
  </si>
  <si>
    <t>GSK211026CGT034</t>
  </si>
  <si>
    <t>GSK211026SXB392</t>
  </si>
  <si>
    <t>GSK211026ZVX512</t>
  </si>
  <si>
    <t>GSK211026EJT426</t>
  </si>
  <si>
    <t>GSK211026CZN793</t>
  </si>
  <si>
    <t>GSK211026WGY294</t>
  </si>
  <si>
    <t>GSK211026JKY350</t>
  </si>
  <si>
    <t>GSK211026JCI709</t>
  </si>
  <si>
    <t>GSK211026FLB409</t>
  </si>
  <si>
    <t>DMD/2110/26/NGHY8159</t>
  </si>
  <si>
    <t>GSK211026KWH309</t>
  </si>
  <si>
    <t>GSK211026UGP456</t>
  </si>
  <si>
    <t>GSK211026QBY031</t>
  </si>
  <si>
    <t>GSK211026RMJ576</t>
  </si>
  <si>
    <t>GSK211026VXP680</t>
  </si>
  <si>
    <t>DMD/2110/26/QYIG4875</t>
  </si>
  <si>
    <t>GSK211026TJE352</t>
  </si>
  <si>
    <t>GSK211026MZA947</t>
  </si>
  <si>
    <t>GSK211025MKY843</t>
  </si>
  <si>
    <t>GSK211026YLQ523</t>
  </si>
  <si>
    <t>GSK211026QVZ913</t>
  </si>
  <si>
    <t>GSK211026AHM720</t>
  </si>
  <si>
    <t>GSK211026DLU586</t>
  </si>
  <si>
    <t>GSK211026FLC546</t>
  </si>
  <si>
    <t>GSK211026XVB250</t>
  </si>
  <si>
    <t>GSK211026OFB296</t>
  </si>
  <si>
    <t>GSK211026DYZ569</t>
  </si>
  <si>
    <t>GSK211026WLE138</t>
  </si>
  <si>
    <t>GSK211026YPJ289</t>
  </si>
  <si>
    <t>DMD/2110/27/JKYA5971</t>
  </si>
  <si>
    <t>GSK211027MYQ264</t>
  </si>
  <si>
    <t>GSK211027GAJ129</t>
  </si>
  <si>
    <t>GSK211027OUH618</t>
  </si>
  <si>
    <t>GSK211027CLA829</t>
  </si>
  <si>
    <t>GSK211027DZI487</t>
  </si>
  <si>
    <t>GSK211027WBC497</t>
  </si>
  <si>
    <t>GSK211027BQJ617</t>
  </si>
  <si>
    <t>GSK211027DFN456</t>
  </si>
  <si>
    <t>GSK211027DCB372</t>
  </si>
  <si>
    <t>GSK211027CKT839</t>
  </si>
  <si>
    <t>GSK211027TMC217</t>
  </si>
  <si>
    <t>GSK211027RIX046</t>
  </si>
  <si>
    <t>GSK211027PQH763</t>
  </si>
  <si>
    <t>GSK211027KIP724</t>
  </si>
  <si>
    <t>GSK211027XTF029</t>
  </si>
  <si>
    <t>GSK211027EQX576</t>
  </si>
  <si>
    <t>GSK211027YLT825</t>
  </si>
  <si>
    <t>GSK211027UQR049</t>
  </si>
  <si>
    <t>GSK211027RAH187</t>
  </si>
  <si>
    <t>GSK211027ITM524</t>
  </si>
  <si>
    <t>GSK211027ASC204</t>
  </si>
  <si>
    <t>GSK211027TYO293</t>
  </si>
  <si>
    <t>GSK211027WFH987</t>
  </si>
  <si>
    <t>GSK211027QWP367</t>
  </si>
  <si>
    <t>GSK211027CWE689</t>
  </si>
  <si>
    <t>GSK211027LJF463</t>
  </si>
  <si>
    <t>GSK211027XFM162</t>
  </si>
  <si>
    <t>GSK211027JRL538</t>
  </si>
  <si>
    <t>GSK211027JDU013</t>
  </si>
  <si>
    <t>GSK211027JKP968</t>
  </si>
  <si>
    <t>GSK211027GAR103</t>
  </si>
  <si>
    <t>GSK211027RKF540</t>
  </si>
  <si>
    <t>GSK211027MCN507</t>
  </si>
  <si>
    <t>GSK211027PVQ639</t>
  </si>
  <si>
    <t>GSK211027PDF795</t>
  </si>
  <si>
    <t>GSK211027PLZ928</t>
  </si>
  <si>
    <t>GSK211027REN925</t>
  </si>
  <si>
    <t>GSK211027KRD317</t>
  </si>
  <si>
    <t>GSK211027WKX745</t>
  </si>
  <si>
    <t>GSK211027HUK469</t>
  </si>
  <si>
    <t>GSK211027YPZ765</t>
  </si>
  <si>
    <t>GSK211027LSU481</t>
  </si>
  <si>
    <t>GSK211027VMZ641</t>
  </si>
  <si>
    <t>GSK211027WQG638</t>
  </si>
  <si>
    <t>GSK211027THZ308</t>
  </si>
  <si>
    <t>GSK211027WDO937</t>
  </si>
  <si>
    <t>GSK211027CAY328</t>
  </si>
  <si>
    <t>GSK211027NBQ871</t>
  </si>
  <si>
    <t>GSK211027UND073</t>
  </si>
  <si>
    <t>GSK211027YJD539</t>
  </si>
  <si>
    <t>GSK211026NSA302</t>
  </si>
  <si>
    <t>GSK211027GEB061</t>
  </si>
  <si>
    <t>GSK211027ZMN796</t>
  </si>
  <si>
    <t>GSK211027PJO491</t>
  </si>
  <si>
    <t>GSK211027WSB579</t>
  </si>
  <si>
    <t>GSK211027IVM109</t>
  </si>
  <si>
    <t>GSK211027QWG918</t>
  </si>
  <si>
    <t>GSK211027RJC167</t>
  </si>
  <si>
    <t>GSK211026DJE725</t>
  </si>
  <si>
    <t>GSK211027QPO453</t>
  </si>
  <si>
    <t>GSK211027JPV607</t>
  </si>
  <si>
    <t>GSK211026UBS715</t>
  </si>
  <si>
    <t>GSK211026LXU582</t>
  </si>
  <si>
    <t>GSK211026CAK079</t>
  </si>
  <si>
    <t>GSK211027XNB127</t>
  </si>
  <si>
    <t>GSK211026KPA273</t>
  </si>
  <si>
    <t>GSK211026LOS953</t>
  </si>
  <si>
    <t>GSK211027SQJ807</t>
  </si>
  <si>
    <t>GSK211026SKM275</t>
  </si>
  <si>
    <t>GSK211026JEH731</t>
  </si>
  <si>
    <t>GSK211027UJY418</t>
  </si>
  <si>
    <t>GSK211027YMJ480</t>
  </si>
  <si>
    <t>GSK211027OEP387</t>
  </si>
  <si>
    <t>GSK211027RPY867</t>
  </si>
  <si>
    <t>GSK211027ARH120</t>
  </si>
  <si>
    <t>GSK211027MSI213</t>
  </si>
  <si>
    <t>GSK211027HRM461</t>
  </si>
  <si>
    <t>GSK211027EJO165</t>
  </si>
  <si>
    <t>GSK211027AJU210</t>
  </si>
  <si>
    <t>GSK211027WNO210</t>
  </si>
  <si>
    <t>GSK211027WCK850</t>
  </si>
  <si>
    <t>GSK211026LGX473</t>
  </si>
  <si>
    <t>GSK211027HRK052</t>
  </si>
  <si>
    <t>GSK211027UTQ803</t>
  </si>
  <si>
    <t>GSK211027ELN609</t>
  </si>
  <si>
    <t>GSK211027MFT698</t>
  </si>
  <si>
    <t>GSK211027GWR958</t>
  </si>
  <si>
    <t>GSK211027TIK549</t>
  </si>
  <si>
    <t>GSK211027GLO126</t>
  </si>
  <si>
    <t>GSK211027QXU596</t>
  </si>
  <si>
    <t>GSK211027KEP928</t>
  </si>
  <si>
    <t>GSK211027TMG590</t>
  </si>
  <si>
    <t>GSK211027GSW095</t>
  </si>
  <si>
    <t>GSK211027VGI541</t>
  </si>
  <si>
    <t>GSK211027KJP251</t>
  </si>
  <si>
    <t>GSK211027NWD932</t>
  </si>
  <si>
    <t>DMD/2110/27/KMFA0978</t>
  </si>
  <si>
    <t>GSK211027RIH938</t>
  </si>
  <si>
    <t>GSK211027TOF963</t>
  </si>
  <si>
    <t>GSK211027QKD587</t>
  </si>
  <si>
    <t>GSK211027XTV871</t>
  </si>
  <si>
    <t>DMD/2110/27/GULP7406</t>
  </si>
  <si>
    <t>GSK211027CTY052</t>
  </si>
  <si>
    <t>GSK211027BAI982</t>
  </si>
  <si>
    <t>GSK211027GZV215</t>
  </si>
  <si>
    <t>GSK211027NCX053</t>
  </si>
  <si>
    <t>GSK211027FVQ837</t>
  </si>
  <si>
    <t>GSK211027MTC467</t>
  </si>
  <si>
    <t>GSK211027RKD481</t>
  </si>
  <si>
    <t>GSK211027GNF170</t>
  </si>
  <si>
    <t>GSK211027VGC873</t>
  </si>
  <si>
    <t>GSK211027ZBT908</t>
  </si>
  <si>
    <t>GSK211027XAU561</t>
  </si>
  <si>
    <t>GSK211027OTX149</t>
  </si>
  <si>
    <t>GSK211027MRA470</t>
  </si>
  <si>
    <t>GSK211027DKE639</t>
  </si>
  <si>
    <t>GSK211027KOD053</t>
  </si>
  <si>
    <t>GSK211027BID537</t>
  </si>
  <si>
    <t>GSK211027BWT320</t>
  </si>
  <si>
    <t>GSK211027FRS481</t>
  </si>
  <si>
    <t>GSK211027ABV916</t>
  </si>
  <si>
    <t>GSK211027BRM697</t>
  </si>
  <si>
    <t>GSK211027LBF031</t>
  </si>
  <si>
    <t>GSK211027NMR356</t>
  </si>
  <si>
    <t>GSK211027UKX756</t>
  </si>
  <si>
    <t>GSK211027SGH569</t>
  </si>
  <si>
    <t>GSK211027ITM170</t>
  </si>
  <si>
    <t>GSK211027SGQ530</t>
  </si>
  <si>
    <t>GSK211027WSH528</t>
  </si>
  <si>
    <t>GSK211027PVX158</t>
  </si>
  <si>
    <t>GSK211027YSH623</t>
  </si>
  <si>
    <t>GSK211027ERP573</t>
  </si>
  <si>
    <t>GSK211027VXJ982</t>
  </si>
  <si>
    <t>GSK211027DIG679</t>
  </si>
  <si>
    <t>GSK211027CRV457</t>
  </si>
  <si>
    <t>GSK211027BEK253</t>
  </si>
  <si>
    <t>GSK211027LIA943</t>
  </si>
  <si>
    <t>GSK211027ZHK235</t>
  </si>
  <si>
    <t>GSK211027FAR087</t>
  </si>
  <si>
    <t>GSK211027XOJ620</t>
  </si>
  <si>
    <t>GSK211027JXB142</t>
  </si>
  <si>
    <t>GSK211027EQJ159</t>
  </si>
  <si>
    <t>GSK211027UEV492</t>
  </si>
  <si>
    <t>GSK211027BZM596</t>
  </si>
  <si>
    <t>GSK211027URW501</t>
  </si>
  <si>
    <t>GSK211027ZCO560</t>
  </si>
  <si>
    <t>GSK211027KJR195</t>
  </si>
  <si>
    <t>GSK211027RNP346</t>
  </si>
  <si>
    <t>GSK211027CWM051</t>
  </si>
  <si>
    <t>GSK211027PTV924</t>
  </si>
  <si>
    <t>GSK211027KXU069</t>
  </si>
  <si>
    <t>GSK211027MDH507</t>
  </si>
  <si>
    <t>GSK211027MEG348</t>
  </si>
  <si>
    <t>GSK211027YOT514</t>
  </si>
  <si>
    <t>GSK211027UTJ061</t>
  </si>
  <si>
    <t>GSK211027QOA074</t>
  </si>
  <si>
    <t>GSK211027HBA509</t>
  </si>
  <si>
    <t>GSK211027GLX042</t>
  </si>
  <si>
    <t>GSK211027WXV408</t>
  </si>
  <si>
    <t>GSK211027IBV763</t>
  </si>
  <si>
    <t>GSK211027UQM152</t>
  </si>
  <si>
    <t>GSK211027KNY365</t>
  </si>
  <si>
    <t>GSK211027OZE286</t>
  </si>
  <si>
    <t>GSK211027ROI028</t>
  </si>
  <si>
    <t>GSK211027UCD084</t>
  </si>
  <si>
    <t>GSK211027ZRG247</t>
  </si>
  <si>
    <t>GSK211027WTJ698</t>
  </si>
  <si>
    <t>GSK211027NYH359</t>
  </si>
  <si>
    <t>GSK211027CJH967</t>
  </si>
  <si>
    <t>GSK211027WPS920</t>
  </si>
  <si>
    <t>GSK211027QYR971</t>
  </si>
  <si>
    <t>GSK211027ENG042</t>
  </si>
  <si>
    <t>GSK211027JDP461</t>
  </si>
  <si>
    <t>GSK211027TZG180</t>
  </si>
  <si>
    <t>GSK211027PGO651</t>
  </si>
  <si>
    <t>GSK211027KDP239</t>
  </si>
  <si>
    <t>GSK211027OCD760</t>
  </si>
  <si>
    <t>GSK211027LHD569</t>
  </si>
  <si>
    <t>GSK211027EPD738</t>
  </si>
  <si>
    <t>GSK211027UVP706</t>
  </si>
  <si>
    <t>GSK211026IKN905</t>
  </si>
  <si>
    <t>GSK211027OGK059</t>
  </si>
  <si>
    <t>GSK211027YPN034</t>
  </si>
  <si>
    <t>GSK211027ADR347</t>
  </si>
  <si>
    <t>GSK211027KUE354</t>
  </si>
  <si>
    <t>GSK211027UTQ038</t>
  </si>
  <si>
    <t>GSK211027FCB746</t>
  </si>
  <si>
    <t>GSK211027ELS620</t>
  </si>
  <si>
    <t>GSK211027HWV036</t>
  </si>
  <si>
    <t>GSK211027EHC084</t>
  </si>
  <si>
    <t>GSK211027YGP710</t>
  </si>
  <si>
    <t>GSK211027ZNW592</t>
  </si>
  <si>
    <t>GSK211027FSB850</t>
  </si>
  <si>
    <t>GSK211027YWF094</t>
  </si>
  <si>
    <t>GSK211027BVS732</t>
  </si>
  <si>
    <t>GSK211027IMN276</t>
  </si>
  <si>
    <t>GSK211027NXO759</t>
  </si>
  <si>
    <t>GSK211027YZC859</t>
  </si>
  <si>
    <t>GSK211027WQT531</t>
  </si>
  <si>
    <t>GSK211027DAT021</t>
  </si>
  <si>
    <t>GSK211027PAC962</t>
  </si>
  <si>
    <t>GSK211027KOL854</t>
  </si>
  <si>
    <t>GSK211027WHF051</t>
  </si>
  <si>
    <t>GSK211027QYV624</t>
  </si>
  <si>
    <t>GSK211027OTK028</t>
  </si>
  <si>
    <t>GSK211027DWN819</t>
  </si>
  <si>
    <t>GSK211027ADW078</t>
  </si>
  <si>
    <t>GSK211027LCE592</t>
  </si>
  <si>
    <t>GSK211027YRC967</t>
  </si>
  <si>
    <t>GSK211027WPZ724</t>
  </si>
  <si>
    <t>GSK211027HSM304</t>
  </si>
  <si>
    <t>GSK211027MJY653</t>
  </si>
  <si>
    <t>GSK211027YVZ086</t>
  </si>
  <si>
    <t>GSK211026ZIV165</t>
  </si>
  <si>
    <t>GSK211027JBC724</t>
  </si>
  <si>
    <t>GSK211027YRW150</t>
  </si>
  <si>
    <t>GSK211027GPO037</t>
  </si>
  <si>
    <t>GSK211027ADQ759</t>
  </si>
  <si>
    <t>GSK211027OWV361</t>
  </si>
  <si>
    <t>GSK211027CZF562</t>
  </si>
  <si>
    <t>GSK211027KRJ046</t>
  </si>
  <si>
    <t>GSK211027YBI630</t>
  </si>
  <si>
    <t>GSK211027LYF027</t>
  </si>
  <si>
    <t>GSK211027KBU015</t>
  </si>
  <si>
    <t>GSK211027VLN328</t>
  </si>
  <si>
    <t>GSK211027NBQ190</t>
  </si>
  <si>
    <t>GSK211027NCH650</t>
  </si>
  <si>
    <t>GSK211027HPT251</t>
  </si>
  <si>
    <t>GSK211027ZNA129</t>
  </si>
  <si>
    <t>GSK211027UGH784</t>
  </si>
  <si>
    <t>GSK211027VQL248</t>
  </si>
  <si>
    <t>GSK211027YVH814</t>
  </si>
  <si>
    <t>GSK211027UJG461</t>
  </si>
  <si>
    <t>GSK211027MQV963</t>
  </si>
  <si>
    <t>GSK211027HSA317</t>
  </si>
  <si>
    <t>GSK211027FAG320</t>
  </si>
  <si>
    <t>GSK211027DLO759</t>
  </si>
  <si>
    <t>GSK211026HEJ984</t>
  </si>
  <si>
    <t>GSK211027DHC093</t>
  </si>
  <si>
    <t>GSK211027FAE842</t>
  </si>
  <si>
    <t>GSK211027XJO936</t>
  </si>
  <si>
    <t>GSK211027NWM750</t>
  </si>
  <si>
    <t>GSK211027ZTE086</t>
  </si>
  <si>
    <t>GSK211027VMP092</t>
  </si>
  <si>
    <t>GSK211027HBP064</t>
  </si>
  <si>
    <t>GSK211027BUK798</t>
  </si>
  <si>
    <t>GSK211027VFQ275</t>
  </si>
  <si>
    <t>GSK211027NQR978</t>
  </si>
  <si>
    <t>GSK211026NXS735</t>
  </si>
  <si>
    <t>GSK211027DBI547</t>
  </si>
  <si>
    <t>GSK211027LPX249</t>
  </si>
  <si>
    <t>GSK211027SJV826</t>
  </si>
  <si>
    <t>GSK211027CSB305</t>
  </si>
  <si>
    <t>GSK211027SPU675</t>
  </si>
  <si>
    <t>GSK211027HVX675</t>
  </si>
  <si>
    <t>GSK211027ROZ674</t>
  </si>
  <si>
    <t>GSK211027NMV096</t>
  </si>
  <si>
    <t>GSK211027HCJ594</t>
  </si>
  <si>
    <t>GSK211027CNB196</t>
  </si>
  <si>
    <t>GSK211027QBR237</t>
  </si>
  <si>
    <t>GSK211027JXN216</t>
  </si>
  <si>
    <t>GSK211027LUW074</t>
  </si>
  <si>
    <t>GSK211027XOM195</t>
  </si>
  <si>
    <t>GSK211027YJZ685</t>
  </si>
  <si>
    <t>GSK211026KOC510</t>
  </si>
  <si>
    <t>GSK211027PLB012</t>
  </si>
  <si>
    <t>GSK211027TDI351</t>
  </si>
  <si>
    <t>GSK211027HVU172</t>
  </si>
  <si>
    <t>GSK211027TMF491</t>
  </si>
  <si>
    <t>GSK211027HVR693</t>
  </si>
  <si>
    <t>GSK211027KJG630</t>
  </si>
  <si>
    <t>GSK211027EWL256</t>
  </si>
  <si>
    <t>GSK211027HCT546</t>
  </si>
  <si>
    <t>GSK211027NIH572</t>
  </si>
  <si>
    <t>GSK211027SXV749</t>
  </si>
  <si>
    <t>GSK211027ADI914</t>
  </si>
  <si>
    <t>DMD/2110/27/OJKZ8102</t>
  </si>
  <si>
    <t>GSK211027FSU750</t>
  </si>
  <si>
    <t>GSK211027OZJ607</t>
  </si>
  <si>
    <t>GSK211027MUX297</t>
  </si>
  <si>
    <t>GSK211027ZTU495</t>
  </si>
  <si>
    <t>GSK211027XVT165</t>
  </si>
  <si>
    <t>GSK211027JFY782</t>
  </si>
  <si>
    <t>GSK211027PYM809</t>
  </si>
  <si>
    <t>GSK211027BEQ396</t>
  </si>
  <si>
    <t>GSK211027PGC653</t>
  </si>
  <si>
    <t>DMD/2110/27/JPQV1684</t>
  </si>
  <si>
    <t>GSK211027ZWJ816</t>
  </si>
  <si>
    <t>GSK211027QUG064</t>
  </si>
  <si>
    <t>GSK211027NAC905</t>
  </si>
  <si>
    <t>GSK211027GTZ187</t>
  </si>
  <si>
    <t>GSK211027OTG708</t>
  </si>
  <si>
    <t>GSK211027ONX165</t>
  </si>
  <si>
    <t>GSK211027QUB148</t>
  </si>
  <si>
    <t>GSK211027NLX621</t>
  </si>
  <si>
    <t>GSK211027BWD392</t>
  </si>
  <si>
    <t>GSK211027ROX280</t>
  </si>
  <si>
    <t>GSK211027DGR546</t>
  </si>
  <si>
    <t>GSK211027DVE520</t>
  </si>
  <si>
    <t>GSK211027IQH578</t>
  </si>
  <si>
    <t>GSK211027UXP346</t>
  </si>
  <si>
    <t>GSK211027MQV618</t>
  </si>
  <si>
    <t>GSK211027BIL678</t>
  </si>
  <si>
    <t>GSK211027IPB046</t>
  </si>
  <si>
    <t>GSK211027ABQ186</t>
  </si>
  <si>
    <t>GSK211027YXJ253</t>
  </si>
  <si>
    <t>GSK211027LBZ831</t>
  </si>
  <si>
    <t>GSK211027IQE451</t>
  </si>
  <si>
    <t>GSK211027BTL354</t>
  </si>
  <si>
    <t>GSK211027HDE891</t>
  </si>
  <si>
    <t>GSK211027UFE265</t>
  </si>
  <si>
    <t>GSK211027DGC639</t>
  </si>
  <si>
    <t>GSK211027BQY673</t>
  </si>
  <si>
    <t>GSK211027MIH430</t>
  </si>
  <si>
    <t>GSK211027ZND184</t>
  </si>
  <si>
    <t>GSK211027UWA902</t>
  </si>
  <si>
    <t>GSK211027CUL867</t>
  </si>
  <si>
    <t>GSK211027QLJ057</t>
  </si>
  <si>
    <t>GSK211027YMF632</t>
  </si>
  <si>
    <t>GSK211027KTA325</t>
  </si>
  <si>
    <t>GSK211027KCM352</t>
  </si>
  <si>
    <t>GSK211027FGB268</t>
  </si>
  <si>
    <t>GSK211027JEO457</t>
  </si>
  <si>
    <t>GSK211027EZK689</t>
  </si>
  <si>
    <t>GSK211027KTD270</t>
  </si>
  <si>
    <t>GSK211027STC189</t>
  </si>
  <si>
    <t>GSK211027EMC864</t>
  </si>
  <si>
    <t>GSK211027CXE182</t>
  </si>
  <si>
    <t>GSK211027UYJ589</t>
  </si>
  <si>
    <t>GSK211027WJP637</t>
  </si>
  <si>
    <t>DMD/2110/28/YPZR9253</t>
  </si>
  <si>
    <t>GSK211028CKX148</t>
  </si>
  <si>
    <t>GSK211028HVO368</t>
  </si>
  <si>
    <t>GSK211028GSH074</t>
  </si>
  <si>
    <t>GSK211028NGQ973</t>
  </si>
  <si>
    <t>GSK211028ZFU638</t>
  </si>
  <si>
    <t>GSK211028IMZ635</t>
  </si>
  <si>
    <t>GSK211028RFY768</t>
  </si>
  <si>
    <t>GSK211028KRS691</t>
  </si>
  <si>
    <t>GSK211028RFS016</t>
  </si>
  <si>
    <t>GSK211028QXM095</t>
  </si>
  <si>
    <t>GSK211028FBK168</t>
  </si>
  <si>
    <t>GSK211028CHV783</t>
  </si>
  <si>
    <t>GSK211027OGU703</t>
  </si>
  <si>
    <t>GSK211028CWT147</t>
  </si>
  <si>
    <t>GSK211028DTP240</t>
  </si>
  <si>
    <t>GSK211028BGK274</t>
  </si>
  <si>
    <t>GSK211028NXB143</t>
  </si>
  <si>
    <t>GSK211027RGB285</t>
  </si>
  <si>
    <t>GSK211028LVW901</t>
  </si>
  <si>
    <t>GSK211028KRU721</t>
  </si>
  <si>
    <t>GSK211028KVE284</t>
  </si>
  <si>
    <t>GSK211028NBL495</t>
  </si>
  <si>
    <t>GSK211028KNZ439</t>
  </si>
  <si>
    <t>GSK211027GJN570</t>
  </si>
  <si>
    <t>GSK211028TIC079</t>
  </si>
  <si>
    <t>GSK211028YPC071</t>
  </si>
  <si>
    <t>GSK211028KTB912</t>
  </si>
  <si>
    <t>GSK211028BDM957</t>
  </si>
  <si>
    <t>GSK211028LZB641</t>
  </si>
  <si>
    <t>GSK211028XIU630</t>
  </si>
  <si>
    <t>GSK211028OSH467</t>
  </si>
  <si>
    <t>GSK211028SHX967</t>
  </si>
  <si>
    <t>GSK211028OHU261</t>
  </si>
  <si>
    <t>GSK211028VET301</t>
  </si>
  <si>
    <t>GSK211028VOZ517</t>
  </si>
  <si>
    <t>GSK211028XZC385</t>
  </si>
  <si>
    <t>GSK211028XBQ970</t>
  </si>
  <si>
    <t>GSK211027WFD421</t>
  </si>
  <si>
    <t>GSK211028XUR164</t>
  </si>
  <si>
    <t>GSK211028HLE561</t>
  </si>
  <si>
    <t>GSK211028SXZ029</t>
  </si>
  <si>
    <t>GSK211028YEP410</t>
  </si>
  <si>
    <t>GSK211028GZR473</t>
  </si>
  <si>
    <t>GSK211028BWR254</t>
  </si>
  <si>
    <t>GSK211028YFO074</t>
  </si>
  <si>
    <t>GSK211028WYQ027</t>
  </si>
  <si>
    <t>GSK211028USZ517</t>
  </si>
  <si>
    <t>GSK211028RZN743</t>
  </si>
  <si>
    <t>GSK211028WNC106</t>
  </si>
  <si>
    <t>GSK211028ROT417</t>
  </si>
  <si>
    <t>GSK211028ZWO264</t>
  </si>
  <si>
    <t>GSK211028NLE597</t>
  </si>
  <si>
    <t>GSK211028NPV692</t>
  </si>
  <si>
    <t>GSK211028NQI497</t>
  </si>
  <si>
    <t>GSK211028RDY438</t>
  </si>
  <si>
    <t>GSK211028GOA910</t>
  </si>
  <si>
    <t>GSK211028HGZ047</t>
  </si>
  <si>
    <t>GSK211028ZLE927</t>
  </si>
  <si>
    <t>GSK211028QNI951</t>
  </si>
  <si>
    <t>GSK211028OPA846</t>
  </si>
  <si>
    <t>GSK211028ZMU653</t>
  </si>
  <si>
    <t>GSK211028HAJ583</t>
  </si>
  <si>
    <t>GSK211028XJB056</t>
  </si>
  <si>
    <t>GSK211028HOC791</t>
  </si>
  <si>
    <t>GSK211028HTJ851</t>
  </si>
  <si>
    <t>GSK211028IKV693</t>
  </si>
  <si>
    <t>DMD/2110/28/WKZY3764</t>
  </si>
  <si>
    <t>GSK211028HTW632</t>
  </si>
  <si>
    <t>GSK211028AQK237</t>
  </si>
  <si>
    <t>DMD/2110/28/LFPB6840</t>
  </si>
  <si>
    <t>GSK211028QJF732</t>
  </si>
  <si>
    <t>GSK211028DSK983</t>
  </si>
  <si>
    <t>GSK211028YLO693</t>
  </si>
  <si>
    <t>GSK211026GME142</t>
  </si>
  <si>
    <t>GSK211028VUG734</t>
  </si>
  <si>
    <t>GSK211026LJM917</t>
  </si>
  <si>
    <t>GSK211028JYD973</t>
  </si>
  <si>
    <t>GSK211028INA406</t>
  </si>
  <si>
    <t>GSK211028GUX315</t>
  </si>
  <si>
    <t>GSK211028PBU948</t>
  </si>
  <si>
    <t>GSK211026LHP537</t>
  </si>
  <si>
    <t>GSK211027LIM208</t>
  </si>
  <si>
    <t>GSK211028OPY780</t>
  </si>
  <si>
    <t>GSK211026EXP602</t>
  </si>
  <si>
    <t>GSK211028HQA218</t>
  </si>
  <si>
    <t>GSK211026FAW427</t>
  </si>
  <si>
    <t>GSK211027OAS931</t>
  </si>
  <si>
    <t>GSK211027KXD936</t>
  </si>
  <si>
    <t>GSK211028DGN069</t>
  </si>
  <si>
    <t>GSK211026DXV263</t>
  </si>
  <si>
    <t>GSK211028ONZ826</t>
  </si>
  <si>
    <t>GSK211026NVI812</t>
  </si>
  <si>
    <t>GSK211028UCH462</t>
  </si>
  <si>
    <t>GSK211028CDS349</t>
  </si>
  <si>
    <t>GSK211028KOE598</t>
  </si>
  <si>
    <t>GSK211028NMP865</t>
  </si>
  <si>
    <t>GSK211028RKV256</t>
  </si>
  <si>
    <t>GSK211028BYA204</t>
  </si>
  <si>
    <t>GSK211028MRF560</t>
  </si>
  <si>
    <t>GSK211028WAN742</t>
  </si>
  <si>
    <t>GSK211028JIA607</t>
  </si>
  <si>
    <t>GSK211028RJB368</t>
  </si>
  <si>
    <t>GSK211028WTU482</t>
  </si>
  <si>
    <t>GSK211028UEG081</t>
  </si>
  <si>
    <t>GSK211028XER592</t>
  </si>
  <si>
    <t>GSK211028QFV293</t>
  </si>
  <si>
    <t>GSK211028YFP208</t>
  </si>
  <si>
    <t>GSK211028YEK275</t>
  </si>
  <si>
    <t>GSK211028YAT024</t>
  </si>
  <si>
    <t>GSK211028GWV783</t>
  </si>
  <si>
    <t>GSK211028SPW349</t>
  </si>
  <si>
    <t>GSK211028CJM754</t>
  </si>
  <si>
    <t>GSK211028ILG094</t>
  </si>
  <si>
    <t>GSK211028VMC249</t>
  </si>
  <si>
    <t>GSK211028EHG276</t>
  </si>
  <si>
    <t>GSK211028SXP126</t>
  </si>
  <si>
    <t>GSK211028VJS564</t>
  </si>
  <si>
    <t>GSK211028QJM254</t>
  </si>
  <si>
    <t>GSK211028BVK853</t>
  </si>
  <si>
    <t>GSK211028XKJ571</t>
  </si>
  <si>
    <t>GSK211028UCE417</t>
  </si>
  <si>
    <t>GSK211028GWT852</t>
  </si>
  <si>
    <t>GSK211027SAU094</t>
  </si>
  <si>
    <t>GSK211028RUA083</t>
  </si>
  <si>
    <t>GSK211028DWB026</t>
  </si>
  <si>
    <t>GSK211026QLY045</t>
  </si>
  <si>
    <t>GSK211028MDZ240</t>
  </si>
  <si>
    <t>GSK211027HGX615</t>
  </si>
  <si>
    <t>GSK211026XMD859</t>
  </si>
  <si>
    <t>GSK211028KYC837</t>
  </si>
  <si>
    <t>GSK211028UEY571</t>
  </si>
  <si>
    <t>GSK211028MKV516</t>
  </si>
  <si>
    <t>GSK211028RYM874</t>
  </si>
  <si>
    <t>GSK211028FZG152</t>
  </si>
  <si>
    <t>GSK211028HLX842</t>
  </si>
  <si>
    <t>GSK211027ADY371</t>
  </si>
  <si>
    <t>GSK211028PUN367</t>
  </si>
  <si>
    <t>GSK211028ZDW147</t>
  </si>
  <si>
    <t>GSK211028RGJ653</t>
  </si>
  <si>
    <t>GSK211028SVX803</t>
  </si>
  <si>
    <t>GSK211028TOU837</t>
  </si>
  <si>
    <t>GSK211028FQR459</t>
  </si>
  <si>
    <t>GSK211028SBZ920</t>
  </si>
  <si>
    <t>GSK211027ZSX304</t>
  </si>
  <si>
    <t>GSK211027KOV807</t>
  </si>
  <si>
    <t>GSK211027AGT574</t>
  </si>
  <si>
    <t>GSK211028LVT671</t>
  </si>
  <si>
    <t>GSK211028QRI045</t>
  </si>
  <si>
    <t>GSK211028OME163</t>
  </si>
  <si>
    <t>GSK211026HEY274</t>
  </si>
  <si>
    <t>GSK211028UBV486</t>
  </si>
  <si>
    <t>GSK211027DFB089</t>
  </si>
  <si>
    <t>GSK211028XGF015</t>
  </si>
  <si>
    <t>GSK211028NHW190</t>
  </si>
  <si>
    <t>GSK211028YPH135</t>
  </si>
  <si>
    <t>GSK211028LSU462</t>
  </si>
  <si>
    <t>GSK211028MZY208</t>
  </si>
  <si>
    <t>GSK211028FSK432</t>
  </si>
  <si>
    <t>GSK211028OHN264</t>
  </si>
  <si>
    <t>GSK211027QGK839</t>
  </si>
  <si>
    <t>GSK211028FTE327</t>
  </si>
  <si>
    <t>GSK211028KMQ139</t>
  </si>
  <si>
    <t>GSK211028WIR084</t>
  </si>
  <si>
    <t>GSK211026MCS413</t>
  </si>
  <si>
    <t>GSK211028PVS027</t>
  </si>
  <si>
    <t>GSK211028UYO682</t>
  </si>
  <si>
    <t>GSK211028JKQ026</t>
  </si>
  <si>
    <t>GSK211028LQJ746</t>
  </si>
  <si>
    <t>GSK211028UXD536</t>
  </si>
  <si>
    <t>GSK211028ZJT549</t>
  </si>
  <si>
    <t>GSK211026ZSD679</t>
  </si>
  <si>
    <t>GSK211028NAT819</t>
  </si>
  <si>
    <t>GSK211028PFZ013</t>
  </si>
  <si>
    <t>GSK211028ZIM734</t>
  </si>
  <si>
    <t>GSK211027CGL082</t>
  </si>
  <si>
    <t>GSK211028GAP904</t>
  </si>
  <si>
    <t>GSK211028TFR948</t>
  </si>
  <si>
    <t>GSK211028AYR652</t>
  </si>
  <si>
    <t>GSK211028FVB189</t>
  </si>
  <si>
    <t>GSK211028OJG690</t>
  </si>
  <si>
    <t>GSK211028HTN875</t>
  </si>
  <si>
    <t>GSK211028UCH728</t>
  </si>
  <si>
    <t>GSK211028EFX316</t>
  </si>
  <si>
    <t>GSK211026KJI589</t>
  </si>
  <si>
    <t>GSK211026TMA918</t>
  </si>
  <si>
    <t>GSK211028CIO165</t>
  </si>
  <si>
    <t>GSK211028NMW075</t>
  </si>
  <si>
    <t>GSK211028OYV052</t>
  </si>
  <si>
    <t>GSK211028NIH278</t>
  </si>
  <si>
    <t>GSK211028KCM816</t>
  </si>
  <si>
    <t>GSK211028KAI546</t>
  </si>
  <si>
    <t>GSK211028VUN108</t>
  </si>
  <si>
    <t>GSK211028QSX917</t>
  </si>
  <si>
    <t>GSK211028AID654</t>
  </si>
  <si>
    <t>GSK211028VYS105</t>
  </si>
  <si>
    <t>GSK211028ULT931</t>
  </si>
  <si>
    <t>GSK211028ASM182</t>
  </si>
  <si>
    <t>GSK211028CKT053</t>
  </si>
  <si>
    <t>GSK211028PVD539</t>
  </si>
  <si>
    <t>GSK211028KLE046</t>
  </si>
  <si>
    <t>GSK211028OZH036</t>
  </si>
  <si>
    <t>GSK211028NFO513</t>
  </si>
  <si>
    <t>GSK211028TQE630</t>
  </si>
  <si>
    <t>GSK211028DMV742</t>
  </si>
  <si>
    <t>GSK211028VXK614</t>
  </si>
  <si>
    <t>GSK211028MRU594</t>
  </si>
  <si>
    <t>GSK211028ALM652</t>
  </si>
  <si>
    <t>GSK211026WPK174</t>
  </si>
  <si>
    <t>GSK211028BQE247</t>
  </si>
  <si>
    <t>GSK211028FLB752</t>
  </si>
  <si>
    <t>GSK211028RYA145</t>
  </si>
  <si>
    <t>GSK211026HKF017</t>
  </si>
  <si>
    <t>GSK211027PQM762</t>
  </si>
  <si>
    <t>GSK211028CPX761</t>
  </si>
  <si>
    <t>GSK211028AYK971</t>
  </si>
  <si>
    <t>GSK211028VWF942</t>
  </si>
  <si>
    <t>GSK211028FZM763</t>
  </si>
  <si>
    <t>GSK211028QAX304</t>
  </si>
  <si>
    <t>GSK211028RTZ510</t>
  </si>
  <si>
    <t>GSK211028AOJ246</t>
  </si>
  <si>
    <t>GSK211028TMP025</t>
  </si>
  <si>
    <t>GSK211026ZMN618</t>
  </si>
  <si>
    <t>GSK211026PUA839</t>
  </si>
  <si>
    <t>GSK211027YEV694</t>
  </si>
  <si>
    <t>GSK211026FSZ015</t>
  </si>
  <si>
    <t>DMD/2110/28/NLEB5634</t>
  </si>
  <si>
    <t>GSK211028PYO410</t>
  </si>
  <si>
    <t>GSK211028LFW945</t>
  </si>
  <si>
    <t>GSK211028YNR695</t>
  </si>
  <si>
    <t>GSK211028FRW973</t>
  </si>
  <si>
    <t>GSK211027XYE509</t>
  </si>
  <si>
    <t>GSK211028AYT729</t>
  </si>
  <si>
    <t>GSK211028CYU154</t>
  </si>
  <si>
    <t>DMD/2110/28/MKLS9165</t>
  </si>
  <si>
    <t>GSK211028ZNC631</t>
  </si>
  <si>
    <t>GSK211028ZWK491</t>
  </si>
  <si>
    <t>GSK211028UFH230</t>
  </si>
  <si>
    <t>GSK211028DGJ640</t>
  </si>
  <si>
    <t>GSK211028BVI513</t>
  </si>
  <si>
    <t>GSK211028FOK036</t>
  </si>
  <si>
    <t>GSK211028ADY396</t>
  </si>
  <si>
    <t>GSK211028ISC640</t>
  </si>
  <si>
    <t>GSK211028JRC952</t>
  </si>
  <si>
    <t>GSK211028HWI507</t>
  </si>
  <si>
    <t>GSK211028ASD173</t>
  </si>
  <si>
    <t>GSK211028UWI016</t>
  </si>
  <si>
    <t>GSK211028PFJ490</t>
  </si>
  <si>
    <t>GSK211028JRT134</t>
  </si>
  <si>
    <t>GSK211028KRB324</t>
  </si>
  <si>
    <t>GSK211028YGD214</t>
  </si>
  <si>
    <t>GSK211028KXF506</t>
  </si>
  <si>
    <t>GSK211028MAJ291</t>
  </si>
  <si>
    <t>GSK211028OGZ792</t>
  </si>
  <si>
    <t>GSK211028WSB980</t>
  </si>
  <si>
    <t>GSK211028LBR957</t>
  </si>
  <si>
    <t>DMD/2110/29/TUQG0318</t>
  </si>
  <si>
    <t>GSK211029ARH362</t>
  </si>
  <si>
    <t>2/11/2021 SYARIF MOHARDI</t>
  </si>
  <si>
    <t>GSK211029FKJ208</t>
  </si>
  <si>
    <t>GSK211029RUF735</t>
  </si>
  <si>
    <t>GSK211029JLZ150</t>
  </si>
  <si>
    <t>GSK211029CFH976</t>
  </si>
  <si>
    <t>GSK211029ULP068</t>
  </si>
  <si>
    <t>GSK211029NCR632</t>
  </si>
  <si>
    <t>GSK211029KDG870</t>
  </si>
  <si>
    <t>GSK211029QJZ510</t>
  </si>
  <si>
    <t>GSK211029CLP126</t>
  </si>
  <si>
    <t>GSK211029KPY096</t>
  </si>
  <si>
    <t>GSK211029BCG896</t>
  </si>
  <si>
    <t>GSK211028HOP196</t>
  </si>
  <si>
    <t>GSK211029TOC082</t>
  </si>
  <si>
    <t>GSK211029GPD410</t>
  </si>
  <si>
    <t>GSK211029GWU129</t>
  </si>
  <si>
    <t>GSK211029EZT938</t>
  </si>
  <si>
    <t>GSK211028ORM379</t>
  </si>
  <si>
    <t>GSK211029GUB576</t>
  </si>
  <si>
    <t>GSK211029HOE531</t>
  </si>
  <si>
    <t>GSK211029GKW152</t>
  </si>
  <si>
    <t>GSK211029CKE796</t>
  </si>
  <si>
    <t>GSK211029ALG038</t>
  </si>
  <si>
    <t>GSK211029PUI538</t>
  </si>
  <si>
    <t>GSK211029OLH041</t>
  </si>
  <si>
    <t>GSK211029CFO609</t>
  </si>
  <si>
    <t>GSK211028CMZ513</t>
  </si>
  <si>
    <t>GSK211028QBJ392</t>
  </si>
  <si>
    <t>GSK211028XOE657</t>
  </si>
  <si>
    <t>GSK211028KUX687</t>
  </si>
  <si>
    <t>GSK211029JXZ051</t>
  </si>
  <si>
    <t>GSK211029ZRB924</t>
  </si>
  <si>
    <t>GSK211029XQN843</t>
  </si>
  <si>
    <t>GSK211029SXW604</t>
  </si>
  <si>
    <t>GSK211029DWN357</t>
  </si>
  <si>
    <t>GSK211029YZV807</t>
  </si>
  <si>
    <t>GSK211029YRN362</t>
  </si>
  <si>
    <t>GSK211029XBV692</t>
  </si>
  <si>
    <t>GSK211028JKG108</t>
  </si>
  <si>
    <t>GSK211029KCY354</t>
  </si>
  <si>
    <t>GSK211029YCW749</t>
  </si>
  <si>
    <t>GSK211029WCR584</t>
  </si>
  <si>
    <t>GSK211029EFT715</t>
  </si>
  <si>
    <t>GSK211029DAW870</t>
  </si>
  <si>
    <t>GSK211029BDL871</t>
  </si>
  <si>
    <t>GSK211028RSM634</t>
  </si>
  <si>
    <t>GSK211029LYV380</t>
  </si>
  <si>
    <t>GSK211029ZUC768</t>
  </si>
  <si>
    <t>GSK211028ACM670</t>
  </si>
  <si>
    <t>GSK211029LJX761</t>
  </si>
  <si>
    <t>GSK211028KPE195</t>
  </si>
  <si>
    <t>GSK211029HOJ872</t>
  </si>
  <si>
    <t>GSK211029QHO026</t>
  </si>
  <si>
    <t>GSK211028AQC083</t>
  </si>
  <si>
    <t>GSK211029NIB425</t>
  </si>
  <si>
    <t>GSK211029TIC716</t>
  </si>
  <si>
    <t>GSK211029MGY395</t>
  </si>
  <si>
    <t>GSK211029PKX170</t>
  </si>
  <si>
    <t>GSK211029EFU839</t>
  </si>
  <si>
    <t>GSK211029KDB530</t>
  </si>
  <si>
    <t>GSK211029KLB018</t>
  </si>
  <si>
    <t>DMD/2110/29/HWLR1379</t>
  </si>
  <si>
    <t>GSK211029PKT413</t>
  </si>
  <si>
    <t>GSK211029WFH034</t>
  </si>
  <si>
    <t>DMD/2110/29/ZJTU8347</t>
  </si>
  <si>
    <t>GSK211029XRE905</t>
  </si>
  <si>
    <t>DMD/2110/29/WEQG8657</t>
  </si>
  <si>
    <t>GSK211029NHL914</t>
  </si>
  <si>
    <t>GSK211029TDF870</t>
  </si>
  <si>
    <t>GSK211027UKJ431</t>
  </si>
  <si>
    <t>GSK211029VGS835</t>
  </si>
  <si>
    <t>GSK211027GJO984</t>
  </si>
  <si>
    <t>GSK211029SJB157</t>
  </si>
  <si>
    <t>GSK211029FQR346</t>
  </si>
  <si>
    <t>GSK211027PRH265</t>
  </si>
  <si>
    <t>GSK211029LFB586</t>
  </si>
  <si>
    <t>GSK211029QUA145</t>
  </si>
  <si>
    <t>GSK211029WJX780</t>
  </si>
  <si>
    <t>GSK211029KTZ315</t>
  </si>
  <si>
    <t>GSK211027YDA892</t>
  </si>
  <si>
    <t>GSK211027FZQ217</t>
  </si>
  <si>
    <t>GSK211027MLQ376</t>
  </si>
  <si>
    <t>GSK211029TZB576</t>
  </si>
  <si>
    <t>GSK211029YRM906</t>
  </si>
  <si>
    <t>GSK211028SUV539</t>
  </si>
  <si>
    <t>GSK211027CWD235</t>
  </si>
  <si>
    <t>GSK211029JXH078</t>
  </si>
  <si>
    <t>GSK211029ZKR690</t>
  </si>
  <si>
    <t>GSK211029LRJ263</t>
  </si>
  <si>
    <t>GSK211029KUI962</t>
  </si>
  <si>
    <t>GSK211029TPX972</t>
  </si>
  <si>
    <t>GSK211028NVJ860</t>
  </si>
  <si>
    <t>GSK211029ZQY217</t>
  </si>
  <si>
    <t>GSK211029GOZ430</t>
  </si>
  <si>
    <t>GSK211027FAG592</t>
  </si>
  <si>
    <t>GSK211028OAS584</t>
  </si>
  <si>
    <t>GSK211029ASV601</t>
  </si>
  <si>
    <t>GSK211029XWK059</t>
  </si>
  <si>
    <t>GSK211029WCI680</t>
  </si>
  <si>
    <t>GSK211027UYG068</t>
  </si>
  <si>
    <t>GSK211027EWD624</t>
  </si>
  <si>
    <t>GSK211027QHZ815</t>
  </si>
  <si>
    <t>GSK211028DBZ315</t>
  </si>
  <si>
    <t>GSK211029HBA204</t>
  </si>
  <si>
    <t>GSK211029FWQ273</t>
  </si>
  <si>
    <t>GSK211029YHR071</t>
  </si>
  <si>
    <t>GSK211029PNA158</t>
  </si>
  <si>
    <t>GSK211029WIA384</t>
  </si>
  <si>
    <t>GSK211028ZCL687</t>
  </si>
  <si>
    <t>GSK211029KGW391</t>
  </si>
  <si>
    <t>GSK211029IOK672</t>
  </si>
  <si>
    <t>GSK211028UVH076</t>
  </si>
  <si>
    <t>GSK211029SZX674</t>
  </si>
  <si>
    <t>GSK211029GRX413</t>
  </si>
  <si>
    <t>GSK211029KGH607</t>
  </si>
  <si>
    <t>GSK211029API718</t>
  </si>
  <si>
    <t>GSK211029IOH153</t>
  </si>
  <si>
    <t>GSK211029MGI364</t>
  </si>
  <si>
    <t>GSK211029NQG948</t>
  </si>
  <si>
    <t>GSK211029HSO135</t>
  </si>
  <si>
    <t>GSK211027WXT125</t>
  </si>
  <si>
    <t>GSK211029AVF580</t>
  </si>
  <si>
    <t>GSK211029COF126</t>
  </si>
  <si>
    <t>GSK211029LIT657</t>
  </si>
  <si>
    <t>GSK211027ETD657</t>
  </si>
  <si>
    <t>GSK211028DOH546</t>
  </si>
  <si>
    <t>GSK211029BEL096</t>
  </si>
  <si>
    <t>GSK211027UTA021</t>
  </si>
  <si>
    <t>GSK211028TVO873</t>
  </si>
  <si>
    <t>GSK211029PXF073</t>
  </si>
  <si>
    <t>GSK211029JHN743</t>
  </si>
  <si>
    <t>GSK211029GSO825</t>
  </si>
  <si>
    <t>GSK211029SZX785</t>
  </si>
  <si>
    <t>GSK211029NYL916</t>
  </si>
  <si>
    <t>GSK211029IOS642</t>
  </si>
  <si>
    <t>GSK211029TDH607</t>
  </si>
  <si>
    <t>GSK211028RIF316</t>
  </si>
  <si>
    <t>GSK211029QLI752</t>
  </si>
  <si>
    <t>GSK211029DFV935</t>
  </si>
  <si>
    <t>GSK211029CXT946</t>
  </si>
  <si>
    <t>GSK211029IAP412</t>
  </si>
  <si>
    <t>GSK211029ZNV291</t>
  </si>
  <si>
    <t>GSK211029IDR589</t>
  </si>
  <si>
    <t>GSK211029IEV635</t>
  </si>
  <si>
    <t>GSK211029PTJ175</t>
  </si>
  <si>
    <t>GSK211029FRJ245</t>
  </si>
  <si>
    <t>GSK211029PUH507</t>
  </si>
  <si>
    <t>GSK211029POW034</t>
  </si>
  <si>
    <t>GSK211029GFA156</t>
  </si>
  <si>
    <t>GSK211029JNO156</t>
  </si>
  <si>
    <t>GSK211029XOE402</t>
  </si>
  <si>
    <t>GSK211029AXG243</t>
  </si>
  <si>
    <t>GSK211029KXV841</t>
  </si>
  <si>
    <t>GSK211029AWN298</t>
  </si>
  <si>
    <t>GSK211029ZRW732</t>
  </si>
  <si>
    <t>GSK211029HNJ561</t>
  </si>
  <si>
    <t>GSK211029FIU951</t>
  </si>
  <si>
    <t>GSK211029XPN653</t>
  </si>
  <si>
    <t>GSK211029RZF680</t>
  </si>
  <si>
    <t>GSK211029QYA731</t>
  </si>
  <si>
    <t>GSK211029BAX902</t>
  </si>
  <si>
    <t>GSK211029BIP436</t>
  </si>
  <si>
    <t>GSK211028GBH372</t>
  </si>
  <si>
    <t>GSK211028EDA693</t>
  </si>
  <si>
    <t>GSK211028QWI397</t>
  </si>
  <si>
    <t>GSK211029LFQ935</t>
  </si>
  <si>
    <t>GSK211029AIS785</t>
  </si>
  <si>
    <t>GSK211027HUK965</t>
  </si>
  <si>
    <t>GSK211029DTP654</t>
  </si>
  <si>
    <t>GSK211029ARC948</t>
  </si>
  <si>
    <t>GSK211029XHT389</t>
  </si>
  <si>
    <t>GSK211029XZI156</t>
  </si>
  <si>
    <t>GSK211029PGF259</t>
  </si>
  <si>
    <t>GSK211029QYI562</t>
  </si>
  <si>
    <t>GSK211029AIE431</t>
  </si>
  <si>
    <t>GSK211029BRC314</t>
  </si>
  <si>
    <t>GSK211027ZPR871</t>
  </si>
  <si>
    <t>GSK211029MZR753</t>
  </si>
  <si>
    <t>GSK211028HVF957</t>
  </si>
  <si>
    <t>GSK211029OQX869</t>
  </si>
  <si>
    <t>GSK211029YLM958</t>
  </si>
  <si>
    <t>GSK211029EYO250</t>
  </si>
  <si>
    <t>GSK211029ZSO027</t>
  </si>
  <si>
    <t>GSK211029KPL084</t>
  </si>
  <si>
    <t>GSK211029ZLG861</t>
  </si>
  <si>
    <t>GSK211029GMW286</t>
  </si>
  <si>
    <t>GSK211029AJD503</t>
  </si>
  <si>
    <t>GSK211029FMP321</t>
  </si>
  <si>
    <t>GSK211029HJK318</t>
  </si>
  <si>
    <t>GSK211029HZM239</t>
  </si>
  <si>
    <t>GSK211029BOM752</t>
  </si>
  <si>
    <t>GSK211029XZB028</t>
  </si>
  <si>
    <t>GSK211029HDL158</t>
  </si>
  <si>
    <t>GSK211029XYA379</t>
  </si>
  <si>
    <t>GSK211028JVU754</t>
  </si>
  <si>
    <t>GSK211027SGK137</t>
  </si>
  <si>
    <t>GSK211029MFY074</t>
  </si>
  <si>
    <t>GSK211029RAX139</t>
  </si>
  <si>
    <t>GSK211028YJL560</t>
  </si>
  <si>
    <t>GSK211027UBJ174</t>
  </si>
  <si>
    <t>GSK211029WLH539</t>
  </si>
  <si>
    <t>GSK211029KVX402</t>
  </si>
  <si>
    <t>GSK211029GPF471</t>
  </si>
  <si>
    <t>GSK211029GCY694</t>
  </si>
  <si>
    <t>GSK211029ZTL945</t>
  </si>
  <si>
    <t>GSK211029OGB572</t>
  </si>
  <si>
    <t>GSK211029SQD274</t>
  </si>
  <si>
    <t>GSK211029PTI783</t>
  </si>
  <si>
    <t>GSK211029ZHC436</t>
  </si>
  <si>
    <t>GSK211029NIU275</t>
  </si>
  <si>
    <t>GSK211029CQK974</t>
  </si>
  <si>
    <t>GSK211029VZX104</t>
  </si>
  <si>
    <t>GSK211029CQT061</t>
  </si>
  <si>
    <t>GSK211029MJA491</t>
  </si>
  <si>
    <t>GSK211029SAD872</t>
  </si>
  <si>
    <t>GSK211028TYN392</t>
  </si>
  <si>
    <t>GSK211029ETK284</t>
  </si>
  <si>
    <t>GSK211029ZEB374</t>
  </si>
  <si>
    <t>GSK211029HEK673</t>
  </si>
  <si>
    <t>GSK211029HDX047</t>
  </si>
  <si>
    <t>GSK211029JKD814</t>
  </si>
  <si>
    <t>GSK211029XBC107</t>
  </si>
  <si>
    <t>GSK211029BFZ024</t>
  </si>
  <si>
    <t>GSK211029TSQ253</t>
  </si>
  <si>
    <t>DMD/2110/29/HZID3015</t>
  </si>
  <si>
    <t>GSK211029HMO630</t>
  </si>
  <si>
    <t>DMD/2110/29/VGIO7548</t>
  </si>
  <si>
    <t>GSK211028ZHU941</t>
  </si>
  <si>
    <t>GSK211029TIK145</t>
  </si>
  <si>
    <t>GSK211028EYC839</t>
  </si>
  <si>
    <t>GSK211029NTL690</t>
  </si>
  <si>
    <t>GSK211029PIZ624</t>
  </si>
  <si>
    <t>GSK211027ZQB482</t>
  </si>
  <si>
    <t>GSK211029TFW467</t>
  </si>
  <si>
    <t>GSK211029WJM032</t>
  </si>
  <si>
    <t>GSK211029PWE385</t>
  </si>
  <si>
    <t>GSK211029KOY617</t>
  </si>
  <si>
    <t>GSK211028HPW309</t>
  </si>
  <si>
    <t>DMD/2110/29/NAOK2096</t>
  </si>
  <si>
    <t>GSK211029FMJ931</t>
  </si>
  <si>
    <t>GSK211029QFM631</t>
  </si>
  <si>
    <t>GSK211029IZF958</t>
  </si>
  <si>
    <t>GSK211029KWD613</t>
  </si>
  <si>
    <t>GSK211029OAX732</t>
  </si>
  <si>
    <t>GSK211029DWX027</t>
  </si>
  <si>
    <t>GSK211029YHV650</t>
  </si>
  <si>
    <t>GSK211029OQL907</t>
  </si>
  <si>
    <t>GSK211029NHL286</t>
  </si>
  <si>
    <t>GSK211029EGM186</t>
  </si>
  <si>
    <t>GSK211029AZW781</t>
  </si>
  <si>
    <t>GSK211029XKE391</t>
  </si>
  <si>
    <t>GSK211029GCS138</t>
  </si>
  <si>
    <t>GSK211029JTI417</t>
  </si>
  <si>
    <t>DMD/2110/30/FHEI8376</t>
  </si>
  <si>
    <t>GSK211030ZHP631</t>
  </si>
  <si>
    <t>GSK211030ZRB063</t>
  </si>
  <si>
    <t>GSK211030EQY412</t>
  </si>
  <si>
    <t>GSK211029BHP958</t>
  </si>
  <si>
    <t>GSK211030LGM421</t>
  </si>
  <si>
    <t>GSK211030EZO043</t>
  </si>
  <si>
    <t>GSK211030NBG684</t>
  </si>
  <si>
    <t>GSK211030OCA725</t>
  </si>
  <si>
    <t>GSK211029KVE124</t>
  </si>
  <si>
    <t>GSK211029YRC609</t>
  </si>
  <si>
    <t>GSK211029YJD623</t>
  </si>
  <si>
    <t>GSK211030OIN205</t>
  </si>
  <si>
    <t>GSK211030ASX789</t>
  </si>
  <si>
    <t>GSK211030YJM825</t>
  </si>
  <si>
    <t>GSK211030QNI270</t>
  </si>
  <si>
    <t>GSK211030TLP268</t>
  </si>
  <si>
    <t>GSK211030EOR203</t>
  </si>
  <si>
    <t>GSK211030JVQ602</t>
  </si>
  <si>
    <t>GSK211030ZXW654</t>
  </si>
  <si>
    <t>GSK211030ZCI864</t>
  </si>
  <si>
    <t>GSK211030QWV795</t>
  </si>
  <si>
    <t>GSK211029SJE095</t>
  </si>
  <si>
    <t>GSK211030LFN298</t>
  </si>
  <si>
    <t>GSK211030YBA916</t>
  </si>
  <si>
    <t>GSK211030OPJ475</t>
  </si>
  <si>
    <t>GSK211030JNB271</t>
  </si>
  <si>
    <t>GSK211030JDB927</t>
  </si>
  <si>
    <t>GSK211030UGF204</t>
  </si>
  <si>
    <t>GSK211030ASJ149</t>
  </si>
  <si>
    <t>GSK211030NGH621</t>
  </si>
  <si>
    <t>GSK211030EVX452</t>
  </si>
  <si>
    <t>GSK211030BWU094</t>
  </si>
  <si>
    <t>GSK211030JDV071</t>
  </si>
  <si>
    <t>GSK211029UXI260</t>
  </si>
  <si>
    <t>GSK211030WTR961</t>
  </si>
  <si>
    <t>GSK211030MXZ248</t>
  </si>
  <si>
    <t>GSK211030JTZ052</t>
  </si>
  <si>
    <t>GSK211030TKG312</t>
  </si>
  <si>
    <t>GSK211030AOL502</t>
  </si>
  <si>
    <t>GSK211029WLB947</t>
  </si>
  <si>
    <t>GSK211030IAE389</t>
  </si>
  <si>
    <t>GSK211030WDQ687</t>
  </si>
  <si>
    <t>GSK211030BPF864</t>
  </si>
  <si>
    <t>DMD/2110/30/HXIT5346</t>
  </si>
  <si>
    <t>GSK211030WGC015</t>
  </si>
  <si>
    <t>GSK211030PHV194</t>
  </si>
  <si>
    <t>GSK211030QAH378</t>
  </si>
  <si>
    <t>GSK211030RDC079</t>
  </si>
  <si>
    <t>GSK211030CYA390</t>
  </si>
  <si>
    <t>DMD/2110/30/KNPR8314</t>
  </si>
  <si>
    <t>GSK211029HBU734</t>
  </si>
  <si>
    <t>DMD/2110/30/KFWO1720</t>
  </si>
  <si>
    <t>GSK211030ZQB927</t>
  </si>
  <si>
    <t>GSK211030SDH086</t>
  </si>
  <si>
    <t>GSK211030FCG715</t>
  </si>
  <si>
    <t>GSK211030YMN208</t>
  </si>
  <si>
    <t>GSK211030LWS125</t>
  </si>
  <si>
    <t>GSK211030LAX754</t>
  </si>
  <si>
    <t>GSK211028PLA902</t>
  </si>
  <si>
    <t>GSK211030VSH478</t>
  </si>
  <si>
    <t>GSK211030QAT081</t>
  </si>
  <si>
    <t>GSK211029THM047</t>
  </si>
  <si>
    <t>GSK211029YCX153</t>
  </si>
  <si>
    <t>GSK211030VHN426</t>
  </si>
  <si>
    <t>GSK211030IED290</t>
  </si>
  <si>
    <t>GSK211030OJY456</t>
  </si>
  <si>
    <t>GSK211029QLT502</t>
  </si>
  <si>
    <t>GSK211029LKS809</t>
  </si>
  <si>
    <t>GSK211030YPH869</t>
  </si>
  <si>
    <t>GSK211030ZNB195</t>
  </si>
  <si>
    <t>GSK211030MSR316</t>
  </si>
  <si>
    <t>GSK211030EGX753</t>
  </si>
  <si>
    <t>GSK211030BMU265</t>
  </si>
  <si>
    <t>GSK211030FZY546</t>
  </si>
  <si>
    <t>GSK211030IBX305</t>
  </si>
  <si>
    <t>GSK211030AZJ382</t>
  </si>
  <si>
    <t>GSK211030IEF073</t>
  </si>
  <si>
    <t>GSK211030UQM063</t>
  </si>
  <si>
    <t>GSK211030WAN095</t>
  </si>
  <si>
    <t>GSK211028NDR371</t>
  </si>
  <si>
    <t>GSK211030JEQ802</t>
  </si>
  <si>
    <t>GSK211030ROT241</t>
  </si>
  <si>
    <t>GSK211030KOG462</t>
  </si>
  <si>
    <t>GSK211030LJI285</t>
  </si>
  <si>
    <t>GSK211030ANL138</t>
  </si>
  <si>
    <t>GSK211030KWA058</t>
  </si>
  <si>
    <t>GSK211030VEQ467</t>
  </si>
  <si>
    <t>GSK211030RVM461</t>
  </si>
  <si>
    <t>GSK211029PSA123</t>
  </si>
  <si>
    <t>GSK211030MGQ831</t>
  </si>
  <si>
    <t>GSK211030UTW046</t>
  </si>
  <si>
    <t>GSK211030LVX678</t>
  </si>
  <si>
    <t>GSK211030XJL302</t>
  </si>
  <si>
    <t>GSK211030EZL501</t>
  </si>
  <si>
    <t>GSK211030SFM168</t>
  </si>
  <si>
    <t>GSK211030AUY645</t>
  </si>
  <si>
    <t>GSK211030GAB153</t>
  </si>
  <si>
    <t>GSK211030VPN537</t>
  </si>
  <si>
    <t>GSK211028DMR697</t>
  </si>
  <si>
    <t>GSK211030HGF486</t>
  </si>
  <si>
    <t>GSK211030JNO782</t>
  </si>
  <si>
    <t>GSK211030HOG591</t>
  </si>
  <si>
    <t>GSK211030ZDY124</t>
  </si>
  <si>
    <t>GSK211029VIM829</t>
  </si>
  <si>
    <t>GSK211030UAD716</t>
  </si>
  <si>
    <t>GSK211030CHS493</t>
  </si>
  <si>
    <t>GSK211030BEV235</t>
  </si>
  <si>
    <t>GSK211030AFE098</t>
  </si>
  <si>
    <t>GSK211030DEA801</t>
  </si>
  <si>
    <t>GSK211030YKW813</t>
  </si>
  <si>
    <t>GSK211028RXO579</t>
  </si>
  <si>
    <t>GSK211029CTH301</t>
  </si>
  <si>
    <t>GSK211030EPA219</t>
  </si>
  <si>
    <t>GSK211030CRE930</t>
  </si>
  <si>
    <t>GSK211029FJR307</t>
  </si>
  <si>
    <t>GSK211030DHB723</t>
  </si>
  <si>
    <t>GSK211030OLX509</t>
  </si>
  <si>
    <t>GSK211030ZBN642</t>
  </si>
  <si>
    <t>GSK211030MSD084</t>
  </si>
  <si>
    <t>GSK211030IRH130</t>
  </si>
  <si>
    <t>GSK211030EDA398</t>
  </si>
  <si>
    <t>GSK211029QGX947</t>
  </si>
  <si>
    <t>GSK211028RQW324</t>
  </si>
  <si>
    <t>GSK211030BZE981</t>
  </si>
  <si>
    <t>GSK211030XOU401</t>
  </si>
  <si>
    <t>GSK211030BLN130</t>
  </si>
  <si>
    <t>GSK211030LQM819</t>
  </si>
  <si>
    <t>GSK211030UOE617</t>
  </si>
  <si>
    <t>GSK211030UIR620</t>
  </si>
  <si>
    <t>GSK211030EYW690</t>
  </si>
  <si>
    <t>GSK211030YVZ421</t>
  </si>
  <si>
    <t>GSK211028YGF375</t>
  </si>
  <si>
    <t>GSK211030LQG306</t>
  </si>
  <si>
    <t>GSK211030NCK592</t>
  </si>
  <si>
    <t>GSK211030ITK149</t>
  </si>
  <si>
    <t>GSK211030KCT096</t>
  </si>
  <si>
    <t>GSK211030UIJ241</t>
  </si>
  <si>
    <t>GSK211030HOB534</t>
  </si>
  <si>
    <t>GSK211030NTM845</t>
  </si>
  <si>
    <t>GSK211030CJV937</t>
  </si>
  <si>
    <t>GSK211030NFX724</t>
  </si>
  <si>
    <t>GSK211030QGR519</t>
  </si>
  <si>
    <t>GSK211030JGA057</t>
  </si>
  <si>
    <t>GSK211030TZB710</t>
  </si>
  <si>
    <t>GSK211030KNU890</t>
  </si>
  <si>
    <t>GSK211030NXB501</t>
  </si>
  <si>
    <t>GSK211030YZX502</t>
  </si>
  <si>
    <t>GSK211030HMU795</t>
  </si>
  <si>
    <t>GSK211030LWN476</t>
  </si>
  <si>
    <t>GSK211029WXV847</t>
  </si>
  <si>
    <t>GSK211030IXH372</t>
  </si>
  <si>
    <t>GSK211030SCV753</t>
  </si>
  <si>
    <t>GSK211030IGB678</t>
  </si>
  <si>
    <t>GSK211030ERC187</t>
  </si>
  <si>
    <t>GSK211030VZF391</t>
  </si>
  <si>
    <t>GSK211030CAG839</t>
  </si>
  <si>
    <t>GSK211030TJP738</t>
  </si>
  <si>
    <t>GSK211029WJS140</t>
  </si>
  <si>
    <t>GSK211030ZTO193</t>
  </si>
  <si>
    <t>GSK211030KNI927</t>
  </si>
  <si>
    <t>GSK211030RID782</t>
  </si>
  <si>
    <t>GSK211030VQA673</t>
  </si>
  <si>
    <t>GSK211030LMC735</t>
  </si>
  <si>
    <t>GSK211028SME197</t>
  </si>
  <si>
    <t>GSK211030AEN862</t>
  </si>
  <si>
    <t>GSK211030VHE019</t>
  </si>
  <si>
    <t>GSK211030KHQ561</t>
  </si>
  <si>
    <t>GSK211030HBK129</t>
  </si>
  <si>
    <t>GSK211030MYI716</t>
  </si>
  <si>
    <t>GSK211029BMR015</t>
  </si>
  <si>
    <t>GSK211030BJN136</t>
  </si>
  <si>
    <t>GSK211028BIA324</t>
  </si>
  <si>
    <t>GSK211030ERW540</t>
  </si>
  <si>
    <t>GSK211030UCE482</t>
  </si>
  <si>
    <t>GSK211030ZGK765</t>
  </si>
  <si>
    <t>GSK211030OBA385</t>
  </si>
  <si>
    <t>GSK211030HGR536</t>
  </si>
  <si>
    <t>GSK211030LHU523</t>
  </si>
  <si>
    <t>GSK211030MJA175</t>
  </si>
  <si>
    <t>GSK211030KFG795</t>
  </si>
  <si>
    <t>GSK211030VXF835</t>
  </si>
  <si>
    <t>GSK211030DNS810</t>
  </si>
  <si>
    <t>GSK211030TUC742</t>
  </si>
  <si>
    <t>GSK211030KFU450</t>
  </si>
  <si>
    <t>GSK211029TLY269</t>
  </si>
  <si>
    <t>GSK211029CWN416</t>
  </si>
  <si>
    <t>GSK211030MHI725</t>
  </si>
  <si>
    <t>GSK211030HNZ796</t>
  </si>
  <si>
    <t>GSK211028ZRV258</t>
  </si>
  <si>
    <t>GSK211030IXR782</t>
  </si>
  <si>
    <t>GSK211029LIO159</t>
  </si>
  <si>
    <t>GSK211030IEG942</t>
  </si>
  <si>
    <t>GSK211030PJU524</t>
  </si>
  <si>
    <t>GSK211029RZA628</t>
  </si>
  <si>
    <t>GSK211030XGO814</t>
  </si>
  <si>
    <t>GSK211030RWK703</t>
  </si>
  <si>
    <t>GSK211030ZAP637</t>
  </si>
  <si>
    <t>GSK211030NWU748</t>
  </si>
  <si>
    <t>GSK211030ZOL740</t>
  </si>
  <si>
    <t>GSK211030BVO482</t>
  </si>
  <si>
    <t>GSK211030HNI395</t>
  </si>
  <si>
    <t>GSK211030PKU347</t>
  </si>
  <si>
    <t>GSK211029IAD214</t>
  </si>
  <si>
    <t>GSK211028LNO540</t>
  </si>
  <si>
    <t>GSK211030VLI812</t>
  </si>
  <si>
    <t>GSK211030IQY083</t>
  </si>
  <si>
    <t>GSK211030ENZ482</t>
  </si>
  <si>
    <t>GSK211030ITK260</t>
  </si>
  <si>
    <t>GSK211030LAP152</t>
  </si>
  <si>
    <t>GSK211030SID427</t>
  </si>
  <si>
    <t>GSK211030XMU721</t>
  </si>
  <si>
    <t>GSK211030FAW923</t>
  </si>
  <si>
    <t>GSK211030NUJ619</t>
  </si>
  <si>
    <t>GSK211030BQW375</t>
  </si>
  <si>
    <t>GSK211029REM086</t>
  </si>
  <si>
    <t>GSK211030FSX042</t>
  </si>
  <si>
    <t>GSK211030DJP754</t>
  </si>
  <si>
    <t>GSK211030WKE178</t>
  </si>
  <si>
    <t>DMD/2110/30/QDKB6389</t>
  </si>
  <si>
    <t>GSK211029BLJ074</t>
  </si>
  <si>
    <t>GSK211030HSW079</t>
  </si>
  <si>
    <t>GSK211030OLD781</t>
  </si>
  <si>
    <t>GSK211029RUA584</t>
  </si>
  <si>
    <t>GSK211029KFE605</t>
  </si>
  <si>
    <t>GSK211030CJM372</t>
  </si>
  <si>
    <t>GSK211030HDL275</t>
  </si>
  <si>
    <t>GSK211029SEL165</t>
  </si>
  <si>
    <t>GSK211030XPS693</t>
  </si>
  <si>
    <t>DMD/2110/30/IARW2103</t>
  </si>
  <si>
    <t>GSK211030HUW217</t>
  </si>
  <si>
    <t>GSK211030XAH518</t>
  </si>
  <si>
    <t>DMD/2110/30/WYGS9873</t>
  </si>
  <si>
    <t>GSK211030BPA736</t>
  </si>
  <si>
    <t>GSK211030DZA017</t>
  </si>
  <si>
    <t>GSK211030ZEX195</t>
  </si>
  <si>
    <t>GSK211028HAK760</t>
  </si>
  <si>
    <t>GSK211030CMV759</t>
  </si>
  <si>
    <t>DMD/2110/31/FUXT4096</t>
  </si>
  <si>
    <t>GSK211031XTK958</t>
  </si>
  <si>
    <t>GSK211031QNR275</t>
  </si>
  <si>
    <t>GSK211031JLZ527</t>
  </si>
  <si>
    <t>GSK211031NTK201</t>
  </si>
  <si>
    <t>GSK211031IMN592</t>
  </si>
  <si>
    <t>GSK211031ASK186</t>
  </si>
  <si>
    <t>GSK211031EVX356</t>
  </si>
  <si>
    <t>GSK211031JWY891</t>
  </si>
  <si>
    <t>GSK211031HRQ146</t>
  </si>
  <si>
    <t>GSK211031NFT869</t>
  </si>
  <si>
    <t>GSK211031SDB429</t>
  </si>
  <si>
    <t>GSK211031XWV578</t>
  </si>
  <si>
    <t>GSK211031PEB847</t>
  </si>
  <si>
    <t>GSK211031VZJ529</t>
  </si>
  <si>
    <t>GSK211031BRO825</t>
  </si>
  <si>
    <t>GSK211031NRL670</t>
  </si>
  <si>
    <t>GSK211031HXN056</t>
  </si>
  <si>
    <t>GSK211031CTK541</t>
  </si>
  <si>
    <t>GSK211031XUO041</t>
  </si>
  <si>
    <t>GSK211031MGX618</t>
  </si>
  <si>
    <t>GSK211031MSN731</t>
  </si>
  <si>
    <t>GSK211031BRT712</t>
  </si>
  <si>
    <t>GSK211031DBF367</t>
  </si>
  <si>
    <t>GSK211031SLE416</t>
  </si>
  <si>
    <t>GSK211031SDR120</t>
  </si>
  <si>
    <t>GSK211031PCR159</t>
  </si>
  <si>
    <t>GSK211031OMI182</t>
  </si>
  <si>
    <t>GSK211031CUD239</t>
  </si>
  <si>
    <t>GSK211031EMN935</t>
  </si>
  <si>
    <t>GSK211031ZYV625</t>
  </si>
  <si>
    <t>GSK211031RHK654</t>
  </si>
  <si>
    <t>GSK211031ZXA083</t>
  </si>
  <si>
    <t>GSK211031YZN219</t>
  </si>
  <si>
    <t>GSK211031SNL519</t>
  </si>
  <si>
    <t>GSK211031CSP361</t>
  </si>
  <si>
    <t>GSK211031KGI693</t>
  </si>
  <si>
    <t>GSK211031ZLD789</t>
  </si>
  <si>
    <t>GSK211031KHU635</t>
  </si>
  <si>
    <t>GSK211031KLV352</t>
  </si>
  <si>
    <t>GSK211031HAM497</t>
  </si>
  <si>
    <t>GSK211031OFC098</t>
  </si>
  <si>
    <t>GSK211031MWA159</t>
  </si>
  <si>
    <t>GSK211031UHS752</t>
  </si>
  <si>
    <t>GSK211031BVD073</t>
  </si>
  <si>
    <t>GSK211031JKO702</t>
  </si>
  <si>
    <t>GSK211031IJX091</t>
  </si>
  <si>
    <t>GSK211031GQF603</t>
  </si>
  <si>
    <t>GSK211031DNV492</t>
  </si>
  <si>
    <t>GSK211031MKG754</t>
  </si>
  <si>
    <t>GSK211031MBA953</t>
  </si>
  <si>
    <t>GSK211031GDO743</t>
  </si>
  <si>
    <t>GSK211031DMG027</t>
  </si>
  <si>
    <t>GSK211031SZJ264</t>
  </si>
  <si>
    <t>GSK211031AJK830</t>
  </si>
  <si>
    <t>GSK211031MHG102</t>
  </si>
  <si>
    <t>GSK211031PIS794</t>
  </si>
  <si>
    <t>GSK211031KAF310</t>
  </si>
  <si>
    <t>GSK211031DFT751</t>
  </si>
  <si>
    <t>GSK211031EWV927</t>
  </si>
  <si>
    <t>GSK211031ZOM153</t>
  </si>
  <si>
    <t>DMD/2110/31/WLTR6480</t>
  </si>
  <si>
    <t>GSK211031DHL168</t>
  </si>
  <si>
    <t>GSK211031NLU615</t>
  </si>
  <si>
    <t>GSK211031APW356</t>
  </si>
  <si>
    <t>GSK211031HGC178</t>
  </si>
  <si>
    <t>DMD/2110/31/SYCI8316</t>
  </si>
  <si>
    <t>GSK211031VJK269</t>
  </si>
  <si>
    <t>GSK211031MCI496</t>
  </si>
  <si>
    <t>GSK211031OGB175</t>
  </si>
  <si>
    <t>GSK211031CRG054</t>
  </si>
  <si>
    <t>GSK211030QVL064</t>
  </si>
  <si>
    <t>GSK211031EGA965</t>
  </si>
  <si>
    <t>GSK211031KIG107</t>
  </si>
  <si>
    <t>GSK211031IGJ578</t>
  </si>
  <si>
    <t>GSK211031OJA289</t>
  </si>
  <si>
    <t>GSK211031GAU045</t>
  </si>
  <si>
    <t>GSK211031WDM972</t>
  </si>
  <si>
    <t>GSK211031QEJ861</t>
  </si>
  <si>
    <t>GSK211031BVH205</t>
  </si>
  <si>
    <t>GSK211031PXD182</t>
  </si>
  <si>
    <t>GSK211031ESK593</t>
  </si>
  <si>
    <t>GSK211031JLE173</t>
  </si>
  <si>
    <t>GSK211031QWC257</t>
  </si>
  <si>
    <t>GSK211031TUF951</t>
  </si>
  <si>
    <t>GSK211031UVK340</t>
  </si>
  <si>
    <t>GSK211031QWL458</t>
  </si>
  <si>
    <t>GSK211031MCY314</t>
  </si>
  <si>
    <t>GSK211030UTY861</t>
  </si>
  <si>
    <t>GSK211031TXE931</t>
  </si>
  <si>
    <t>GSK211031FAN139</t>
  </si>
  <si>
    <t>GSK211031QKG435</t>
  </si>
  <si>
    <t>GSK211029TXM268</t>
  </si>
  <si>
    <t>GSK211031KFG017</t>
  </si>
  <si>
    <t>GSK211031CJF274</t>
  </si>
  <si>
    <t>GSK211031ETO209</t>
  </si>
  <si>
    <t>GSK211030DFW960</t>
  </si>
  <si>
    <t>GSK211031SNW082</t>
  </si>
  <si>
    <t>GSK211031MLA498</t>
  </si>
  <si>
    <t>GSK211031AZF209</t>
  </si>
  <si>
    <t>GSK211031JXB763</t>
  </si>
  <si>
    <t>GSK211031HAN328</t>
  </si>
  <si>
    <t>GSK211031EFM451</t>
  </si>
  <si>
    <t>GSK211031MBH860</t>
  </si>
  <si>
    <t>GSK211031JEV451</t>
  </si>
  <si>
    <t>GSK211031IPQ106</t>
  </si>
  <si>
    <t>GSK211031XGJ254</t>
  </si>
  <si>
    <t>GSK211030SQU075</t>
  </si>
  <si>
    <t>GSK211031FCU678</t>
  </si>
  <si>
    <t>GSK211031MZL981</t>
  </si>
  <si>
    <t>GSK211031PYZ605</t>
  </si>
  <si>
    <t>GSK211031MLN204</t>
  </si>
  <si>
    <t>GSK211031EAI563</t>
  </si>
  <si>
    <t>GSK211031WNS560</t>
  </si>
  <si>
    <t>GSK211031OKX183</t>
  </si>
  <si>
    <t>GSK211029BRK607</t>
  </si>
  <si>
    <t>GSK211031ZJI613</t>
  </si>
  <si>
    <t>GSK211030JEZ079</t>
  </si>
  <si>
    <t>GSK211031CML163</t>
  </si>
  <si>
    <t>GSK211031CIT817</t>
  </si>
  <si>
    <t>GSK211031LAC093</t>
  </si>
  <si>
    <t>GSK211031SFA926</t>
  </si>
  <si>
    <t>GSK211030ANF813</t>
  </si>
  <si>
    <t>GSK211031BEJ893</t>
  </si>
  <si>
    <t>GSK211031HTR520</t>
  </si>
  <si>
    <t>GSK211031BFX738</t>
  </si>
  <si>
    <t>GSK211031IFM425</t>
  </si>
  <si>
    <t>GSK211031UCK192</t>
  </si>
  <si>
    <t>GSK211031QNJ859</t>
  </si>
  <si>
    <t>GSK211031TDV463</t>
  </si>
  <si>
    <t>GSK211031IHM239</t>
  </si>
  <si>
    <t>GSK211031ZUC765</t>
  </si>
  <si>
    <t>GSK211031HFL304</t>
  </si>
  <si>
    <t>GSK211031OKC657</t>
  </si>
  <si>
    <t>GSK211031ZLN126</t>
  </si>
  <si>
    <t>GSK211031MFR302</t>
  </si>
  <si>
    <t>GSK211030ZLP284</t>
  </si>
  <si>
    <t>GSK211031MBL863</t>
  </si>
  <si>
    <t>GSK211031TDX397</t>
  </si>
  <si>
    <t>GSK211030MIB738</t>
  </si>
  <si>
    <t>GSK211031QUC136</t>
  </si>
  <si>
    <t>GSK211031NLB463</t>
  </si>
  <si>
    <t>GSK211031NVH548</t>
  </si>
  <si>
    <t>GSK211029BHZ806</t>
  </si>
  <si>
    <t>GSK211031KDP653</t>
  </si>
  <si>
    <t>GSK211030XKO180</t>
  </si>
  <si>
    <t>GSK211031ERD862</t>
  </si>
  <si>
    <t>GSK211031MGV670</t>
  </si>
  <si>
    <t>GSK211031BVY173</t>
  </si>
  <si>
    <t>GSK211031GQI652</t>
  </si>
  <si>
    <t>GSK211031OZW961</t>
  </si>
  <si>
    <t>GSK211031LYU937</t>
  </si>
  <si>
    <t>GSK211031BZD854</t>
  </si>
  <si>
    <t>GSK211031PHM729</t>
  </si>
  <si>
    <t>GSK211031RSX846</t>
  </si>
  <si>
    <t>GSK211031UPY965</t>
  </si>
  <si>
    <t>GSK211031MPB472</t>
  </si>
  <si>
    <t>GSK211031NSO201</t>
  </si>
  <si>
    <t>GSK211031TYZ473</t>
  </si>
  <si>
    <t>GSK211029FYZ058</t>
  </si>
  <si>
    <t>GSK211031WTL516</t>
  </si>
  <si>
    <t>GSK211031VBS670</t>
  </si>
  <si>
    <t>GSK211031GCV379</t>
  </si>
  <si>
    <t>GSK211031IGR720</t>
  </si>
  <si>
    <t>GSK211031SAB736</t>
  </si>
  <si>
    <t>GSK211031JYA625</t>
  </si>
  <si>
    <t>GSK211031FGM872</t>
  </si>
  <si>
    <t>GSK211031ZKD582</t>
  </si>
  <si>
    <t>GSK211031MAG613</t>
  </si>
  <si>
    <t>GSK211031WXT941</t>
  </si>
  <si>
    <t>GSK211031XID195</t>
  </si>
  <si>
    <t>GSK211031XJR842</t>
  </si>
  <si>
    <t>GSK211030GMH607</t>
  </si>
  <si>
    <t>GSK211031TYI623</t>
  </si>
  <si>
    <t>GSK211031CWG574</t>
  </si>
  <si>
    <t>GSK211031JBE387</t>
  </si>
  <si>
    <t>GSK211030IUC537</t>
  </si>
  <si>
    <t>GSK211031OSG956</t>
  </si>
  <si>
    <t>GSK211031HAS675</t>
  </si>
  <si>
    <t>GSK211031VAO780</t>
  </si>
  <si>
    <t>GSK211029NLV731</t>
  </si>
  <si>
    <t>GSK211031GWO963</t>
  </si>
  <si>
    <t>GSK211030OZF218</t>
  </si>
  <si>
    <t>GSK211031UFA462</t>
  </si>
  <si>
    <t>GSK211031YUG691</t>
  </si>
  <si>
    <t>GSK211031KPZ064</t>
  </si>
  <si>
    <t>GSK211031KTV198</t>
  </si>
  <si>
    <t>GSK211031ZIW316</t>
  </si>
  <si>
    <t>GSK211031AYH605</t>
  </si>
  <si>
    <t>GSK211031NXA281</t>
  </si>
  <si>
    <t>GSK211031TOI456</t>
  </si>
  <si>
    <t>GSK211031SJW752</t>
  </si>
  <si>
    <t>GSK211031XEN316</t>
  </si>
  <si>
    <t>GSK211031REY185</t>
  </si>
  <si>
    <t>GSK211031FKI092</t>
  </si>
  <si>
    <t>GSK211031UXB210</t>
  </si>
  <si>
    <t>GSK211031IYT201</t>
  </si>
  <si>
    <t>GSK211031AKN629</t>
  </si>
  <si>
    <t>GSK211030TBG160</t>
  </si>
  <si>
    <t>GSK211031XPO798</t>
  </si>
  <si>
    <t>DMD/2110/31/BWQM8701</t>
  </si>
  <si>
    <t>GSK211031OYI408</t>
  </si>
  <si>
    <t>GSK211031PYJ176</t>
  </si>
  <si>
    <t>GSK211031CID849</t>
  </si>
  <si>
    <t>GSK211029CZM287</t>
  </si>
  <si>
    <t>GSK211030ARU438</t>
  </si>
  <si>
    <t>GSK211030ZLS401</t>
  </si>
  <si>
    <t>GSK211031HQF569</t>
  </si>
  <si>
    <t>GSK211031MEK391</t>
  </si>
  <si>
    <t>GSK211030UCH825</t>
  </si>
  <si>
    <t>GSK211031QVF614</t>
  </si>
  <si>
    <t>DMD/2110/31/GOKA9801</t>
  </si>
  <si>
    <t>GSK211031VAQ294</t>
  </si>
  <si>
    <t>DMD/2110/31/YUAB2478</t>
  </si>
  <si>
    <t>GSK211031DWO042</t>
  </si>
  <si>
    <t>GSK211031NCL145</t>
  </si>
  <si>
    <t>GSK211031HAG062</t>
  </si>
  <si>
    <t>GSK211031JKN580</t>
  </si>
  <si>
    <t>GSK211031NDE187</t>
  </si>
  <si>
    <t>GSK211031GJN365</t>
  </si>
  <si>
    <t>GSK211031LKU140</t>
  </si>
  <si>
    <t>GSK211031AHB493</t>
  </si>
  <si>
    <t>GSK211031CKD914</t>
  </si>
  <si>
    <t>GSK211031XBL706</t>
  </si>
  <si>
    <t xml:space="preserve"> 036/PI/K1/XI/21</t>
  </si>
  <si>
    <t xml:space="preserve"> 22 November 21</t>
  </si>
  <si>
    <t>PONTIANAK</t>
  </si>
  <si>
    <r>
      <t xml:space="preserve">Say </t>
    </r>
    <r>
      <rPr>
        <b/>
        <i/>
        <sz val="12"/>
        <color theme="2" tint="-0.749992370372631"/>
        <rFont val="Calibri"/>
        <family val="2"/>
        <scheme val="minor"/>
      </rPr>
      <t>: Tiga Ratus Delapan Puluh Empat Juta Enam Ratus Delapan Ribu Empat Ratus Empat Puluh Delapan Rupiah.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</si>
</sst>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_);_(* \(#,##0\);_(* &quot;-&quot;_);_(@_)"/>
    <numFmt numFmtId="165" formatCode="_(* #,##0.00_);_(* \(#,##0.00\);_(* &quot;-&quot;??_);_(@_)"/>
    <numFmt numFmtId="166" formatCode="dd/mm/yy;@"/>
    <numFmt numFmtId="167" formatCode="_(* #,##0_);_(* \(#,##0\);_(* &quot;-&quot;??_);_(@_)"/>
    <numFmt numFmtId="168" formatCode="[$-F800]dddd\,\ mmmm\ dd\,\ yyyy"/>
    <numFmt numFmtId="169" formatCode="_(&quot;Rp&quot;* #,##0_);_(&quot;Rp&quot;* \(#,##0\);_(&quot;Rp&quot;* &quot;-&quot;_);_(@_)"/>
  </numFmts>
  <fonts count="2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sz val="12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sz val="9"/>
      <color theme="1" tint="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171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166" fontId="1" fillId="0" borderId="0" xfId="0" applyNumberFormat="1" applyFont="1" applyAlignment="1">
      <alignment horizontal="left" vertical="center"/>
    </xf>
    <xf numFmtId="166" fontId="1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166" fontId="2" fillId="0" borderId="1" xfId="0" applyNumberFormat="1" applyFont="1" applyBorder="1" applyAlignment="1">
      <alignment vertical="center" wrapText="1"/>
    </xf>
    <xf numFmtId="0" fontId="1" fillId="0" borderId="0" xfId="0" applyFont="1" applyAlignment="1">
      <alignment vertical="center"/>
    </xf>
    <xf numFmtId="166" fontId="1" fillId="0" borderId="0" xfId="0" applyNumberFormat="1" applyFont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167" fontId="9" fillId="0" borderId="0" xfId="3" applyNumberFormat="1" applyFont="1"/>
    <xf numFmtId="0" fontId="10" fillId="0" borderId="0" xfId="0" applyFont="1"/>
    <xf numFmtId="0" fontId="9" fillId="0" borderId="5" xfId="0" applyFont="1" applyBorder="1"/>
    <xf numFmtId="167" fontId="9" fillId="0" borderId="5" xfId="3" applyNumberFormat="1" applyFont="1" applyBorder="1"/>
    <xf numFmtId="167" fontId="9" fillId="0" borderId="0" xfId="3" applyNumberFormat="1" applyFont="1" applyAlignment="1">
      <alignment horizontal="center"/>
    </xf>
    <xf numFmtId="0" fontId="12" fillId="0" borderId="0" xfId="0" applyFont="1"/>
    <xf numFmtId="168" fontId="9" fillId="0" borderId="0" xfId="0" quotePrefix="1" applyNumberFormat="1" applyFont="1"/>
    <xf numFmtId="0" fontId="8" fillId="3" borderId="9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9" fillId="4" borderId="14" xfId="0" applyFont="1" applyFill="1" applyBorder="1" applyAlignment="1">
      <alignment horizontal="center" vertical="center"/>
    </xf>
    <xf numFmtId="15" fontId="9" fillId="4" borderId="1" xfId="0" quotePrefix="1" applyNumberFormat="1" applyFont="1" applyFill="1" applyBorder="1" applyAlignment="1">
      <alignment horizontal="center" vertical="center"/>
    </xf>
    <xf numFmtId="167" fontId="9" fillId="4" borderId="1" xfId="3" applyNumberFormat="1" applyFont="1" applyFill="1" applyBorder="1" applyAlignment="1">
      <alignment horizontal="center" vertical="center" wrapText="1"/>
    </xf>
    <xf numFmtId="0" fontId="9" fillId="4" borderId="4" xfId="3" applyNumberFormat="1" applyFont="1" applyFill="1" applyBorder="1" applyAlignment="1">
      <alignment horizontal="center" vertical="center" wrapText="1"/>
    </xf>
    <xf numFmtId="167" fontId="9" fillId="0" borderId="17" xfId="3" applyNumberFormat="1" applyFont="1" applyBorder="1" applyAlignment="1">
      <alignment horizontal="center" vertical="center"/>
    </xf>
    <xf numFmtId="164" fontId="9" fillId="0" borderId="21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9" fillId="0" borderId="0" xfId="3" applyNumberFormat="1" applyFont="1" applyAlignment="1">
      <alignment horizontal="center" vertical="center"/>
    </xf>
    <xf numFmtId="169" fontId="9" fillId="0" borderId="0" xfId="0" applyNumberFormat="1" applyFont="1" applyAlignment="1">
      <alignment horizontal="center" vertical="center"/>
    </xf>
    <xf numFmtId="167" fontId="8" fillId="0" borderId="0" xfId="3" applyNumberFormat="1" applyFont="1" applyAlignment="1">
      <alignment horizontal="left" vertical="center"/>
    </xf>
    <xf numFmtId="164" fontId="9" fillId="0" borderId="0" xfId="0" applyNumberFormat="1" applyFont="1"/>
    <xf numFmtId="169" fontId="9" fillId="0" borderId="5" xfId="0" applyNumberFormat="1" applyFont="1" applyBorder="1" applyAlignment="1">
      <alignment horizontal="center" vertical="center"/>
    </xf>
    <xf numFmtId="167" fontId="8" fillId="0" borderId="0" xfId="3" applyNumberFormat="1" applyFont="1"/>
    <xf numFmtId="169" fontId="8" fillId="0" borderId="0" xfId="0" applyNumberFormat="1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8" fillId="0" borderId="0" xfId="0" applyFont="1" applyBorder="1"/>
    <xf numFmtId="0" fontId="9" fillId="0" borderId="0" xfId="0" applyFont="1" applyBorder="1"/>
    <xf numFmtId="0" fontId="15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15" fillId="0" borderId="0" xfId="0" quotePrefix="1" applyFont="1" applyAlignment="1">
      <alignment horizontal="left"/>
    </xf>
    <xf numFmtId="0" fontId="8" fillId="0" borderId="0" xfId="0" quotePrefix="1" applyFont="1" applyBorder="1" applyAlignment="1">
      <alignment horizontal="left"/>
    </xf>
    <xf numFmtId="0" fontId="8" fillId="0" borderId="0" xfId="0" quotePrefix="1" applyFont="1" applyAlignment="1">
      <alignment horizontal="left"/>
    </xf>
    <xf numFmtId="0" fontId="9" fillId="0" borderId="0" xfId="0" applyFont="1" applyAlignment="1">
      <alignment horizontal="right"/>
    </xf>
    <xf numFmtId="166" fontId="7" fillId="0" borderId="0" xfId="0" applyNumberFormat="1" applyFont="1"/>
    <xf numFmtId="166" fontId="16" fillId="0" borderId="0" xfId="0" applyNumberFormat="1" applyFont="1"/>
    <xf numFmtId="0" fontId="16" fillId="0" borderId="0" xfId="0" applyFont="1"/>
    <xf numFmtId="164" fontId="5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66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6" fontId="1" fillId="0" borderId="0" xfId="0" applyNumberFormat="1" applyFont="1" applyAlignment="1">
      <alignment vertical="center"/>
    </xf>
    <xf numFmtId="164" fontId="3" fillId="0" borderId="1" xfId="2" applyFont="1" applyBorder="1" applyAlignment="1">
      <alignment horizontal="center" vertical="center"/>
    </xf>
    <xf numFmtId="167" fontId="3" fillId="0" borderId="1" xfId="1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167" fontId="5" fillId="0" borderId="1" xfId="1" applyNumberFormat="1" applyFont="1" applyBorder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167" fontId="5" fillId="0" borderId="23" xfId="0" applyNumberFormat="1" applyFont="1" applyBorder="1" applyAlignment="1">
      <alignment horizontal="center" vertical="center"/>
    </xf>
    <xf numFmtId="167" fontId="5" fillId="0" borderId="0" xfId="1" applyNumberFormat="1" applyFont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166" fontId="2" fillId="0" borderId="1" xfId="0" applyNumberFormat="1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167" fontId="9" fillId="0" borderId="0" xfId="1" applyNumberFormat="1" applyFont="1"/>
    <xf numFmtId="0" fontId="1" fillId="0" borderId="2" xfId="0" applyFont="1" applyBorder="1" applyAlignment="1">
      <alignment vertical="center" wrapText="1"/>
    </xf>
    <xf numFmtId="0" fontId="9" fillId="4" borderId="1" xfId="0" quotePrefix="1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2" fontId="0" fillId="0" borderId="0" xfId="0" applyNumberFormat="1" applyFont="1" applyBorder="1" applyAlignment="1">
      <alignment vertical="center"/>
    </xf>
    <xf numFmtId="0" fontId="5" fillId="0" borderId="0" xfId="1" applyNumberFormat="1" applyFont="1" applyBorder="1" applyAlignment="1">
      <alignment horizontal="left" vertical="center"/>
    </xf>
    <xf numFmtId="167" fontId="5" fillId="0" borderId="0" xfId="1" applyNumberFormat="1" applyFont="1" applyBorder="1" applyAlignment="1">
      <alignment horizontal="center" vertical="center"/>
    </xf>
    <xf numFmtId="0" fontId="5" fillId="0" borderId="5" xfId="1" applyNumberFormat="1" applyFont="1" applyBorder="1" applyAlignment="1">
      <alignment horizontal="left" vertical="center"/>
    </xf>
    <xf numFmtId="167" fontId="5" fillId="0" borderId="5" xfId="1" applyNumberFormat="1" applyFont="1" applyBorder="1" applyAlignment="1">
      <alignment horizontal="center" vertical="center"/>
    </xf>
    <xf numFmtId="167" fontId="17" fillId="0" borderId="0" xfId="3" applyNumberFormat="1" applyFont="1" applyBorder="1" applyAlignment="1">
      <alignment horizontal="left" vertical="center"/>
    </xf>
    <xf numFmtId="167" fontId="9" fillId="0" borderId="0" xfId="3" applyNumberFormat="1" applyFont="1" applyBorder="1" applyAlignment="1">
      <alignment horizontal="center" vertical="center"/>
    </xf>
    <xf numFmtId="167" fontId="8" fillId="0" borderId="5" xfId="3" applyNumberFormat="1" applyFont="1" applyBorder="1" applyAlignment="1">
      <alignment horizontal="left" vertical="center"/>
    </xf>
    <xf numFmtId="169" fontId="8" fillId="0" borderId="0" xfId="0" applyNumberFormat="1" applyFont="1" applyBorder="1" applyAlignment="1">
      <alignment horizontal="center" vertical="center"/>
    </xf>
    <xf numFmtId="0" fontId="18" fillId="0" borderId="1" xfId="0" applyFont="1" applyFill="1" applyBorder="1" applyAlignment="1">
      <alignment vertical="center"/>
    </xf>
    <xf numFmtId="0" fontId="18" fillId="0" borderId="1" xfId="0" applyFont="1" applyFill="1" applyBorder="1" applyAlignment="1">
      <alignment horizontal="center" vertical="center" wrapText="1"/>
    </xf>
    <xf numFmtId="166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166" fontId="18" fillId="0" borderId="1" xfId="0" applyNumberFormat="1" applyFont="1" applyFill="1" applyBorder="1" applyAlignment="1">
      <alignment vertical="center" wrapText="1"/>
    </xf>
    <xf numFmtId="0" fontId="18" fillId="0" borderId="1" xfId="0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1" fontId="9" fillId="4" borderId="1" xfId="3" applyNumberFormat="1" applyFont="1" applyFill="1" applyBorder="1" applyAlignment="1">
      <alignment horizontal="center" vertical="center" wrapText="1"/>
    </xf>
    <xf numFmtId="1" fontId="9" fillId="4" borderId="4" xfId="3" applyNumberFormat="1" applyFont="1" applyFill="1" applyBorder="1" applyAlignment="1">
      <alignment horizontal="center" vertical="center" wrapText="1"/>
    </xf>
    <xf numFmtId="1" fontId="19" fillId="0" borderId="1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4" xfId="0" applyFont="1" applyBorder="1" applyAlignment="1">
      <alignment vertical="center" wrapText="1"/>
    </xf>
    <xf numFmtId="0" fontId="1" fillId="0" borderId="2" xfId="0" applyFont="1" applyFill="1" applyBorder="1" applyAlignment="1">
      <alignment horizontal="left" vertical="center" wrapText="1"/>
    </xf>
    <xf numFmtId="1" fontId="1" fillId="0" borderId="2" xfId="0" applyNumberFormat="1" applyFont="1" applyBorder="1" applyAlignment="1">
      <alignment vertical="center" wrapText="1"/>
    </xf>
    <xf numFmtId="1" fontId="1" fillId="0" borderId="2" xfId="0" applyNumberFormat="1" applyFont="1" applyBorder="1" applyAlignment="1">
      <alignment horizontal="left" vertical="center" wrapText="1"/>
    </xf>
    <xf numFmtId="1" fontId="2" fillId="0" borderId="1" xfId="0" applyNumberFormat="1" applyFont="1" applyBorder="1" applyAlignment="1">
      <alignment vertical="center"/>
    </xf>
    <xf numFmtId="1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vertical="center" wrapText="1"/>
    </xf>
    <xf numFmtId="1" fontId="1" fillId="0" borderId="3" xfId="0" applyNumberFormat="1" applyFont="1" applyBorder="1" applyAlignment="1">
      <alignment vertical="center" wrapText="1"/>
    </xf>
    <xf numFmtId="1" fontId="1" fillId="0" borderId="3" xfId="0" applyNumberFormat="1" applyFont="1" applyBorder="1" applyAlignment="1">
      <alignment horizontal="left" vertical="center" wrapText="1"/>
    </xf>
    <xf numFmtId="1" fontId="18" fillId="0" borderId="1" xfId="0" applyNumberFormat="1" applyFont="1" applyFill="1" applyBorder="1" applyAlignment="1">
      <alignment vertical="center"/>
    </xf>
    <xf numFmtId="1" fontId="18" fillId="0" borderId="1" xfId="0" applyNumberFormat="1" applyFont="1" applyFill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center" vertical="center"/>
    </xf>
    <xf numFmtId="1" fontId="18" fillId="0" borderId="1" xfId="0" applyNumberFormat="1" applyFont="1" applyBorder="1" applyAlignment="1">
      <alignment horizontal="center" vertical="center" wrapText="1"/>
    </xf>
    <xf numFmtId="1" fontId="18" fillId="0" borderId="1" xfId="0" applyNumberFormat="1" applyFont="1" applyFill="1" applyBorder="1" applyAlignment="1">
      <alignment vertical="center" wrapText="1"/>
    </xf>
    <xf numFmtId="1" fontId="18" fillId="0" borderId="1" xfId="0" applyNumberFormat="1" applyFont="1" applyFill="1" applyBorder="1" applyAlignment="1">
      <alignment horizontal="center" vertical="center"/>
    </xf>
    <xf numFmtId="1" fontId="1" fillId="0" borderId="4" xfId="0" applyNumberFormat="1" applyFont="1" applyBorder="1" applyAlignment="1">
      <alignment horizontal="left" vertical="center" wrapText="1"/>
    </xf>
    <xf numFmtId="1" fontId="9" fillId="4" borderId="1" xfId="0" quotePrefix="1" applyNumberFormat="1" applyFont="1" applyFill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1" fontId="20" fillId="0" borderId="1" xfId="0" applyNumberFormat="1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vertical="center"/>
    </xf>
    <xf numFmtId="0" fontId="21" fillId="0" borderId="1" xfId="0" applyFont="1" applyFill="1" applyBorder="1" applyAlignment="1">
      <alignment horizontal="center" vertical="center" wrapText="1"/>
    </xf>
    <xf numFmtId="166" fontId="21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166" fontId="21" fillId="0" borderId="1" xfId="0" applyNumberFormat="1" applyFont="1" applyFill="1" applyBorder="1" applyAlignment="1">
      <alignment vertical="center" wrapText="1"/>
    </xf>
    <xf numFmtId="0" fontId="21" fillId="0" borderId="1" xfId="0" applyFont="1" applyFill="1" applyBorder="1" applyAlignment="1">
      <alignment horizontal="center" vertical="center"/>
    </xf>
    <xf numFmtId="2" fontId="21" fillId="0" borderId="1" xfId="0" applyNumberFormat="1" applyFont="1" applyFill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69" fontId="9" fillId="0" borderId="0" xfId="0" applyNumberFormat="1" applyFont="1"/>
    <xf numFmtId="0" fontId="4" fillId="2" borderId="1" xfId="0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167" fontId="9" fillId="0" borderId="15" xfId="3" applyNumberFormat="1" applyFont="1" applyBorder="1" applyAlignment="1">
      <alignment horizontal="center" vertical="center"/>
    </xf>
    <xf numFmtId="167" fontId="9" fillId="0" borderId="16" xfId="3" applyNumberFormat="1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167" fontId="9" fillId="0" borderId="0" xfId="3" applyNumberFormat="1" applyFont="1" applyAlignment="1">
      <alignment horizontal="left"/>
    </xf>
    <xf numFmtId="168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15" fillId="0" borderId="15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67" fontId="5" fillId="0" borderId="15" xfId="1" applyNumberFormat="1" applyFont="1" applyBorder="1" applyAlignment="1">
      <alignment horizontal="center" vertical="center"/>
    </xf>
    <xf numFmtId="167" fontId="5" fillId="0" borderId="16" xfId="1" applyNumberFormat="1" applyFont="1" applyBorder="1" applyAlignment="1">
      <alignment horizontal="center" vertical="center"/>
    </xf>
    <xf numFmtId="0" fontId="23" fillId="0" borderId="4" xfId="0" applyFont="1" applyBorder="1" applyAlignment="1">
      <alignment horizontal="left" vertical="center" wrapText="1"/>
    </xf>
  </cellXfs>
  <cellStyles count="4">
    <cellStyle name="Comma" xfId="1" builtinId="3"/>
    <cellStyle name="Comma [0]" xfId="2" builtinId="6"/>
    <cellStyle name="Comma 2" xfId="3"/>
    <cellStyle name="Normal" xfId="0" builtinId="0"/>
  </cellStyles>
  <dxfs count="98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166" formatCode="dd/mm/yy;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auto="1"/>
        <name val="Calibri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rgb="FF000000"/>
        </bottom>
      </border>
    </dxf>
    <dxf>
      <font>
        <b/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3" tint="0.79998168889431442"/>
        </patternFill>
      </fill>
      <alignment horizontal="center" vertical="center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257175</xdr:colOff>
      <xdr:row>1</xdr:row>
      <xdr:rowOff>108138</xdr:rowOff>
    </xdr:from>
    <xdr:ext cx="2460768" cy="12253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7325" y="308163"/>
          <a:ext cx="2460768" cy="1225362"/>
        </a:xfrm>
        <a:prstGeom prst="rect">
          <a:avLst/>
        </a:prstGeom>
      </xdr:spPr>
    </xdr:pic>
    <xdr:clientData/>
  </xdr:oneCellAnchor>
  <xdr:twoCellAnchor editAs="oneCell">
    <xdr:from>
      <xdr:col>7</xdr:col>
      <xdr:colOff>9525</xdr:colOff>
      <xdr:row>94</xdr:row>
      <xdr:rowOff>20354</xdr:rowOff>
    </xdr:from>
    <xdr:to>
      <xdr:col>10</xdr:col>
      <xdr:colOff>419100</xdr:colOff>
      <xdr:row>100</xdr:row>
      <xdr:rowOff>66674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40406354"/>
          <a:ext cx="2762250" cy="12940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224578910112" displayName="Table224578910112" ref="C2:N205" totalsRowShown="0" headerRowDxfId="981" dataDxfId="979" headerRowBorderDxfId="980">
  <tableColumns count="12">
    <tableColumn id="1" name="NOMOR" dataDxfId="978" dataCellStyle="Normal"/>
    <tableColumn id="3" name="TUJUAN" dataDxfId="977" dataCellStyle="Normal"/>
    <tableColumn id="16" name="Pick Up" dataDxfId="976"/>
    <tableColumn id="14" name="KAPAL" dataDxfId="975"/>
    <tableColumn id="15" name="ETD Kapal" dataDxfId="974"/>
    <tableColumn id="10" name="KETERANGAN" dataDxfId="973" dataCellStyle="Normal"/>
    <tableColumn id="5" name="P" dataDxfId="972" dataCellStyle="Normal"/>
    <tableColumn id="6" name="L" dataDxfId="971" dataCellStyle="Normal"/>
    <tableColumn id="7" name="T" dataDxfId="970" dataCellStyle="Normal"/>
    <tableColumn id="4" name="ACT KG" dataDxfId="969" dataCellStyle="Normal"/>
    <tableColumn id="8" name="KG VOLUME" dataDxfId="968" dataCellStyle="Normal"/>
    <tableColumn id="19" name="PEMBULATAN" dataDxfId="967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id="2" name="Table2245789101123" displayName="Table2245789101123" ref="C2:N169" totalsRowShown="0" headerRowDxfId="964" dataDxfId="962" headerRowBorderDxfId="963">
  <tableColumns count="12">
    <tableColumn id="1" name="NOMOR" dataDxfId="961" dataCellStyle="Normal"/>
    <tableColumn id="3" name="TUJUAN" dataDxfId="960" dataCellStyle="Normal"/>
    <tableColumn id="16" name="Pick Up" dataDxfId="959"/>
    <tableColumn id="14" name="KAPAL" dataDxfId="958"/>
    <tableColumn id="15" name="ETD Kapal" dataDxfId="957"/>
    <tableColumn id="10" name="KETERANGAN" dataDxfId="956" dataCellStyle="Normal"/>
    <tableColumn id="5" name="P" dataDxfId="955" dataCellStyle="Normal"/>
    <tableColumn id="6" name="L" dataDxfId="954" dataCellStyle="Normal"/>
    <tableColumn id="7" name="T" dataDxfId="953" dataCellStyle="Normal"/>
    <tableColumn id="4" name="ACT KG" dataDxfId="952" dataCellStyle="Normal"/>
    <tableColumn id="8" name="KG VOLUME" dataDxfId="951" dataCellStyle="Normal"/>
    <tableColumn id="19" name="PEMBULATAN" dataDxfId="950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3" name="Table22457891011234" displayName="Table22457891011234" ref="C2:N71" totalsRowShown="0" headerRowDxfId="947" dataDxfId="945" headerRowBorderDxfId="946">
  <tableColumns count="12">
    <tableColumn id="1" name="NOMOR" dataDxfId="944" dataCellStyle="Normal"/>
    <tableColumn id="3" name="TUJUAN" dataDxfId="943" dataCellStyle="Normal"/>
    <tableColumn id="16" name="Pick Up" dataDxfId="942"/>
    <tableColumn id="14" name="KAPAL" dataDxfId="941"/>
    <tableColumn id="15" name="ETD Kapal" dataDxfId="940"/>
    <tableColumn id="10" name="KETERANGAN" dataDxfId="939" dataCellStyle="Normal"/>
    <tableColumn id="5" name="P" dataDxfId="938" dataCellStyle="Normal"/>
    <tableColumn id="6" name="L" dataDxfId="937" dataCellStyle="Normal"/>
    <tableColumn id="7" name="T" dataDxfId="936" dataCellStyle="Normal"/>
    <tableColumn id="4" name="ACT KG" dataDxfId="935" dataCellStyle="Normal"/>
    <tableColumn id="8" name="KG VOLUME" dataDxfId="934" dataCellStyle="Normal"/>
    <tableColumn id="19" name="PEMBULATAN" dataDxfId="933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5" name="Table2245789101123456" displayName="Table2245789101123456" ref="C2:N6" totalsRowShown="0" headerRowDxfId="930" dataDxfId="928" headerRowBorderDxfId="929">
  <tableColumns count="12">
    <tableColumn id="1" name="NOMOR" dataDxfId="927" dataCellStyle="Normal"/>
    <tableColumn id="3" name="TUJUAN" dataDxfId="926" dataCellStyle="Normal"/>
    <tableColumn id="16" name="Pick Up" dataDxfId="925"/>
    <tableColumn id="14" name="KAPAL" dataDxfId="924"/>
    <tableColumn id="15" name="ETD Kapal" dataDxfId="923"/>
    <tableColumn id="10" name="KETERANGAN" dataDxfId="922" dataCellStyle="Normal"/>
    <tableColumn id="5" name="P" dataDxfId="921" dataCellStyle="Normal"/>
    <tableColumn id="6" name="L" dataDxfId="920" dataCellStyle="Normal"/>
    <tableColumn id="7" name="T" dataDxfId="919" dataCellStyle="Normal"/>
    <tableColumn id="4" name="ACT KG" dataDxfId="918" dataCellStyle="Normal"/>
    <tableColumn id="8" name="KG VOLUME" dataDxfId="917" dataCellStyle="Normal"/>
    <tableColumn id="19" name="PEMBULATAN" dataDxfId="916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id="4" name="Table224578910112345" displayName="Table224578910112345" ref="C2:N221" totalsRowShown="0" headerRowDxfId="912" dataDxfId="910" headerRowBorderDxfId="911">
  <tableColumns count="12">
    <tableColumn id="1" name="NOMOR" dataDxfId="909" dataCellStyle="Normal"/>
    <tableColumn id="3" name="TUJUAN" dataDxfId="908" dataCellStyle="Normal"/>
    <tableColumn id="16" name="Pick Up" dataDxfId="907"/>
    <tableColumn id="14" name="KAPAL" dataDxfId="906"/>
    <tableColumn id="15" name="ETD Kapal" dataDxfId="905"/>
    <tableColumn id="10" name="KETERANGAN" dataDxfId="904" dataCellStyle="Normal"/>
    <tableColumn id="5" name="P" dataDxfId="903" dataCellStyle="Normal"/>
    <tableColumn id="6" name="L" dataDxfId="902" dataCellStyle="Normal"/>
    <tableColumn id="7" name="T" dataDxfId="901" dataCellStyle="Normal"/>
    <tableColumn id="4" name="ACT KG" dataDxfId="900" dataCellStyle="Normal"/>
    <tableColumn id="8" name="KG VOLUME" dataDxfId="899" dataCellStyle="Normal"/>
    <tableColumn id="19" name="PEMBULATAN" dataDxfId="898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id="6" name="Table22457891011234567" displayName="Table22457891011234567" ref="C2:N79" totalsRowShown="0" headerRowDxfId="896" dataDxfId="894" headerRowBorderDxfId="895">
  <tableColumns count="12">
    <tableColumn id="1" name="NOMOR" dataDxfId="893" dataCellStyle="Normal"/>
    <tableColumn id="3" name="TUJUAN" dataDxfId="892" dataCellStyle="Normal"/>
    <tableColumn id="16" name="Pick Up" dataDxfId="891"/>
    <tableColumn id="14" name="KAPAL" dataDxfId="890"/>
    <tableColumn id="15" name="ETD Kapal" dataDxfId="889"/>
    <tableColumn id="10" name="KETERANGAN" dataDxfId="888" dataCellStyle="Normal"/>
    <tableColumn id="5" name="P" dataDxfId="887" dataCellStyle="Normal"/>
    <tableColumn id="6" name="L" dataDxfId="886" dataCellStyle="Normal"/>
    <tableColumn id="7" name="T" dataDxfId="885" dataCellStyle="Normal"/>
    <tableColumn id="4" name="ACT KG" dataDxfId="884" dataCellStyle="Normal"/>
    <tableColumn id="8" name="KG VOLUME" dataDxfId="883" dataCellStyle="Normal"/>
    <tableColumn id="19" name="PEMBULATAN" dataDxfId="882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id="7" name="Table224578910112345678" displayName="Table224578910112345678" ref="C2:N286" totalsRowShown="0" headerRowDxfId="878" dataDxfId="876" headerRowBorderDxfId="877">
  <tableColumns count="12">
    <tableColumn id="1" name="NOMOR" dataDxfId="875" dataCellStyle="Normal"/>
    <tableColumn id="3" name="TUJUAN" dataDxfId="874" dataCellStyle="Normal"/>
    <tableColumn id="16" name="Pick Up" dataDxfId="873"/>
    <tableColumn id="14" name="KAPAL" dataDxfId="872"/>
    <tableColumn id="15" name="ETD Kapal" dataDxfId="871"/>
    <tableColumn id="10" name="KETERANGAN" dataDxfId="870" dataCellStyle="Normal"/>
    <tableColumn id="5" name="P" dataDxfId="869" dataCellStyle="Normal"/>
    <tableColumn id="6" name="L" dataDxfId="868" dataCellStyle="Normal"/>
    <tableColumn id="7" name="T" dataDxfId="867" dataCellStyle="Normal"/>
    <tableColumn id="4" name="ACT KG" dataDxfId="866" dataCellStyle="Normal"/>
    <tableColumn id="8" name="KG VOLUME" dataDxfId="865" dataCellStyle="Normal"/>
    <tableColumn id="19" name="PEMBULATAN" dataDxfId="864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id="8" name="Table2245789101123456789" displayName="Table2245789101123456789" ref="C2:N222" totalsRowShown="0" headerRowDxfId="860" dataDxfId="858" headerRowBorderDxfId="859">
  <tableColumns count="12">
    <tableColumn id="1" name="NOMOR" dataDxfId="857" dataCellStyle="Normal"/>
    <tableColumn id="3" name="TUJUAN" dataDxfId="856" dataCellStyle="Normal"/>
    <tableColumn id="16" name="Pick Up" dataDxfId="855"/>
    <tableColumn id="14" name="KAPAL" dataDxfId="854"/>
    <tableColumn id="15" name="ETD Kapal" dataDxfId="853"/>
    <tableColumn id="10" name="KETERANGAN" dataDxfId="852" dataCellStyle="Normal"/>
    <tableColumn id="5" name="P" dataDxfId="851" dataCellStyle="Normal"/>
    <tableColumn id="6" name="L" dataDxfId="850" dataCellStyle="Normal"/>
    <tableColumn id="7" name="T" dataDxfId="849" dataCellStyle="Normal"/>
    <tableColumn id="4" name="ACT KG" dataDxfId="848" dataCellStyle="Normal"/>
    <tableColumn id="8" name="KG VOLUME" dataDxfId="847" dataCellStyle="Normal"/>
    <tableColumn id="19" name="PEMBULATAN" dataDxfId="846"/>
  </tableColumns>
  <tableStyleInfo name="Table Style 1" showFirstColumn="0" showLastColumn="0" showRowStripes="1" showColumnStripes="0"/>
</table>
</file>

<file path=xl/tables/table9.xml><?xml version="1.0" encoding="utf-8"?>
<table xmlns="http://schemas.openxmlformats.org/spreadsheetml/2006/main" id="9" name="Table224578910112345678910" displayName="Table224578910112345678910" ref="C2:N55" totalsRowShown="0" headerRowDxfId="844" dataDxfId="842" headerRowBorderDxfId="843">
  <tableColumns count="12">
    <tableColumn id="1" name="NOMOR" dataDxfId="841" dataCellStyle="Normal"/>
    <tableColumn id="3" name="TUJUAN" dataDxfId="840" dataCellStyle="Normal"/>
    <tableColumn id="16" name="Pick Up" dataDxfId="839"/>
    <tableColumn id="14" name="KAPAL" dataDxfId="838"/>
    <tableColumn id="15" name="ETD Kapal" dataDxfId="837"/>
    <tableColumn id="10" name="KETERANGAN" dataDxfId="836" dataCellStyle="Normal"/>
    <tableColumn id="5" name="P" dataDxfId="835" dataCellStyle="Normal"/>
    <tableColumn id="6" name="L" dataDxfId="834" dataCellStyle="Normal"/>
    <tableColumn id="7" name="T" dataDxfId="833" dataCellStyle="Normal"/>
    <tableColumn id="4" name="ACT KG" dataDxfId="832" dataCellStyle="Normal"/>
    <tableColumn id="8" name="KG VOLUME" dataDxfId="831" dataCellStyle="Normal"/>
    <tableColumn id="19" name="PEMBULATAN" dataDxfId="830"/>
  </tableColumns>
  <tableStyleInfo name="Table Style 1" showFirstColumn="0" showLastColumn="0" showRowStripes="1" showColumnStripes="0"/>
</table>
</file>

<file path=xl/tables/table10.xml><?xml version="1.0" encoding="utf-8"?>
<table xmlns="http://schemas.openxmlformats.org/spreadsheetml/2006/main" id="10" name="Table22457891011234567891011" displayName="Table22457891011234567891011" ref="C2:N261" totalsRowShown="0" headerRowDxfId="826" dataDxfId="824" headerRowBorderDxfId="825">
  <tableColumns count="12">
    <tableColumn id="1" name="NOMOR" dataDxfId="823" dataCellStyle="Normal"/>
    <tableColumn id="3" name="TUJUAN" dataDxfId="822" dataCellStyle="Normal"/>
    <tableColumn id="16" name="Pick Up" dataDxfId="821"/>
    <tableColumn id="14" name="KAPAL" dataDxfId="820"/>
    <tableColumn id="15" name="ETD Kapal" dataDxfId="819"/>
    <tableColumn id="10" name="KETERANGAN" dataDxfId="818" dataCellStyle="Normal"/>
    <tableColumn id="5" name="P" dataDxfId="817" dataCellStyle="Normal"/>
    <tableColumn id="6" name="L" dataDxfId="816" dataCellStyle="Normal"/>
    <tableColumn id="7" name="T" dataDxfId="815" dataCellStyle="Normal"/>
    <tableColumn id="4" name="ACT KG" dataDxfId="814" dataCellStyle="Normal"/>
    <tableColumn id="8" name="KG VOLUME" dataDxfId="813" dataCellStyle="Normal"/>
    <tableColumn id="19" name="PEMBULATAN" dataDxfId="812"/>
  </tableColumns>
  <tableStyleInfo name="Table Style 1" showFirstColumn="0" showLastColumn="0" showRowStripes="1" showColumnStripes="0"/>
</table>
</file>

<file path=xl/tables/table11.xml><?xml version="1.0" encoding="utf-8"?>
<table xmlns="http://schemas.openxmlformats.org/spreadsheetml/2006/main" id="11" name="Table2245789101123456789101112" displayName="Table2245789101123456789101112" ref="C2:N6" totalsRowShown="0" headerRowDxfId="809" dataDxfId="807" headerRowBorderDxfId="808">
  <tableColumns count="12">
    <tableColumn id="1" name="NOMOR" dataDxfId="806" dataCellStyle="Normal"/>
    <tableColumn id="3" name="TUJUAN" dataDxfId="805" dataCellStyle="Normal"/>
    <tableColumn id="16" name="Pick Up" dataDxfId="804"/>
    <tableColumn id="14" name="KAPAL" dataDxfId="803"/>
    <tableColumn id="15" name="ETD Kapal" dataDxfId="802"/>
    <tableColumn id="10" name="KETERANGAN" dataDxfId="801" dataCellStyle="Normal"/>
    <tableColumn id="5" name="P" dataDxfId="800" dataCellStyle="Normal"/>
    <tableColumn id="6" name="L" dataDxfId="799" dataCellStyle="Normal"/>
    <tableColumn id="7" name="T" dataDxfId="798" dataCellStyle="Normal"/>
    <tableColumn id="4" name="ACT KG" dataDxfId="797" dataCellStyle="Normal"/>
    <tableColumn id="8" name="KG VOLUME" dataDxfId="796" dataCellStyle="Normal"/>
    <tableColumn id="19" name="PEMBULATAN" dataDxfId="795"/>
  </tableColumns>
  <tableStyleInfo name="Table Style 1" showFirstColumn="0" showLastColumn="0" showRowStripes="1" showColumnStripes="0"/>
</table>
</file>

<file path=xl/tables/table12.xml><?xml version="1.0" encoding="utf-8"?>
<table xmlns="http://schemas.openxmlformats.org/spreadsheetml/2006/main" id="12" name="Table224578910112345678910111213" displayName="Table224578910112345678910111213" ref="C2:N218" totalsRowShown="0" headerRowDxfId="791" dataDxfId="789" headerRowBorderDxfId="790">
  <tableColumns count="12">
    <tableColumn id="1" name="NOMOR" dataDxfId="788" dataCellStyle="Normal"/>
    <tableColumn id="3" name="TUJUAN" dataDxfId="787" dataCellStyle="Normal"/>
    <tableColumn id="16" name="Pick Up" dataDxfId="786"/>
    <tableColumn id="14" name="KAPAL" dataDxfId="785"/>
    <tableColumn id="15" name="ETD Kapal" dataDxfId="784"/>
    <tableColumn id="10" name="KETERANGAN" dataDxfId="783" dataCellStyle="Normal"/>
    <tableColumn id="5" name="P" dataDxfId="782" dataCellStyle="Normal"/>
    <tableColumn id="6" name="L" dataDxfId="781" dataCellStyle="Normal"/>
    <tableColumn id="7" name="T" dataDxfId="780" dataCellStyle="Normal"/>
    <tableColumn id="4" name="ACT KG" dataDxfId="779" dataCellStyle="Normal"/>
    <tableColumn id="8" name="KG VOLUME" dataDxfId="778" dataCellStyle="Normal"/>
    <tableColumn id="19" name="PEMBULATAN" dataDxfId="777"/>
  </tableColumns>
  <tableStyleInfo name="Table Style 1" showFirstColumn="0" showLastColumn="0" showRowStripes="1" showColumnStripes="0"/>
</table>
</file>

<file path=xl/tables/table13.xml><?xml version="1.0" encoding="utf-8"?>
<table xmlns="http://schemas.openxmlformats.org/spreadsheetml/2006/main" id="13" name="Table22457891011234567891011121314" displayName="Table22457891011234567891011121314" ref="C2:N7" totalsRowShown="0" headerRowDxfId="773" dataDxfId="771" headerRowBorderDxfId="772">
  <tableColumns count="12">
    <tableColumn id="1" name="NOMOR" dataDxfId="770" dataCellStyle="Normal"/>
    <tableColumn id="3" name="TUJUAN" dataDxfId="769" dataCellStyle="Normal"/>
    <tableColumn id="16" name="Pick Up" dataDxfId="768"/>
    <tableColumn id="14" name="KAPAL" dataDxfId="767"/>
    <tableColumn id="15" name="ETD Kapal" dataDxfId="766"/>
    <tableColumn id="10" name="KETERANGAN" dataDxfId="765" dataCellStyle="Normal"/>
    <tableColumn id="5" name="P" dataDxfId="764" dataCellStyle="Normal"/>
    <tableColumn id="6" name="L" dataDxfId="763" dataCellStyle="Normal"/>
    <tableColumn id="7" name="T" dataDxfId="762" dataCellStyle="Normal"/>
    <tableColumn id="4" name="ACT KG" dataDxfId="761" dataCellStyle="Normal"/>
    <tableColumn id="8" name="KG VOLUME" dataDxfId="760" dataCellStyle="Normal"/>
    <tableColumn id="19" name="PEMBULATAN" dataDxfId="759"/>
  </tableColumns>
  <tableStyleInfo name="Table Style 1" showFirstColumn="0" showLastColumn="0" showRowStripes="1" showColumnStripes="0"/>
</table>
</file>

<file path=xl/tables/table14.xml><?xml version="1.0" encoding="utf-8"?>
<table xmlns="http://schemas.openxmlformats.org/spreadsheetml/2006/main" id="14" name="Table2245789101123456789101112131415" displayName="Table2245789101123456789101112131415" ref="C2:N204" totalsRowShown="0" headerRowDxfId="756" dataDxfId="754" headerRowBorderDxfId="755">
  <tableColumns count="12">
    <tableColumn id="1" name="NOMOR" dataDxfId="753" dataCellStyle="Normal"/>
    <tableColumn id="3" name="TUJUAN" dataDxfId="752" dataCellStyle="Normal"/>
    <tableColumn id="16" name="Pick Up" dataDxfId="751"/>
    <tableColumn id="14" name="KAPAL" dataDxfId="750"/>
    <tableColumn id="15" name="ETD Kapal" dataDxfId="749"/>
    <tableColumn id="10" name="KETERANGAN" dataDxfId="748" dataCellStyle="Normal"/>
    <tableColumn id="5" name="P" dataDxfId="747" dataCellStyle="Normal"/>
    <tableColumn id="6" name="L" dataDxfId="746" dataCellStyle="Normal"/>
    <tableColumn id="7" name="T" dataDxfId="745" dataCellStyle="Normal"/>
    <tableColumn id="4" name="ACT KG" dataDxfId="744" dataCellStyle="Normal"/>
    <tableColumn id="8" name="KG VOLUME" dataDxfId="743" dataCellStyle="Normal"/>
    <tableColumn id="19" name="PEMBULATAN" dataDxfId="742"/>
  </tableColumns>
  <tableStyleInfo name="Table Style 1" showFirstColumn="0" showLastColumn="0" showRowStripes="1" showColumnStripes="0"/>
</table>
</file>

<file path=xl/tables/table15.xml><?xml version="1.0" encoding="utf-8"?>
<table xmlns="http://schemas.openxmlformats.org/spreadsheetml/2006/main" id="15" name="Table224578910112345678910111213141516" displayName="Table224578910112345678910111213141516" ref="C2:N210" totalsRowShown="0" headerRowDxfId="740" dataDxfId="738" headerRowBorderDxfId="739">
  <tableColumns count="12">
    <tableColumn id="1" name="NOMOR" dataDxfId="737" dataCellStyle="Normal"/>
    <tableColumn id="3" name="TUJUAN" dataDxfId="736" dataCellStyle="Normal"/>
    <tableColumn id="16" name="Pick Up" dataDxfId="735"/>
    <tableColumn id="14" name="KAPAL" dataDxfId="734"/>
    <tableColumn id="15" name="ETD Kapal" dataDxfId="733"/>
    <tableColumn id="10" name="KETERANGAN" dataDxfId="732" dataCellStyle="Normal"/>
    <tableColumn id="5" name="P" dataDxfId="731" dataCellStyle="Normal"/>
    <tableColumn id="6" name="L" dataDxfId="730" dataCellStyle="Normal"/>
    <tableColumn id="7" name="T" dataDxfId="729" dataCellStyle="Normal"/>
    <tableColumn id="4" name="ACT KG" dataDxfId="728" dataCellStyle="Normal"/>
    <tableColumn id="8" name="KG VOLUME" dataDxfId="727" dataCellStyle="Normal"/>
    <tableColumn id="19" name="PEMBULATAN" dataDxfId="726"/>
  </tableColumns>
  <tableStyleInfo name="Table Style 1" showFirstColumn="0" showLastColumn="0" showRowStripes="1" showColumnStripes="0"/>
</table>
</file>

<file path=xl/tables/table16.xml><?xml version="1.0" encoding="utf-8"?>
<table xmlns="http://schemas.openxmlformats.org/spreadsheetml/2006/main" id="16" name="Table22457891011234567891011121314151617" displayName="Table22457891011234567891011121314151617" ref="C2:N220" totalsRowShown="0" headerRowDxfId="724" dataDxfId="722" headerRowBorderDxfId="723">
  <tableColumns count="12">
    <tableColumn id="1" name="NOMOR" dataDxfId="721" dataCellStyle="Normal"/>
    <tableColumn id="3" name="TUJUAN" dataDxfId="720" dataCellStyle="Normal"/>
    <tableColumn id="16" name="Pick Up" dataDxfId="719"/>
    <tableColumn id="14" name="KAPAL" dataDxfId="718"/>
    <tableColumn id="15" name="ETD Kapal" dataDxfId="717"/>
    <tableColumn id="10" name="KETERANGAN" dataDxfId="716" dataCellStyle="Normal"/>
    <tableColumn id="5" name="P" dataDxfId="715" dataCellStyle="Normal"/>
    <tableColumn id="6" name="L" dataDxfId="714" dataCellStyle="Normal"/>
    <tableColumn id="7" name="T" dataDxfId="713" dataCellStyle="Normal"/>
    <tableColumn id="4" name="ACT KG" dataDxfId="712" dataCellStyle="Normal"/>
    <tableColumn id="8" name="KG VOLUME" dataDxfId="711" dataCellStyle="Normal"/>
    <tableColumn id="19" name="PEMBULATAN" dataDxfId="710"/>
  </tableColumns>
  <tableStyleInfo name="Table Style 1" showFirstColumn="0" showLastColumn="0" showRowStripes="1" showColumnStripes="0"/>
</table>
</file>

<file path=xl/tables/table17.xml><?xml version="1.0" encoding="utf-8"?>
<table xmlns="http://schemas.openxmlformats.org/spreadsheetml/2006/main" id="17" name="Table2245789101123456789101112131415161718" displayName="Table2245789101123456789101112131415161718" ref="C2:N289" totalsRowShown="0" headerRowDxfId="708" dataDxfId="706" headerRowBorderDxfId="707">
  <tableColumns count="12">
    <tableColumn id="1" name="NOMOR" dataDxfId="705" dataCellStyle="Normal"/>
    <tableColumn id="3" name="TUJUAN" dataDxfId="704" dataCellStyle="Normal"/>
    <tableColumn id="16" name="Pick Up" dataDxfId="703"/>
    <tableColumn id="14" name="KAPAL" dataDxfId="702"/>
    <tableColumn id="15" name="ETD Kapal" dataDxfId="701"/>
    <tableColumn id="10" name="KETERANGAN" dataDxfId="700" dataCellStyle="Normal"/>
    <tableColumn id="5" name="P" dataDxfId="699" dataCellStyle="Normal"/>
    <tableColumn id="6" name="L" dataDxfId="698" dataCellStyle="Normal"/>
    <tableColumn id="7" name="T" dataDxfId="697" dataCellStyle="Normal"/>
    <tableColumn id="4" name="ACT KG" dataDxfId="696" dataCellStyle="Normal"/>
    <tableColumn id="8" name="KG VOLUME" dataDxfId="695" dataCellStyle="Normal"/>
    <tableColumn id="19" name="PEMBULATAN" dataDxfId="694"/>
  </tableColumns>
  <tableStyleInfo name="Table Style 1" showFirstColumn="0" showLastColumn="0" showRowStripes="1" showColumnStripes="0"/>
</table>
</file>

<file path=xl/tables/table18.xml><?xml version="1.0" encoding="utf-8"?>
<table xmlns="http://schemas.openxmlformats.org/spreadsheetml/2006/main" id="18" name="Table224578910112345678910111213141516171819" displayName="Table224578910112345678910111213141516171819" ref="C2:N270" totalsRowShown="0" headerRowDxfId="692" dataDxfId="690" headerRowBorderDxfId="691">
  <tableColumns count="12">
    <tableColumn id="1" name="NOMOR" dataDxfId="689" dataCellStyle="Normal"/>
    <tableColumn id="3" name="TUJUAN" dataDxfId="688" dataCellStyle="Normal"/>
    <tableColumn id="16" name="Pick Up" dataDxfId="687"/>
    <tableColumn id="14" name="KAPAL" dataDxfId="686"/>
    <tableColumn id="15" name="ETD Kapal" dataDxfId="685"/>
    <tableColumn id="10" name="KETERANGAN" dataDxfId="684" dataCellStyle="Normal"/>
    <tableColumn id="5" name="P" dataDxfId="683" dataCellStyle="Normal"/>
    <tableColumn id="6" name="L" dataDxfId="682" dataCellStyle="Normal"/>
    <tableColumn id="7" name="T" dataDxfId="681" dataCellStyle="Normal"/>
    <tableColumn id="4" name="ACT KG" dataDxfId="680" dataCellStyle="Normal"/>
    <tableColumn id="8" name="KG VOLUME" dataDxfId="679" dataCellStyle="Normal"/>
    <tableColumn id="19" name="PEMBULATAN" dataDxfId="678"/>
  </tableColumns>
  <tableStyleInfo name="Table Style 1" showFirstColumn="0" showLastColumn="0" showRowStripes="1" showColumnStripes="0"/>
</table>
</file>

<file path=xl/tables/table19.xml><?xml version="1.0" encoding="utf-8"?>
<table xmlns="http://schemas.openxmlformats.org/spreadsheetml/2006/main" id="19" name="Table22457891011234567891011121314151617181920" displayName="Table22457891011234567891011121314151617181920" ref="C2:N33" totalsRowShown="0" headerRowDxfId="676" dataDxfId="674" headerRowBorderDxfId="675">
  <tableColumns count="12">
    <tableColumn id="1" name="NOMOR" dataDxfId="673" dataCellStyle="Normal"/>
    <tableColumn id="3" name="TUJUAN" dataDxfId="672" dataCellStyle="Normal"/>
    <tableColumn id="16" name="Pick Up" dataDxfId="671"/>
    <tableColumn id="14" name="KAPAL" dataDxfId="670"/>
    <tableColumn id="15" name="ETD Kapal" dataDxfId="669"/>
    <tableColumn id="10" name="KETERANGAN" dataDxfId="668" dataCellStyle="Normal"/>
    <tableColumn id="5" name="P" dataDxfId="667" dataCellStyle="Normal"/>
    <tableColumn id="6" name="L" dataDxfId="666" dataCellStyle="Normal"/>
    <tableColumn id="7" name="T" dataDxfId="665" dataCellStyle="Normal"/>
    <tableColumn id="4" name="ACT KG" dataDxfId="664" dataCellStyle="Normal"/>
    <tableColumn id="8" name="KG VOLUME" dataDxfId="663" dataCellStyle="Normal"/>
    <tableColumn id="19" name="PEMBULATAN" dataDxfId="662"/>
  </tableColumns>
  <tableStyleInfo name="Table Style 1" showFirstColumn="0" showLastColumn="0" showRowStripes="1" showColumnStripes="0"/>
</table>
</file>

<file path=xl/tables/table20.xml><?xml version="1.0" encoding="utf-8"?>
<table xmlns="http://schemas.openxmlformats.org/spreadsheetml/2006/main" id="20" name="Table2245789101123456789101112131415161718192021" displayName="Table2245789101123456789101112131415161718192021" ref="C2:N265" totalsRowShown="0" headerRowDxfId="658" dataDxfId="656" headerRowBorderDxfId="657">
  <tableColumns count="12">
    <tableColumn id="1" name="NOMOR" dataDxfId="655" dataCellStyle="Normal"/>
    <tableColumn id="3" name="TUJUAN" dataDxfId="654" dataCellStyle="Normal"/>
    <tableColumn id="16" name="Pick Up" dataDxfId="653"/>
    <tableColumn id="14" name="KAPAL" dataDxfId="652"/>
    <tableColumn id="15" name="ETD Kapal" dataDxfId="651"/>
    <tableColumn id="10" name="KETERANGAN" dataDxfId="650" dataCellStyle="Normal"/>
    <tableColumn id="5" name="P" dataDxfId="649" dataCellStyle="Normal"/>
    <tableColumn id="6" name="L" dataDxfId="648" dataCellStyle="Normal"/>
    <tableColumn id="7" name="T" dataDxfId="647" dataCellStyle="Normal"/>
    <tableColumn id="4" name="ACT KG" dataDxfId="646" dataCellStyle="Normal"/>
    <tableColumn id="8" name="KG VOLUME" dataDxfId="645" dataCellStyle="Normal"/>
    <tableColumn id="19" name="PEMBULATAN" dataDxfId="644"/>
  </tableColumns>
  <tableStyleInfo name="Table Style 1" showFirstColumn="0" showLastColumn="0" showRowStripes="1" showColumnStripes="0"/>
</table>
</file>

<file path=xl/tables/table21.xml><?xml version="1.0" encoding="utf-8"?>
<table xmlns="http://schemas.openxmlformats.org/spreadsheetml/2006/main" id="21" name="Table224578910112345678910111213141516171819202122" displayName="Table224578910112345678910111213141516171819202122" ref="C2:N132" totalsRowShown="0" headerRowDxfId="640" dataDxfId="638" headerRowBorderDxfId="639">
  <tableColumns count="12">
    <tableColumn id="1" name="NOMOR" dataDxfId="637" dataCellStyle="Normal"/>
    <tableColumn id="3" name="TUJUAN" dataDxfId="636" dataCellStyle="Normal"/>
    <tableColumn id="16" name="Pick Up" dataDxfId="635"/>
    <tableColumn id="14" name="KAPAL" dataDxfId="634"/>
    <tableColumn id="15" name="ETD Kapal" dataDxfId="633"/>
    <tableColumn id="10" name="KETERANGAN" dataDxfId="632" dataCellStyle="Normal"/>
    <tableColumn id="5" name="P" dataDxfId="631" dataCellStyle="Normal"/>
    <tableColumn id="6" name="L" dataDxfId="630" dataCellStyle="Normal"/>
    <tableColumn id="7" name="T" dataDxfId="629" dataCellStyle="Normal"/>
    <tableColumn id="4" name="ACT KG" dataDxfId="628" dataCellStyle="Normal"/>
    <tableColumn id="8" name="KG VOLUME" dataDxfId="627" dataCellStyle="Normal"/>
    <tableColumn id="19" name="PEMBULATAN" dataDxfId="626"/>
  </tableColumns>
  <tableStyleInfo name="Table Style 1" showFirstColumn="0" showLastColumn="0" showRowStripes="1" showColumnStripes="0"/>
</table>
</file>

<file path=xl/tables/table22.xml><?xml version="1.0" encoding="utf-8"?>
<table xmlns="http://schemas.openxmlformats.org/spreadsheetml/2006/main" id="22" name="Table22457891011234567891011121314151617181920212223" displayName="Table22457891011234567891011121314151617181920212223" ref="C2:N107" totalsRowShown="0" headerRowDxfId="624" dataDxfId="622" headerRowBorderDxfId="623">
  <tableColumns count="12">
    <tableColumn id="1" name="NOMOR" dataDxfId="621" dataCellStyle="Normal"/>
    <tableColumn id="3" name="TUJUAN" dataDxfId="620" dataCellStyle="Normal"/>
    <tableColumn id="16" name="Pick Up" dataDxfId="619"/>
    <tableColumn id="14" name="KAPAL" dataDxfId="618"/>
    <tableColumn id="15" name="ETD Kapal" dataDxfId="617"/>
    <tableColumn id="10" name="KETERANGAN" dataDxfId="616" dataCellStyle="Normal"/>
    <tableColumn id="5" name="P" dataDxfId="615" dataCellStyle="Normal"/>
    <tableColumn id="6" name="L" dataDxfId="614" dataCellStyle="Normal"/>
    <tableColumn id="7" name="T" dataDxfId="613" dataCellStyle="Normal"/>
    <tableColumn id="4" name="ACT KG" dataDxfId="612" dataCellStyle="Normal"/>
    <tableColumn id="8" name="KG VOLUME" dataDxfId="611" dataCellStyle="Normal"/>
    <tableColumn id="19" name="PEMBULATAN" dataDxfId="610"/>
  </tableColumns>
  <tableStyleInfo name="Table Style 1" showFirstColumn="0" showLastColumn="0" showRowStripes="1" showColumnStripes="0"/>
</table>
</file>

<file path=xl/tables/table23.xml><?xml version="1.0" encoding="utf-8"?>
<table xmlns="http://schemas.openxmlformats.org/spreadsheetml/2006/main" id="23" name="Table2245789101123456789101112131415161718192021222324" displayName="Table2245789101123456789101112131415161718192021222324" ref="C2:N15" totalsRowShown="0" headerRowDxfId="608" dataDxfId="606" headerRowBorderDxfId="607">
  <tableColumns count="12">
    <tableColumn id="1" name="NOMOR" dataDxfId="605" dataCellStyle="Normal"/>
    <tableColumn id="3" name="TUJUAN" dataDxfId="604" dataCellStyle="Normal"/>
    <tableColumn id="16" name="Pick Up" dataDxfId="603"/>
    <tableColumn id="14" name="KAPAL" dataDxfId="602"/>
    <tableColumn id="15" name="ETD Kapal" dataDxfId="601"/>
    <tableColumn id="10" name="KETERANGAN" dataDxfId="600" dataCellStyle="Normal"/>
    <tableColumn id="5" name="P" dataDxfId="599" dataCellStyle="Normal"/>
    <tableColumn id="6" name="L" dataDxfId="598" dataCellStyle="Normal"/>
    <tableColumn id="7" name="T" dataDxfId="597" dataCellStyle="Normal"/>
    <tableColumn id="4" name="ACT KG" dataDxfId="596" dataCellStyle="Normal"/>
    <tableColumn id="8" name="KG VOLUME" dataDxfId="595" dataCellStyle="Normal"/>
    <tableColumn id="19" name="PEMBULATAN" dataDxfId="594"/>
  </tableColumns>
  <tableStyleInfo name="Table Style 1" showFirstColumn="0" showLastColumn="0" showRowStripes="1" showColumnStripes="0"/>
</table>
</file>

<file path=xl/tables/table24.xml><?xml version="1.0" encoding="utf-8"?>
<table xmlns="http://schemas.openxmlformats.org/spreadsheetml/2006/main" id="24" name="Table224578910112345678910111213141516171819202122232425" displayName="Table224578910112345678910111213141516171819202122232425" ref="C2:N216" totalsRowShown="0" headerRowDxfId="591" dataDxfId="589" headerRowBorderDxfId="590">
  <tableColumns count="12">
    <tableColumn id="1" name="NOMOR" dataDxfId="588" dataCellStyle="Normal"/>
    <tableColumn id="3" name="TUJUAN" dataDxfId="587" dataCellStyle="Normal"/>
    <tableColumn id="16" name="Pick Up" dataDxfId="586"/>
    <tableColumn id="14" name="KAPAL" dataDxfId="585"/>
    <tableColumn id="15" name="ETD Kapal" dataDxfId="584"/>
    <tableColumn id="10" name="KETERANGAN" dataDxfId="583" dataCellStyle="Normal"/>
    <tableColumn id="5" name="P" dataDxfId="582" dataCellStyle="Normal"/>
    <tableColumn id="6" name="L" dataDxfId="581" dataCellStyle="Normal"/>
    <tableColumn id="7" name="T" dataDxfId="580" dataCellStyle="Normal"/>
    <tableColumn id="4" name="ACT KG" dataDxfId="579" dataCellStyle="Normal"/>
    <tableColumn id="8" name="KG VOLUME" dataDxfId="578" dataCellStyle="Normal"/>
    <tableColumn id="19" name="PEMBULATAN" dataDxfId="577"/>
  </tableColumns>
  <tableStyleInfo name="Table Style 1" showFirstColumn="0" showLastColumn="0" showRowStripes="1" showColumnStripes="0"/>
</table>
</file>

<file path=xl/tables/table25.xml><?xml version="1.0" encoding="utf-8"?>
<table xmlns="http://schemas.openxmlformats.org/spreadsheetml/2006/main" id="25" name="Table22457891011234567891011121314151617181920212223242526" displayName="Table22457891011234567891011121314151617181920212223242526" ref="C2:N199" totalsRowShown="0" headerRowDxfId="575" dataDxfId="573" headerRowBorderDxfId="574">
  <tableColumns count="12">
    <tableColumn id="1" name="NOMOR" dataDxfId="572" dataCellStyle="Normal"/>
    <tableColumn id="3" name="TUJUAN" dataDxfId="571" dataCellStyle="Normal"/>
    <tableColumn id="16" name="Pick Up" dataDxfId="570"/>
    <tableColumn id="14" name="KAPAL" dataDxfId="569"/>
    <tableColumn id="15" name="ETD Kapal" dataDxfId="568"/>
    <tableColumn id="10" name="KETERANGAN" dataDxfId="567" dataCellStyle="Normal"/>
    <tableColumn id="5" name="P" dataDxfId="566" dataCellStyle="Normal"/>
    <tableColumn id="6" name="L" dataDxfId="565" dataCellStyle="Normal"/>
    <tableColumn id="7" name="T" dataDxfId="564" dataCellStyle="Normal"/>
    <tableColumn id="4" name="ACT KG" dataDxfId="563" dataCellStyle="Normal"/>
    <tableColumn id="8" name="KG VOLUME" dataDxfId="562" dataCellStyle="Normal"/>
    <tableColumn id="19" name="PEMBULATAN" dataDxfId="561"/>
  </tableColumns>
  <tableStyleInfo name="Table Style 1" showFirstColumn="0" showLastColumn="0" showRowStripes="1" showColumnStripes="0"/>
</table>
</file>

<file path=xl/tables/table26.xml><?xml version="1.0" encoding="utf-8"?>
<table xmlns="http://schemas.openxmlformats.org/spreadsheetml/2006/main" id="26" name="Table2245789101123456789101112131415161718192021222324252627" displayName="Table2245789101123456789101112131415161718192021222324252627" ref="C2:N73" totalsRowShown="0" headerRowDxfId="558" dataDxfId="556" headerRowBorderDxfId="557">
  <tableColumns count="12">
    <tableColumn id="1" name="NOMOR" dataDxfId="555" dataCellStyle="Normal"/>
    <tableColumn id="3" name="TUJUAN" dataDxfId="554" dataCellStyle="Normal"/>
    <tableColumn id="16" name="Pick Up" dataDxfId="553"/>
    <tableColumn id="14" name="KAPAL" dataDxfId="552"/>
    <tableColumn id="15" name="ETD Kapal" dataDxfId="551"/>
    <tableColumn id="10" name="KETERANGAN" dataDxfId="550" dataCellStyle="Normal"/>
    <tableColumn id="5" name="P" dataDxfId="549" dataCellStyle="Normal"/>
    <tableColumn id="6" name="L" dataDxfId="548" dataCellStyle="Normal"/>
    <tableColumn id="7" name="T" dataDxfId="547" dataCellStyle="Normal"/>
    <tableColumn id="4" name="ACT KG" dataDxfId="546" dataCellStyle="Normal"/>
    <tableColumn id="8" name="KG VOLUME" dataDxfId="545" dataCellStyle="Normal"/>
    <tableColumn id="19" name="PEMBULATAN" dataDxfId="544"/>
  </tableColumns>
  <tableStyleInfo name="Table Style 1" showFirstColumn="0" showLastColumn="0" showRowStripes="1" showColumnStripes="0"/>
</table>
</file>

<file path=xl/tables/table27.xml><?xml version="1.0" encoding="utf-8"?>
<table xmlns="http://schemas.openxmlformats.org/spreadsheetml/2006/main" id="28" name="Table22457891011234567891011121314151617181920212223242526272829" displayName="Table22457891011234567891011121314151617181920212223242526272829" ref="C2:N63" totalsRowShown="0" headerRowDxfId="542" dataDxfId="540" headerRowBorderDxfId="541">
  <tableColumns count="12">
    <tableColumn id="1" name="NOMOR" dataDxfId="539" dataCellStyle="Normal"/>
    <tableColumn id="3" name="TUJUAN" dataDxfId="538" dataCellStyle="Normal"/>
    <tableColumn id="16" name="Pick Up" dataDxfId="537"/>
    <tableColumn id="14" name="KAPAL" dataDxfId="536"/>
    <tableColumn id="15" name="ETD Kapal" dataDxfId="535"/>
    <tableColumn id="10" name="KETERANGAN" dataDxfId="534" dataCellStyle="Normal"/>
    <tableColumn id="5" name="P" dataDxfId="533" dataCellStyle="Normal"/>
    <tableColumn id="6" name="L" dataDxfId="532" dataCellStyle="Normal"/>
    <tableColumn id="7" name="T" dataDxfId="531" dataCellStyle="Normal"/>
    <tableColumn id="4" name="ACT KG" dataDxfId="530" dataCellStyle="Normal"/>
    <tableColumn id="8" name="KG VOLUME" dataDxfId="529" dataCellStyle="Normal"/>
    <tableColumn id="19" name="PEMBULATAN" dataDxfId="528"/>
  </tableColumns>
  <tableStyleInfo name="Table Style 1" showFirstColumn="0" showLastColumn="0" showRowStripes="1" showColumnStripes="0"/>
</table>
</file>

<file path=xl/tables/table28.xml><?xml version="1.0" encoding="utf-8"?>
<table xmlns="http://schemas.openxmlformats.org/spreadsheetml/2006/main" id="29" name="Table2245789101123456789101112131415161718192021222324252627282930" displayName="Table2245789101123456789101112131415161718192021222324252627282930" ref="C2:N176" totalsRowShown="0" headerRowDxfId="525" dataDxfId="523" headerRowBorderDxfId="524">
  <tableColumns count="12">
    <tableColumn id="1" name="NOMOR" dataDxfId="522" dataCellStyle="Normal"/>
    <tableColumn id="3" name="TUJUAN" dataDxfId="521" dataCellStyle="Normal"/>
    <tableColumn id="16" name="Pick Up" dataDxfId="520"/>
    <tableColumn id="14" name="KAPAL" dataDxfId="519"/>
    <tableColumn id="15" name="ETD Kapal" dataDxfId="518"/>
    <tableColumn id="10" name="KETERANGAN" dataDxfId="517" dataCellStyle="Normal"/>
    <tableColumn id="5" name="P" dataDxfId="516" dataCellStyle="Normal"/>
    <tableColumn id="6" name="L" dataDxfId="515" dataCellStyle="Normal"/>
    <tableColumn id="7" name="T" dataDxfId="514" dataCellStyle="Normal"/>
    <tableColumn id="4" name="ACT KG" dataDxfId="513" dataCellStyle="Normal"/>
    <tableColumn id="8" name="KG VOLUME" dataDxfId="512" dataCellStyle="Normal"/>
    <tableColumn id="19" name="PEMBULATAN" dataDxfId="511"/>
  </tableColumns>
  <tableStyleInfo name="Table Style 1" showFirstColumn="0" showLastColumn="0" showRowStripes="1" showColumnStripes="0"/>
</table>
</file>

<file path=xl/tables/table29.xml><?xml version="1.0" encoding="utf-8"?>
<table xmlns="http://schemas.openxmlformats.org/spreadsheetml/2006/main" id="30" name="Table224578910112345678910111213141516171819202122232425262728293031" displayName="Table224578910112345678910111213141516171819202122232425262728293031" ref="C2:N22" totalsRowShown="0" headerRowDxfId="508" dataDxfId="506" headerRowBorderDxfId="507">
  <tableColumns count="12">
    <tableColumn id="1" name="NOMOR" dataDxfId="505" dataCellStyle="Normal"/>
    <tableColumn id="3" name="TUJUAN" dataDxfId="504" dataCellStyle="Normal"/>
    <tableColumn id="16" name="Pick Up" dataDxfId="503"/>
    <tableColumn id="14" name="KAPAL" dataDxfId="502"/>
    <tableColumn id="15" name="ETD Kapal" dataDxfId="501"/>
    <tableColumn id="10" name="KETERANGAN" dataDxfId="500" dataCellStyle="Normal"/>
    <tableColumn id="5" name="P" dataDxfId="499" dataCellStyle="Normal"/>
    <tableColumn id="6" name="L" dataDxfId="498" dataCellStyle="Normal"/>
    <tableColumn id="7" name="T" dataDxfId="497" dataCellStyle="Normal"/>
    <tableColumn id="4" name="ACT KG" dataDxfId="496" dataCellStyle="Normal"/>
    <tableColumn id="8" name="KG VOLUME" dataDxfId="495" dataCellStyle="Normal"/>
    <tableColumn id="19" name="PEMBULATAN" dataDxfId="494"/>
  </tableColumns>
  <tableStyleInfo name="Table Style 1" showFirstColumn="0" showLastColumn="0" showRowStripes="1" showColumnStripes="0"/>
</table>
</file>

<file path=xl/tables/table30.xml><?xml version="1.0" encoding="utf-8"?>
<table xmlns="http://schemas.openxmlformats.org/spreadsheetml/2006/main" id="31" name="Table22457891011234567891011121314151617181920212223242526272829303132" displayName="Table22457891011234567891011121314151617181920212223242526272829303132" ref="C2:N3" totalsRowShown="0" headerRowDxfId="491" dataDxfId="489" headerRowBorderDxfId="490">
  <tableColumns count="12">
    <tableColumn id="1" name="NOMOR" dataDxfId="488" dataCellStyle="Normal"/>
    <tableColumn id="3" name="TUJUAN" dataDxfId="487" dataCellStyle="Normal"/>
    <tableColumn id="16" name="Pick Up" dataDxfId="486"/>
    <tableColumn id="14" name="KAPAL" dataDxfId="485"/>
    <tableColumn id="15" name="ETD Kapal" dataDxfId="484"/>
    <tableColumn id="10" name="KETERANGAN" dataDxfId="483" dataCellStyle="Normal"/>
    <tableColumn id="5" name="P" dataDxfId="482" dataCellStyle="Normal"/>
    <tableColumn id="6" name="L" dataDxfId="481" dataCellStyle="Normal"/>
    <tableColumn id="7" name="T" dataDxfId="480" dataCellStyle="Normal"/>
    <tableColumn id="4" name="ACT KG" dataDxfId="479" dataCellStyle="Normal"/>
    <tableColumn id="8" name="KG VOLUME" dataDxfId="478" dataCellStyle="Normal"/>
    <tableColumn id="19" name="PEMBULATAN" dataDxfId="477"/>
  </tableColumns>
  <tableStyleInfo name="Table Style 1" showFirstColumn="0" showLastColumn="0" showRowStripes="1" showColumnStripes="0"/>
</table>
</file>

<file path=xl/tables/table31.xml><?xml version="1.0" encoding="utf-8"?>
<table xmlns="http://schemas.openxmlformats.org/spreadsheetml/2006/main" id="32" name="Table2245789101123456789101112131415161718192021222324252627282930313233" displayName="Table2245789101123456789101112131415161718192021222324252627282930313233" ref="C2:N54" totalsRowShown="0" headerRowDxfId="475" dataDxfId="473" headerRowBorderDxfId="474">
  <tableColumns count="12">
    <tableColumn id="1" name="NOMOR" dataDxfId="472" dataCellStyle="Normal"/>
    <tableColumn id="3" name="TUJUAN" dataDxfId="471" dataCellStyle="Normal"/>
    <tableColumn id="16" name="Pick Up" dataDxfId="470"/>
    <tableColumn id="14" name="KAPAL" dataDxfId="469"/>
    <tableColumn id="15" name="ETD Kapal" dataDxfId="468"/>
    <tableColumn id="10" name="KETERANGAN" dataDxfId="467" dataCellStyle="Normal"/>
    <tableColumn id="5" name="P" dataDxfId="466" dataCellStyle="Normal"/>
    <tableColumn id="6" name="L" dataDxfId="465" dataCellStyle="Normal"/>
    <tableColumn id="7" name="T" dataDxfId="464" dataCellStyle="Normal"/>
    <tableColumn id="4" name="ACT KG" dataDxfId="463" dataCellStyle="Normal"/>
    <tableColumn id="8" name="KG VOLUME" dataDxfId="462" dataCellStyle="Normal"/>
    <tableColumn id="19" name="PEMBULATAN" dataDxfId="461"/>
  </tableColumns>
  <tableStyleInfo name="Table Style 1" showFirstColumn="0" showLastColumn="0" showRowStripes="1" showColumnStripes="0"/>
</table>
</file>

<file path=xl/tables/table32.xml><?xml version="1.0" encoding="utf-8"?>
<table xmlns="http://schemas.openxmlformats.org/spreadsheetml/2006/main" id="33" name="Table224578910112345678910111213141516171819202122232425262728293031323334" displayName="Table224578910112345678910111213141516171819202122232425262728293031323334" ref="C2:N24" totalsRowShown="0" headerRowDxfId="458" dataDxfId="456" headerRowBorderDxfId="457">
  <tableColumns count="12">
    <tableColumn id="1" name="NOMOR" dataDxfId="455" dataCellStyle="Normal"/>
    <tableColumn id="3" name="TUJUAN" dataDxfId="454" dataCellStyle="Normal"/>
    <tableColumn id="16" name="Pick Up" dataDxfId="453"/>
    <tableColumn id="14" name="KAPAL" dataDxfId="452"/>
    <tableColumn id="15" name="ETD Kapal" dataDxfId="451"/>
    <tableColumn id="10" name="KETERANGAN" dataDxfId="450" dataCellStyle="Normal"/>
    <tableColumn id="5" name="P" dataDxfId="449" dataCellStyle="Normal"/>
    <tableColumn id="6" name="L" dataDxfId="448" dataCellStyle="Normal"/>
    <tableColumn id="7" name="T" dataDxfId="447" dataCellStyle="Normal"/>
    <tableColumn id="4" name="ACT KG" dataDxfId="446" dataCellStyle="Normal"/>
    <tableColumn id="8" name="KG VOLUME" dataDxfId="445" dataCellStyle="Normal"/>
    <tableColumn id="19" name="PEMBULATAN" dataDxfId="444"/>
  </tableColumns>
  <tableStyleInfo name="Table Style 1" showFirstColumn="0" showLastColumn="0" showRowStripes="1" showColumnStripes="0"/>
</table>
</file>

<file path=xl/tables/table33.xml><?xml version="1.0" encoding="utf-8"?>
<table xmlns="http://schemas.openxmlformats.org/spreadsheetml/2006/main" id="34" name="Table22457891011234567891011121314151617181920212223242526272829303132333435" displayName="Table22457891011234567891011121314151617181920212223242526272829303132333435" ref="C2:N84" totalsRowShown="0" headerRowDxfId="441" dataDxfId="439" headerRowBorderDxfId="440">
  <tableColumns count="12">
    <tableColumn id="1" name="NOMOR" dataDxfId="438" dataCellStyle="Normal"/>
    <tableColumn id="3" name="TUJUAN" dataDxfId="437" dataCellStyle="Normal"/>
    <tableColumn id="16" name="Pick Up" dataDxfId="436"/>
    <tableColumn id="14" name="KAPAL" dataDxfId="435"/>
    <tableColumn id="15" name="ETD Kapal" dataDxfId="434"/>
    <tableColumn id="10" name="KETERANGAN" dataDxfId="433" dataCellStyle="Normal"/>
    <tableColumn id="5" name="P" dataDxfId="432" dataCellStyle="Normal"/>
    <tableColumn id="6" name="L" dataDxfId="431" dataCellStyle="Normal"/>
    <tableColumn id="7" name="T" dataDxfId="430" dataCellStyle="Normal"/>
    <tableColumn id="4" name="ACT KG" dataDxfId="429" dataCellStyle="Normal"/>
    <tableColumn id="8" name="KG VOLUME" dataDxfId="428" dataCellStyle="Normal"/>
    <tableColumn id="19" name="PEMBULATAN" dataDxfId="427"/>
  </tableColumns>
  <tableStyleInfo name="Table Style 1" showFirstColumn="0" showLastColumn="0" showRowStripes="1" showColumnStripes="0"/>
</table>
</file>

<file path=xl/tables/table34.xml><?xml version="1.0" encoding="utf-8"?>
<table xmlns="http://schemas.openxmlformats.org/spreadsheetml/2006/main" id="35" name="Table2245789101123456789101112131415161718192021222324252627282930313233343536" displayName="Table2245789101123456789101112131415161718192021222324252627282930313233343536" ref="C2:N252" totalsRowShown="0" headerRowDxfId="424" dataDxfId="422" headerRowBorderDxfId="423">
  <tableColumns count="12">
    <tableColumn id="1" name="NOMOR" dataDxfId="421" dataCellStyle="Normal"/>
    <tableColumn id="3" name="TUJUAN" dataDxfId="420" dataCellStyle="Normal"/>
    <tableColumn id="16" name="Pick Up" dataDxfId="419"/>
    <tableColumn id="14" name="KAPAL" dataDxfId="418"/>
    <tableColumn id="15" name="ETD Kapal" dataDxfId="417"/>
    <tableColumn id="10" name="KETERANGAN" dataDxfId="416" dataCellStyle="Normal"/>
    <tableColumn id="5" name="P" dataDxfId="415" dataCellStyle="Normal"/>
    <tableColumn id="6" name="L" dataDxfId="414" dataCellStyle="Normal"/>
    <tableColumn id="7" name="T" dataDxfId="413" dataCellStyle="Normal"/>
    <tableColumn id="4" name="ACT KG" dataDxfId="412" dataCellStyle="Normal"/>
    <tableColumn id="8" name="KG VOLUME" dataDxfId="411" dataCellStyle="Normal"/>
    <tableColumn id="19" name="PEMBULATAN" dataDxfId="410"/>
  </tableColumns>
  <tableStyleInfo name="Table Style 1" showFirstColumn="0" showLastColumn="0" showRowStripes="1" showColumnStripes="0"/>
</table>
</file>

<file path=xl/tables/table35.xml><?xml version="1.0" encoding="utf-8"?>
<table xmlns="http://schemas.openxmlformats.org/spreadsheetml/2006/main" id="36" name="Table224578910112345678910111213141516171819202122232425262728293031323334353637" displayName="Table224578910112345678910111213141516171819202122232425262728293031323334353637" ref="C2:N73" totalsRowShown="0" headerRowDxfId="407" dataDxfId="405" headerRowBorderDxfId="406">
  <tableColumns count="12">
    <tableColumn id="1" name="NOMOR" dataDxfId="404" dataCellStyle="Normal"/>
    <tableColumn id="3" name="TUJUAN" dataDxfId="403" dataCellStyle="Normal"/>
    <tableColumn id="16" name="Pick Up" dataDxfId="402"/>
    <tableColumn id="14" name="KAPAL" dataDxfId="401"/>
    <tableColumn id="15" name="ETD Kapal" dataDxfId="400"/>
    <tableColumn id="10" name="KETERANGAN" dataDxfId="399" dataCellStyle="Normal"/>
    <tableColumn id="5" name="P" dataDxfId="398" dataCellStyle="Normal"/>
    <tableColumn id="6" name="L" dataDxfId="397" dataCellStyle="Normal"/>
    <tableColumn id="7" name="T" dataDxfId="396" dataCellStyle="Normal"/>
    <tableColumn id="4" name="ACT KG" dataDxfId="395" dataCellStyle="Normal"/>
    <tableColumn id="8" name="KG VOLUME" dataDxfId="394" dataCellStyle="Normal"/>
    <tableColumn id="19" name="PEMBULATAN" dataDxfId="393"/>
  </tableColumns>
  <tableStyleInfo name="Table Style 1" showFirstColumn="0" showLastColumn="0" showRowStripes="1" showColumnStripes="0"/>
</table>
</file>

<file path=xl/tables/table36.xml><?xml version="1.0" encoding="utf-8"?>
<table xmlns="http://schemas.openxmlformats.org/spreadsheetml/2006/main" id="37" name="Table22457891011234567891011121314151617181920212223242526272829303132333435363738" displayName="Table22457891011234567891011121314151617181920212223242526272829303132333435363738" ref="C2:N203" totalsRowShown="0" headerRowDxfId="390" dataDxfId="388" headerRowBorderDxfId="389">
  <tableColumns count="12">
    <tableColumn id="1" name="NOMOR" dataDxfId="387" dataCellStyle="Normal"/>
    <tableColumn id="3" name="TUJUAN" dataDxfId="386" dataCellStyle="Normal"/>
    <tableColumn id="16" name="Pick Up" dataDxfId="385"/>
    <tableColumn id="14" name="KAPAL" dataDxfId="384"/>
    <tableColumn id="15" name="ETD Kapal" dataDxfId="383"/>
    <tableColumn id="10" name="KETERANGAN" dataDxfId="382" dataCellStyle="Normal"/>
    <tableColumn id="5" name="P" dataDxfId="381" dataCellStyle="Normal"/>
    <tableColumn id="6" name="L" dataDxfId="380" dataCellStyle="Normal"/>
    <tableColumn id="7" name="T" dataDxfId="379" dataCellStyle="Normal"/>
    <tableColumn id="4" name="ACT KG" dataDxfId="378" dataCellStyle="Normal"/>
    <tableColumn id="8" name="KG VOLUME" dataDxfId="377" dataCellStyle="Normal"/>
    <tableColumn id="19" name="PEMBULATAN" dataDxfId="376"/>
  </tableColumns>
  <tableStyleInfo name="Table Style 1" showFirstColumn="0" showLastColumn="0" showRowStripes="1" showColumnStripes="0"/>
</table>
</file>

<file path=xl/tables/table37.xml><?xml version="1.0" encoding="utf-8"?>
<table xmlns="http://schemas.openxmlformats.org/spreadsheetml/2006/main" id="38" name="Table2245789101123456789101112131415161718192021222324252627282930313233343536373839" displayName="Table2245789101123456789101112131415161718192021222324252627282930313233343536373839" ref="C2:N45" totalsRowShown="0" headerRowDxfId="373" dataDxfId="371" headerRowBorderDxfId="372">
  <tableColumns count="12">
    <tableColumn id="1" name="NOMOR" dataDxfId="370" dataCellStyle="Normal"/>
    <tableColumn id="3" name="TUJUAN" dataDxfId="369" dataCellStyle="Normal"/>
    <tableColumn id="16" name="Pick Up" dataDxfId="368"/>
    <tableColumn id="14" name="KAPAL" dataDxfId="367"/>
    <tableColumn id="15" name="ETD Kapal" dataDxfId="366"/>
    <tableColumn id="10" name="KETERANGAN" dataDxfId="365" dataCellStyle="Normal"/>
    <tableColumn id="5" name="P" dataDxfId="364" dataCellStyle="Normal"/>
    <tableColumn id="6" name="L" dataDxfId="363" dataCellStyle="Normal"/>
    <tableColumn id="7" name="T" dataDxfId="362" dataCellStyle="Normal"/>
    <tableColumn id="4" name="ACT KG" dataDxfId="361" dataCellStyle="Normal"/>
    <tableColumn id="8" name="KG VOLUME" dataDxfId="360" dataCellStyle="Normal"/>
    <tableColumn id="19" name="PEMBULATAN" dataDxfId="359"/>
  </tableColumns>
  <tableStyleInfo name="Table Style 1" showFirstColumn="0" showLastColumn="0" showRowStripes="1" showColumnStripes="0"/>
</table>
</file>

<file path=xl/tables/table38.xml><?xml version="1.0" encoding="utf-8"?>
<table xmlns="http://schemas.openxmlformats.org/spreadsheetml/2006/main" id="39" name="Table224578910112345678910111213141516171819202122232425262728293031323334353637383940" displayName="Table224578910112345678910111213141516171819202122232425262728293031323334353637383940" ref="C2:N105" totalsRowShown="0" headerRowDxfId="358" dataDxfId="356" headerRowBorderDxfId="357">
  <tableColumns count="12">
    <tableColumn id="1" name="NOMOR" dataDxfId="355" dataCellStyle="Normal"/>
    <tableColumn id="3" name="TUJUAN" dataDxfId="354" dataCellStyle="Normal"/>
    <tableColumn id="16" name="Pick Up" dataDxfId="353"/>
    <tableColumn id="14" name="KAPAL" dataDxfId="352"/>
    <tableColumn id="15" name="ETD Kapal" dataDxfId="351"/>
    <tableColumn id="10" name="KETERANGAN" dataDxfId="350" dataCellStyle="Normal"/>
    <tableColumn id="5" name="P" dataDxfId="349" dataCellStyle="Normal"/>
    <tableColumn id="6" name="L" dataDxfId="348" dataCellStyle="Normal"/>
    <tableColumn id="7" name="T" dataDxfId="347" dataCellStyle="Normal"/>
    <tableColumn id="4" name="ACT KG" dataDxfId="346" dataCellStyle="Normal"/>
    <tableColumn id="8" name="KG VOLUME" dataDxfId="345" dataCellStyle="Normal"/>
    <tableColumn id="19" name="PEMBULATAN" dataDxfId="344"/>
  </tableColumns>
  <tableStyleInfo name="Table Style 1" showFirstColumn="0" showLastColumn="0" showRowStripes="1" showColumnStripes="0"/>
</table>
</file>

<file path=xl/tables/table39.xml><?xml version="1.0" encoding="utf-8"?>
<table xmlns="http://schemas.openxmlformats.org/spreadsheetml/2006/main" id="40" name="Table22457891011234567891011121314151617181920212223242526272829303132333435363738394041" displayName="Table22457891011234567891011121314151617181920212223242526272829303132333435363738394041" ref="C2:N58" totalsRowShown="0" headerRowDxfId="341" dataDxfId="339" headerRowBorderDxfId="340">
  <tableColumns count="12">
    <tableColumn id="1" name="NOMOR" dataDxfId="338" dataCellStyle="Normal"/>
    <tableColumn id="3" name="TUJUAN" dataDxfId="337" dataCellStyle="Normal"/>
    <tableColumn id="16" name="Pick Up" dataDxfId="336"/>
    <tableColumn id="14" name="KAPAL" dataDxfId="335"/>
    <tableColumn id="15" name="ETD Kapal" dataDxfId="334"/>
    <tableColumn id="10" name="KETERANGAN" dataDxfId="333" dataCellStyle="Normal"/>
    <tableColumn id="5" name="P" dataDxfId="332" dataCellStyle="Normal"/>
    <tableColumn id="6" name="L" dataDxfId="331" dataCellStyle="Normal"/>
    <tableColumn id="7" name="T" dataDxfId="330" dataCellStyle="Normal"/>
    <tableColumn id="4" name="ACT KG" dataDxfId="329" dataCellStyle="Normal"/>
    <tableColumn id="8" name="KG VOLUME" dataDxfId="328" dataCellStyle="Normal"/>
    <tableColumn id="19" name="PEMBULATAN" dataDxfId="327"/>
  </tableColumns>
  <tableStyleInfo name="Table Style 1" showFirstColumn="0" showLastColumn="0" showRowStripes="1" showColumnStripes="0"/>
</table>
</file>

<file path=xl/tables/table40.xml><?xml version="1.0" encoding="utf-8"?>
<table xmlns="http://schemas.openxmlformats.org/spreadsheetml/2006/main" id="41" name="Table2245789101123456789101112131415161718192021222324252627282930313233343536373839404142" displayName="Table2245789101123456789101112131415161718192021222324252627282930313233343536373839404142" ref="C2:N238" totalsRowShown="0" headerRowDxfId="325" dataDxfId="323" headerRowBorderDxfId="324">
  <tableColumns count="12">
    <tableColumn id="1" name="NOMOR" dataDxfId="322" dataCellStyle="Normal"/>
    <tableColumn id="3" name="TUJUAN" dataDxfId="321" dataCellStyle="Normal"/>
    <tableColumn id="16" name="Pick Up" dataDxfId="320"/>
    <tableColumn id="14" name="KAPAL" dataDxfId="319"/>
    <tableColumn id="15" name="ETD Kapal" dataDxfId="318"/>
    <tableColumn id="10" name="KETERANGAN" dataDxfId="317" dataCellStyle="Normal"/>
    <tableColumn id="5" name="P" dataDxfId="316" dataCellStyle="Normal"/>
    <tableColumn id="6" name="L" dataDxfId="315" dataCellStyle="Normal"/>
    <tableColumn id="7" name="T" dataDxfId="314" dataCellStyle="Normal"/>
    <tableColumn id="4" name="ACT KG" dataDxfId="313" dataCellStyle="Normal"/>
    <tableColumn id="8" name="KG VOLUME" dataDxfId="312" dataCellStyle="Normal"/>
    <tableColumn id="19" name="PEMBULATAN" dataDxfId="311"/>
  </tableColumns>
  <tableStyleInfo name="Table Style 1" showFirstColumn="0" showLastColumn="0" showRowStripes="1" showColumnStripes="0"/>
</table>
</file>

<file path=xl/tables/table41.xml><?xml version="1.0" encoding="utf-8"?>
<table xmlns="http://schemas.openxmlformats.org/spreadsheetml/2006/main" id="42" name="Table224578910112345678910111213141516171819202122232425262728293031323334353637383940414243" displayName="Table224578910112345678910111213141516171819202122232425262728293031323334353637383940414243" ref="C2:N58" totalsRowShown="0" headerRowDxfId="309" dataDxfId="307" headerRowBorderDxfId="308">
  <tableColumns count="12">
    <tableColumn id="1" name="NOMOR" dataDxfId="306" dataCellStyle="Normal"/>
    <tableColumn id="3" name="TUJUAN" dataDxfId="305" dataCellStyle="Normal"/>
    <tableColumn id="16" name="Pick Up" dataDxfId="304"/>
    <tableColumn id="14" name="KAPAL" dataDxfId="303"/>
    <tableColumn id="15" name="ETD Kapal" dataDxfId="302"/>
    <tableColumn id="10" name="KETERANGAN" dataDxfId="301" dataCellStyle="Normal"/>
    <tableColumn id="5" name="P" dataDxfId="300" dataCellStyle="Normal"/>
    <tableColumn id="6" name="L" dataDxfId="299" dataCellStyle="Normal"/>
    <tableColumn id="7" name="T" dataDxfId="298" dataCellStyle="Normal"/>
    <tableColumn id="4" name="ACT KG" dataDxfId="297" dataCellStyle="Normal"/>
    <tableColumn id="8" name="KG VOLUME" dataDxfId="296" dataCellStyle="Normal"/>
    <tableColumn id="19" name="PEMBULATAN" dataDxfId="295"/>
  </tableColumns>
  <tableStyleInfo name="Table Style 1" showFirstColumn="0" showLastColumn="0" showRowStripes="1" showColumnStripes="0"/>
</table>
</file>

<file path=xl/tables/table42.xml><?xml version="1.0" encoding="utf-8"?>
<table xmlns="http://schemas.openxmlformats.org/spreadsheetml/2006/main" id="43" name="Table22457891011234567891011121314151617181920212223242526272829303132333435363738394041424344" displayName="Table22457891011234567891011121314151617181920212223242526272829303132333435363738394041424344" ref="C2:N138" totalsRowShown="0" headerRowDxfId="292" dataDxfId="290" headerRowBorderDxfId="291">
  <tableColumns count="12">
    <tableColumn id="1" name="NOMOR" dataDxfId="289" dataCellStyle="Normal"/>
    <tableColumn id="3" name="TUJUAN" dataDxfId="288" dataCellStyle="Normal"/>
    <tableColumn id="16" name="Pick Up" dataDxfId="287"/>
    <tableColumn id="14" name="KAPAL" dataDxfId="286"/>
    <tableColumn id="15" name="ETD Kapal" dataDxfId="285"/>
    <tableColumn id="10" name="KETERANGAN" dataDxfId="284" dataCellStyle="Normal"/>
    <tableColumn id="5" name="P" dataDxfId="283" dataCellStyle="Normal"/>
    <tableColumn id="6" name="L" dataDxfId="282" dataCellStyle="Normal"/>
    <tableColumn id="7" name="T" dataDxfId="281" dataCellStyle="Normal"/>
    <tableColumn id="4" name="ACT KG" dataDxfId="280" dataCellStyle="Normal"/>
    <tableColumn id="8" name="KG VOLUME" dataDxfId="279" dataCellStyle="Normal"/>
    <tableColumn id="19" name="PEMBULATAN" dataDxfId="278"/>
  </tableColumns>
  <tableStyleInfo name="Table Style 1" showFirstColumn="0" showLastColumn="0" showRowStripes="1" showColumnStripes="0"/>
</table>
</file>

<file path=xl/tables/table43.xml><?xml version="1.0" encoding="utf-8"?>
<table xmlns="http://schemas.openxmlformats.org/spreadsheetml/2006/main" id="44" name="Table2245789101123456789101112131415161718192021222324252627282930313233343536373839404142434445" displayName="Table2245789101123456789101112131415161718192021222324252627282930313233343536373839404142434445" ref="C2:N69" totalsRowShown="0" headerRowDxfId="275" dataDxfId="273" headerRowBorderDxfId="274">
  <tableColumns count="12">
    <tableColumn id="1" name="NOMOR" dataDxfId="272" dataCellStyle="Normal"/>
    <tableColumn id="3" name="TUJUAN" dataDxfId="271" dataCellStyle="Normal"/>
    <tableColumn id="16" name="Pick Up" dataDxfId="270"/>
    <tableColumn id="14" name="KAPAL" dataDxfId="269"/>
    <tableColumn id="15" name="ETD Kapal" dataDxfId="268"/>
    <tableColumn id="10" name="KETERANGAN" dataDxfId="267" dataCellStyle="Normal"/>
    <tableColumn id="5" name="P" dataDxfId="266" dataCellStyle="Normal"/>
    <tableColumn id="6" name="L" dataDxfId="265" dataCellStyle="Normal"/>
    <tableColumn id="7" name="T" dataDxfId="264" dataCellStyle="Normal"/>
    <tableColumn id="4" name="ACT KG" dataDxfId="263" dataCellStyle="Normal"/>
    <tableColumn id="8" name="KG VOLUME" dataDxfId="262" dataCellStyle="Normal"/>
    <tableColumn id="19" name="PEMBULATAN" dataDxfId="261"/>
  </tableColumns>
  <tableStyleInfo name="Table Style 1" showFirstColumn="0" showLastColumn="0" showRowStripes="1" showColumnStripes="0"/>
</table>
</file>

<file path=xl/tables/table44.xml><?xml version="1.0" encoding="utf-8"?>
<table xmlns="http://schemas.openxmlformats.org/spreadsheetml/2006/main" id="45" name="Table224578910112345678910111213141516171819202122232425262728293031323334353637383940414243444546" displayName="Table224578910112345678910111213141516171819202122232425262728293031323334353637383940414243444546" ref="C2:N146" totalsRowShown="0" headerRowDxfId="258" dataDxfId="256" headerRowBorderDxfId="257">
  <tableColumns count="12">
    <tableColumn id="1" name="NOMOR" dataDxfId="255" dataCellStyle="Normal"/>
    <tableColumn id="3" name="TUJUAN" dataDxfId="254" dataCellStyle="Normal"/>
    <tableColumn id="16" name="Pick Up" dataDxfId="253"/>
    <tableColumn id="14" name="KAPAL" dataDxfId="252"/>
    <tableColumn id="15" name="ETD Kapal" dataDxfId="251"/>
    <tableColumn id="10" name="KETERANGAN" dataDxfId="250" dataCellStyle="Normal"/>
    <tableColumn id="5" name="P" dataDxfId="249" dataCellStyle="Normal"/>
    <tableColumn id="6" name="L" dataDxfId="248" dataCellStyle="Normal"/>
    <tableColumn id="7" name="T" dataDxfId="247" dataCellStyle="Normal"/>
    <tableColumn id="4" name="ACT KG" dataDxfId="246" dataCellStyle="Normal"/>
    <tableColumn id="8" name="KG VOLUME" dataDxfId="245" dataCellStyle="Normal"/>
    <tableColumn id="19" name="PEMBULATAN" dataDxfId="244"/>
  </tableColumns>
  <tableStyleInfo name="Table Style 1" showFirstColumn="0" showLastColumn="0" showRowStripes="1" showColumnStripes="0"/>
</table>
</file>

<file path=xl/tables/table45.xml><?xml version="1.0" encoding="utf-8"?>
<table xmlns="http://schemas.openxmlformats.org/spreadsheetml/2006/main" id="46" name="Table22457891011234567891011121314151617181920212223242526272829303132333435363738394041424344454647" displayName="Table22457891011234567891011121314151617181920212223242526272829303132333435363738394041424344454647" ref="C2:N31" totalsRowShown="0" headerRowDxfId="242" dataDxfId="240" headerRowBorderDxfId="241">
  <tableColumns count="12">
    <tableColumn id="1" name="NOMOR" dataDxfId="239" dataCellStyle="Normal"/>
    <tableColumn id="3" name="TUJUAN" dataDxfId="238" dataCellStyle="Normal"/>
    <tableColumn id="16" name="Pick Up" dataDxfId="237"/>
    <tableColumn id="14" name="KAPAL" dataDxfId="236"/>
    <tableColumn id="15" name="ETD Kapal" dataDxfId="235"/>
    <tableColumn id="10" name="KETERANGAN" dataDxfId="234" dataCellStyle="Normal"/>
    <tableColumn id="5" name="P" dataDxfId="233" dataCellStyle="Normal"/>
    <tableColumn id="6" name="L" dataDxfId="232" dataCellStyle="Normal"/>
    <tableColumn id="7" name="T" dataDxfId="231" dataCellStyle="Normal"/>
    <tableColumn id="4" name="ACT KG" dataDxfId="230" dataCellStyle="Normal"/>
    <tableColumn id="8" name="KG VOLUME" dataDxfId="229" dataCellStyle="Normal"/>
    <tableColumn id="19" name="PEMBULATAN" dataDxfId="228"/>
  </tableColumns>
  <tableStyleInfo name="Table Style 1" showFirstColumn="0" showLastColumn="0" showRowStripes="1" showColumnStripes="0"/>
</table>
</file>

<file path=xl/tables/table46.xml><?xml version="1.0" encoding="utf-8"?>
<table xmlns="http://schemas.openxmlformats.org/spreadsheetml/2006/main" id="47" name="Table2245789101123456789101112131415161718192021222324252627282930313233343536373839404142434445464748" displayName="Table2245789101123456789101112131415161718192021222324252627282930313233343536373839404142434445464748" ref="C2:N46" totalsRowShown="0" headerRowDxfId="225" dataDxfId="223" headerRowBorderDxfId="224">
  <tableColumns count="12">
    <tableColumn id="1" name="NOMOR" dataDxfId="222" dataCellStyle="Normal"/>
    <tableColumn id="3" name="TUJUAN" dataDxfId="221" dataCellStyle="Normal"/>
    <tableColumn id="16" name="Pick Up" dataDxfId="220"/>
    <tableColumn id="14" name="KAPAL" dataDxfId="219"/>
    <tableColumn id="15" name="ETD Kapal" dataDxfId="218"/>
    <tableColumn id="10" name="KETERANGAN" dataDxfId="217" dataCellStyle="Normal"/>
    <tableColumn id="5" name="P" dataDxfId="216" dataCellStyle="Normal"/>
    <tableColumn id="6" name="L" dataDxfId="215" dataCellStyle="Normal"/>
    <tableColumn id="7" name="T" dataDxfId="214" dataCellStyle="Normal"/>
    <tableColumn id="4" name="ACT KG" dataDxfId="213" dataCellStyle="Normal"/>
    <tableColumn id="8" name="KG VOLUME" dataDxfId="212" dataCellStyle="Normal"/>
    <tableColumn id="19" name="PEMBULATAN" dataDxfId="211"/>
  </tableColumns>
  <tableStyleInfo name="Table Style 1" showFirstColumn="0" showLastColumn="0" showRowStripes="1" showColumnStripes="0"/>
</table>
</file>

<file path=xl/tables/table47.xml><?xml version="1.0" encoding="utf-8"?>
<table xmlns="http://schemas.openxmlformats.org/spreadsheetml/2006/main" id="48" name="Table224578910112345678910111213141516171819202122232425262728293031323334353637383940414243444546474849" displayName="Table224578910112345678910111213141516171819202122232425262728293031323334353637383940414243444546474849" ref="C2:N82" totalsRowShown="0" headerRowDxfId="209" dataDxfId="207" headerRowBorderDxfId="208">
  <tableColumns count="12">
    <tableColumn id="1" name="NOMOR" dataDxfId="206" dataCellStyle="Normal"/>
    <tableColumn id="3" name="TUJUAN" dataDxfId="205" dataCellStyle="Normal"/>
    <tableColumn id="16" name="Pick Up" dataDxfId="204"/>
    <tableColumn id="14" name="KAPAL" dataDxfId="203"/>
    <tableColumn id="15" name="ETD Kapal" dataDxfId="202"/>
    <tableColumn id="10" name="KETERANGAN" dataDxfId="201" dataCellStyle="Normal"/>
    <tableColumn id="5" name="P" dataDxfId="200" dataCellStyle="Normal"/>
    <tableColumn id="6" name="L" dataDxfId="199" dataCellStyle="Normal"/>
    <tableColumn id="7" name="T" dataDxfId="198" dataCellStyle="Normal"/>
    <tableColumn id="4" name="ACT KG" dataDxfId="197" dataCellStyle="Normal"/>
    <tableColumn id="8" name="KG VOLUME" dataDxfId="196" dataCellStyle="Normal"/>
    <tableColumn id="19" name="PEMBULATAN" dataDxfId="195"/>
  </tableColumns>
  <tableStyleInfo name="Table Style 1" showFirstColumn="0" showLastColumn="0" showRowStripes="1" showColumnStripes="0"/>
</table>
</file>

<file path=xl/tables/table48.xml><?xml version="1.0" encoding="utf-8"?>
<table xmlns="http://schemas.openxmlformats.org/spreadsheetml/2006/main" id="49" name="Table22457891011234567891011121314151617181920212223242526272829303132333435363738394041424344454647484950" displayName="Table22457891011234567891011121314151617181920212223242526272829303132333435363738394041424344454647484950" ref="C2:N17" totalsRowShown="0" headerRowDxfId="192" dataDxfId="190" headerRowBorderDxfId="191">
  <tableColumns count="12">
    <tableColumn id="1" name="NOMOR" dataDxfId="189" dataCellStyle="Normal"/>
    <tableColumn id="3" name="TUJUAN" dataDxfId="188" dataCellStyle="Normal"/>
    <tableColumn id="16" name="Pick Up" dataDxfId="187"/>
    <tableColumn id="14" name="KAPAL" dataDxfId="186"/>
    <tableColumn id="15" name="ETD Kapal" dataDxfId="185"/>
    <tableColumn id="10" name="KETERANGAN" dataDxfId="184" dataCellStyle="Normal"/>
    <tableColumn id="5" name="P" dataDxfId="183" dataCellStyle="Normal"/>
    <tableColumn id="6" name="L" dataDxfId="182" dataCellStyle="Normal"/>
    <tableColumn id="7" name="T" dataDxfId="181" dataCellStyle="Normal"/>
    <tableColumn id="4" name="ACT KG" dataDxfId="180" dataCellStyle="Normal"/>
    <tableColumn id="8" name="KG VOLUME" dataDxfId="179" dataCellStyle="Normal"/>
    <tableColumn id="19" name="PEMBULATAN" dataDxfId="178"/>
  </tableColumns>
  <tableStyleInfo name="Table Style 1" showFirstColumn="0" showLastColumn="0" showRowStripes="1" showColumnStripes="0"/>
</table>
</file>

<file path=xl/tables/table49.xml><?xml version="1.0" encoding="utf-8"?>
<table xmlns="http://schemas.openxmlformats.org/spreadsheetml/2006/main" id="50" name="Table2245789101123456789101112131415161718192021222324252627282930313233343536373839404142434445464748495051" displayName="Table2245789101123456789101112131415161718192021222324252627282930313233343536373839404142434445464748495051" ref="C2:N233" totalsRowShown="0" headerRowDxfId="176" dataDxfId="174" headerRowBorderDxfId="175">
  <tableColumns count="12">
    <tableColumn id="1" name="NOMOR" dataDxfId="173" dataCellStyle="Normal"/>
    <tableColumn id="3" name="TUJUAN" dataDxfId="172" dataCellStyle="Normal"/>
    <tableColumn id="16" name="Pick Up" dataDxfId="171"/>
    <tableColumn id="14" name="KAPAL" dataDxfId="170"/>
    <tableColumn id="15" name="ETD Kapal" dataDxfId="169"/>
    <tableColumn id="10" name="KETERANGAN" dataDxfId="168" dataCellStyle="Normal"/>
    <tableColumn id="5" name="P" dataDxfId="167" dataCellStyle="Normal"/>
    <tableColumn id="6" name="L" dataDxfId="166" dataCellStyle="Normal"/>
    <tableColumn id="7" name="T" dataDxfId="165" dataCellStyle="Normal"/>
    <tableColumn id="4" name="ACT KG" dataDxfId="164" dataCellStyle="Normal"/>
    <tableColumn id="8" name="KG VOLUME" dataDxfId="163" dataCellStyle="Normal"/>
    <tableColumn id="19" name="PEMBULATAN" dataDxfId="162"/>
  </tableColumns>
  <tableStyleInfo name="Table Style 1" showFirstColumn="0" showLastColumn="0" showRowStripes="1" showColumnStripes="0"/>
</table>
</file>

<file path=xl/tables/table50.xml><?xml version="1.0" encoding="utf-8"?>
<table xmlns="http://schemas.openxmlformats.org/spreadsheetml/2006/main" id="51" name="Table224578910112345678910111213141516171819202122232425262728293031323334353637383940414243444546474849505152" displayName="Table224578910112345678910111213141516171819202122232425262728293031323334353637383940414243444546474849505152" ref="C2:N102" totalsRowShown="0" headerRowDxfId="160" dataDxfId="158" headerRowBorderDxfId="159">
  <tableColumns count="12">
    <tableColumn id="1" name="NOMOR" dataDxfId="157" dataCellStyle="Normal"/>
    <tableColumn id="3" name="TUJUAN" dataDxfId="156" dataCellStyle="Normal"/>
    <tableColumn id="16" name="Pick Up" dataDxfId="155"/>
    <tableColumn id="14" name="KAPAL" dataDxfId="154"/>
    <tableColumn id="15" name="ETD Kapal" dataDxfId="153"/>
    <tableColumn id="10" name="KETERANGAN" dataDxfId="152" dataCellStyle="Normal"/>
    <tableColumn id="5" name="P" dataDxfId="151" dataCellStyle="Normal"/>
    <tableColumn id="6" name="L" dataDxfId="150" dataCellStyle="Normal"/>
    <tableColumn id="7" name="T" dataDxfId="149" dataCellStyle="Normal"/>
    <tableColumn id="4" name="ACT KG" dataDxfId="148" dataCellStyle="Normal"/>
    <tableColumn id="8" name="KG VOLUME" dataDxfId="147" dataCellStyle="Normal"/>
    <tableColumn id="19" name="PEMBULATAN" dataDxfId="146"/>
  </tableColumns>
  <tableStyleInfo name="Table Style 1" showFirstColumn="0" showLastColumn="0" showRowStripes="1" showColumnStripes="0"/>
</table>
</file>

<file path=xl/tables/table51.xml><?xml version="1.0" encoding="utf-8"?>
<table xmlns="http://schemas.openxmlformats.org/spreadsheetml/2006/main" id="52" name="Table22457891011234567891011121314151617181920212223242526272829303132333435363738394041424344454647484950515253" displayName="Table22457891011234567891011121314151617181920212223242526272829303132333435363738394041424344454647484950515253" ref="C2:N228" totalsRowShown="0" headerRowDxfId="145" dataDxfId="143" headerRowBorderDxfId="144">
  <tableColumns count="12">
    <tableColumn id="1" name="NOMOR" dataDxfId="142" dataCellStyle="Normal"/>
    <tableColumn id="3" name="TUJUAN" dataDxfId="141" dataCellStyle="Normal"/>
    <tableColumn id="16" name="Pick Up" dataDxfId="140"/>
    <tableColumn id="14" name="KAPAL" dataDxfId="139"/>
    <tableColumn id="15" name="ETD Kapal" dataDxfId="138"/>
    <tableColumn id="10" name="KETERANGAN" dataDxfId="137" dataCellStyle="Normal"/>
    <tableColumn id="5" name="P" dataDxfId="136" dataCellStyle="Normal"/>
    <tableColumn id="6" name="L" dataDxfId="135" dataCellStyle="Normal"/>
    <tableColumn id="7" name="T" dataDxfId="134" dataCellStyle="Normal"/>
    <tableColumn id="4" name="ACT KG" dataDxfId="133" dataCellStyle="Normal"/>
    <tableColumn id="8" name="KG VOLUME" dataDxfId="132" dataCellStyle="Normal"/>
    <tableColumn id="19" name="PEMBULATAN" dataDxfId="131"/>
  </tableColumns>
  <tableStyleInfo name="Table Style 1" showFirstColumn="0" showLastColumn="0" showRowStripes="1" showColumnStripes="0"/>
</table>
</file>

<file path=xl/tables/table52.xml><?xml version="1.0" encoding="utf-8"?>
<table xmlns="http://schemas.openxmlformats.org/spreadsheetml/2006/main" id="53" name="Table2245789101123456789101112131415161718192021222324252627282930313233343536373839404142434445464748495051525354" displayName="Table2245789101123456789101112131415161718192021222324252627282930313233343536373839404142434445464748495051525354" ref="C2:N70" totalsRowShown="0" headerRowDxfId="128" dataDxfId="126" headerRowBorderDxfId="127">
  <tableColumns count="12">
    <tableColumn id="1" name="NOMOR" dataDxfId="125" dataCellStyle="Normal"/>
    <tableColumn id="3" name="TUJUAN" dataDxfId="124" dataCellStyle="Normal"/>
    <tableColumn id="16" name="Pick Up" dataDxfId="123"/>
    <tableColumn id="14" name="KAPAL" dataDxfId="122"/>
    <tableColumn id="15" name="ETD Kapal" dataDxfId="121"/>
    <tableColumn id="10" name="KETERANGAN" dataDxfId="120" dataCellStyle="Normal"/>
    <tableColumn id="5" name="P" dataDxfId="119" dataCellStyle="Normal"/>
    <tableColumn id="6" name="L" dataDxfId="118" dataCellStyle="Normal"/>
    <tableColumn id="7" name="T" dataDxfId="117" dataCellStyle="Normal"/>
    <tableColumn id="4" name="ACT KG" dataDxfId="116" dataCellStyle="Normal"/>
    <tableColumn id="8" name="KG VOLUME" dataDxfId="115" dataCellStyle="Normal"/>
    <tableColumn id="19" name="PEMBULATAN" dataDxfId="114"/>
  </tableColumns>
  <tableStyleInfo name="Table Style 1" showFirstColumn="0" showLastColumn="0" showRowStripes="1" showColumnStripes="0"/>
</table>
</file>

<file path=xl/tables/table53.xml><?xml version="1.0" encoding="utf-8"?>
<table xmlns="http://schemas.openxmlformats.org/spreadsheetml/2006/main" id="54" name="Table224578910112345678910111213141516171819202122232425262728293031323334353637383940414243444546474849505152535455" displayName="Table224578910112345678910111213141516171819202122232425262728293031323334353637383940414243444546474849505152535455" ref="C2:N185" totalsRowShown="0" headerRowDxfId="112" dataDxfId="110" headerRowBorderDxfId="111">
  <tableColumns count="12">
    <tableColumn id="1" name="NOMOR" dataDxfId="109" dataCellStyle="Normal"/>
    <tableColumn id="3" name="TUJUAN" dataDxfId="108" dataCellStyle="Normal"/>
    <tableColumn id="16" name="Pick Up" dataDxfId="107"/>
    <tableColumn id="14" name="KAPAL" dataDxfId="106"/>
    <tableColumn id="15" name="ETD Kapal" dataDxfId="105"/>
    <tableColumn id="10" name="KETERANGAN" dataDxfId="104" dataCellStyle="Normal"/>
    <tableColumn id="5" name="P" dataDxfId="103" dataCellStyle="Normal"/>
    <tableColumn id="6" name="L" dataDxfId="102" dataCellStyle="Normal"/>
    <tableColumn id="7" name="T" dataDxfId="101" dataCellStyle="Normal"/>
    <tableColumn id="4" name="ACT KG" dataDxfId="100" dataCellStyle="Normal"/>
    <tableColumn id="8" name="KG VOLUME" dataDxfId="99" dataCellStyle="Normal"/>
    <tableColumn id="19" name="PEMBULATAN" dataDxfId="98"/>
  </tableColumns>
  <tableStyleInfo name="Table Style 1" showFirstColumn="0" showLastColumn="0" showRowStripes="1" showColumnStripes="0"/>
</table>
</file>

<file path=xl/tables/table54.xml><?xml version="1.0" encoding="utf-8"?>
<table xmlns="http://schemas.openxmlformats.org/spreadsheetml/2006/main" id="55" name="Table22457891011234567891011121314151617181920212223242526272829303132333435363738394041424344454647484950515253545556" displayName="Table22457891011234567891011121314151617181920212223242526272829303132333435363738394041424344454647484950515253545556" ref="C2:N66" totalsRowShown="0" headerRowDxfId="95" dataDxfId="93" headerRowBorderDxfId="94">
  <tableColumns count="12">
    <tableColumn id="1" name="NOMOR" dataDxfId="92" dataCellStyle="Normal"/>
    <tableColumn id="3" name="TUJUAN" dataDxfId="91" dataCellStyle="Normal"/>
    <tableColumn id="16" name="Pick Up" dataDxfId="90"/>
    <tableColumn id="14" name="KAPAL" dataDxfId="89"/>
    <tableColumn id="15" name="ETD Kapal" dataDxfId="88"/>
    <tableColumn id="10" name="KETERANGAN" dataDxfId="87" dataCellStyle="Normal"/>
    <tableColumn id="5" name="P" dataDxfId="86" dataCellStyle="Normal"/>
    <tableColumn id="6" name="L" dataDxfId="85" dataCellStyle="Normal"/>
    <tableColumn id="7" name="T" dataDxfId="84" dataCellStyle="Normal"/>
    <tableColumn id="4" name="ACT KG" dataDxfId="83" dataCellStyle="Normal"/>
    <tableColumn id="8" name="KG VOLUME" dataDxfId="82" dataCellStyle="Normal"/>
    <tableColumn id="19" name="PEMBULATAN" dataDxfId="81"/>
  </tableColumns>
  <tableStyleInfo name="Table Style 1" showFirstColumn="0" showLastColumn="0" showRowStripes="1" showColumnStripes="0"/>
</table>
</file>

<file path=xl/tables/table55.xml><?xml version="1.0" encoding="utf-8"?>
<table xmlns="http://schemas.openxmlformats.org/spreadsheetml/2006/main" id="27" name="Table2245789101123456789101112131415161718192021222324252627282930313233343536373839404142434445464748495051525354555628" displayName="Table2245789101123456789101112131415161718192021222324252627282930313233343536373839404142434445464748495051525354555628" ref="C2:N185" totalsRowShown="0" headerRowDxfId="79" dataDxfId="77" headerRowBorderDxfId="78">
  <tableColumns count="12">
    <tableColumn id="1" name="NOMOR" dataDxfId="76" dataCellStyle="Normal"/>
    <tableColumn id="3" name="TUJUAN" dataDxfId="75" dataCellStyle="Normal"/>
    <tableColumn id="16" name="Pick Up" dataDxfId="74"/>
    <tableColumn id="14" name="KAPAL" dataDxfId="73"/>
    <tableColumn id="15" name="ETD Kapal" dataDxfId="72"/>
    <tableColumn id="10" name="KETERANGAN" dataDxfId="71" dataCellStyle="Normal"/>
    <tableColumn id="5" name="P" dataDxfId="70" dataCellStyle="Normal"/>
    <tableColumn id="6" name="L" dataDxfId="69" dataCellStyle="Normal"/>
    <tableColumn id="7" name="T" dataDxfId="68" dataCellStyle="Normal"/>
    <tableColumn id="4" name="ACT KG" dataDxfId="67" dataCellStyle="Normal"/>
    <tableColumn id="8" name="KG VOLUME" dataDxfId="66" dataCellStyle="Normal"/>
    <tableColumn id="19" name="PEMBULATAN" dataDxfId="65"/>
  </tableColumns>
  <tableStyleInfo name="Table Style 1" showFirstColumn="0" showLastColumn="0" showRowStripes="1" showColumnStripes="0"/>
</table>
</file>

<file path=xl/tables/table56.xml><?xml version="1.0" encoding="utf-8"?>
<table xmlns="http://schemas.openxmlformats.org/spreadsheetml/2006/main" id="56" name="Table224578910112345678910111213141516171819202122232425262728293031323334353637383940414243444546474849505152535455562857" displayName="Table224578910112345678910111213141516171819202122232425262728293031323334353637383940414243444546474849505152535455562857" ref="C2:N50" totalsRowShown="0" headerRowDxfId="63" dataDxfId="61" headerRowBorderDxfId="62">
  <tableColumns count="12">
    <tableColumn id="1" name="NOMOR" dataDxfId="60" dataCellStyle="Normal"/>
    <tableColumn id="3" name="TUJUAN" dataDxfId="59" dataCellStyle="Normal"/>
    <tableColumn id="16" name="Pick Up" dataDxfId="58"/>
    <tableColumn id="14" name="KAPAL" dataDxfId="57"/>
    <tableColumn id="15" name="ETD Kapal" dataDxfId="56"/>
    <tableColumn id="10" name="KETERANGAN" dataDxfId="55" dataCellStyle="Normal"/>
    <tableColumn id="5" name="P" dataDxfId="54" dataCellStyle="Normal"/>
    <tableColumn id="6" name="L" dataDxfId="53" dataCellStyle="Normal"/>
    <tableColumn id="7" name="T" dataDxfId="52" dataCellStyle="Normal"/>
    <tableColumn id="4" name="ACT KG" dataDxfId="51" dataCellStyle="Normal"/>
    <tableColumn id="8" name="KG VOLUME" dataDxfId="50" dataCellStyle="Normal"/>
    <tableColumn id="19" name="PEMBULATAN" dataDxfId="49"/>
  </tableColumns>
  <tableStyleInfo name="Table Style 1" showFirstColumn="0" showLastColumn="0" showRowStripes="1" showColumnStripes="0"/>
</table>
</file>

<file path=xl/tables/table57.xml><?xml version="1.0" encoding="utf-8"?>
<table xmlns="http://schemas.openxmlformats.org/spreadsheetml/2006/main" id="57" name="Table22457891011234567891011121314151617181920212223242526272829303132333435363738394041424344454647484950515253545556285758" displayName="Table22457891011234567891011121314151617181920212223242526272829303132333435363738394041424344454647484950515253545556285758" ref="C2:N185" totalsRowShown="0" headerRowDxfId="47" dataDxfId="45" headerRowBorderDxfId="46">
  <tableColumns count="12">
    <tableColumn id="1" name="NOMOR" dataDxfId="44" dataCellStyle="Normal"/>
    <tableColumn id="3" name="TUJUAN" dataDxfId="43" dataCellStyle="Normal"/>
    <tableColumn id="16" name="Pick Up" dataDxfId="42"/>
    <tableColumn id="14" name="KAPAL" dataDxfId="41"/>
    <tableColumn id="15" name="ETD Kapal" dataDxfId="40"/>
    <tableColumn id="10" name="KETERANGAN" dataDxfId="39" dataCellStyle="Normal"/>
    <tableColumn id="5" name="P" dataDxfId="38" dataCellStyle="Normal"/>
    <tableColumn id="6" name="L" dataDxfId="37" dataCellStyle="Normal"/>
    <tableColumn id="7" name="T" dataDxfId="36" dataCellStyle="Normal"/>
    <tableColumn id="4" name="ACT KG" dataDxfId="35" dataCellStyle="Normal"/>
    <tableColumn id="8" name="KG VOLUME" dataDxfId="34" dataCellStyle="Normal"/>
    <tableColumn id="19" name="PEMBULATAN" dataDxfId="33"/>
  </tableColumns>
  <tableStyleInfo name="Table Style 1" showFirstColumn="0" showLastColumn="0" showRowStripes="1" showColumnStripes="0"/>
</table>
</file>

<file path=xl/tables/table58.xml><?xml version="1.0" encoding="utf-8"?>
<table xmlns="http://schemas.openxmlformats.org/spreadsheetml/2006/main" id="58" name="Table2245789101123456789101112131415161718192021222324252627282930313233343536373839404142434445464748495051525354555628575859" displayName="Table2245789101123456789101112131415161718192021222324252627282930313233343536373839404142434445464748495051525354555628575859" ref="C2:N66" totalsRowShown="0" headerRowDxfId="30" dataDxfId="28" headerRowBorderDxfId="29">
  <tableColumns count="12">
    <tableColumn id="1" name="NOMOR" dataDxfId="27" dataCellStyle="Normal"/>
    <tableColumn id="3" name="TUJUAN" dataDxfId="26" dataCellStyle="Normal"/>
    <tableColumn id="16" name="Pick Up" dataDxfId="25"/>
    <tableColumn id="14" name="KAPAL" dataDxfId="24"/>
    <tableColumn id="15" name="ETD Kapal" dataDxfId="23"/>
    <tableColumn id="10" name="KETERANGAN" dataDxfId="22" dataCellStyle="Normal"/>
    <tableColumn id="5" name="P" dataDxfId="21" dataCellStyle="Normal"/>
    <tableColumn id="6" name="L" dataDxfId="20" dataCellStyle="Normal"/>
    <tableColumn id="7" name="T" dataDxfId="19" dataCellStyle="Normal"/>
    <tableColumn id="4" name="ACT KG" dataDxfId="18" dataCellStyle="Normal"/>
    <tableColumn id="8" name="KG VOLUME" dataDxfId="17" dataCellStyle="Normal"/>
    <tableColumn id="19" name="PEMBULATAN" dataDxfId="16"/>
  </tableColumns>
  <tableStyleInfo name="Table Style 1" showFirstColumn="0" showLastColumn="0" showRowStripes="1" showColumnStripes="0"/>
</table>
</file>

<file path=xl/tables/table59.xml><?xml version="1.0" encoding="utf-8"?>
<table xmlns="http://schemas.openxmlformats.org/spreadsheetml/2006/main" id="59" name="Table224578910112345678910111213141516171819202122232425262728293031323334353637383940414243444546474849505152535455562857585960" displayName="Table224578910112345678910111213141516171819202122232425262728293031323334353637383940414243444546474849505152535455562857585960" ref="C2:N156" totalsRowShown="0" headerRowDxfId="14" dataDxfId="12" headerRowBorderDxfId="13">
  <tableColumns count="12">
    <tableColumn id="1" name="NOMOR" dataDxfId="11" dataCellStyle="Normal"/>
    <tableColumn id="3" name="TUJUAN" dataDxfId="10" dataCellStyle="Normal"/>
    <tableColumn id="16" name="Pick Up" dataDxfId="9"/>
    <tableColumn id="14" name="KAPAL" dataDxfId="8"/>
    <tableColumn id="15" name="ETD Kapal" dataDxfId="7"/>
    <tableColumn id="10" name="KETERANGAN" dataDxfId="6" dataCellStyle="Normal"/>
    <tableColumn id="5" name="P" dataDxfId="5" dataCellStyle="Normal"/>
    <tableColumn id="6" name="L" dataDxfId="4" dataCellStyle="Normal"/>
    <tableColumn id="7" name="T" dataDxfId="3" dataCellStyle="Normal"/>
    <tableColumn id="4" name="ACT KG" dataDxfId="2" dataCellStyle="Normal"/>
    <tableColumn id="8" name="KG VOLUME" dataDxfId="1" dataCellStyle="Normal"/>
    <tableColumn id="19" name="PEMBULATAN" data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5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6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7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8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9.xml"/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N101"/>
  <sheetViews>
    <sheetView tabSelected="1" topLeftCell="A79" workbookViewId="0">
      <selection activeCell="N87" sqref="N87"/>
    </sheetView>
  </sheetViews>
  <sheetFormatPr defaultRowHeight="15.75" x14ac:dyDescent="0.25"/>
  <cols>
    <col min="1" max="1" width="6.42578125" style="17" customWidth="1"/>
    <col min="2" max="2" width="11.5703125" style="17" customWidth="1"/>
    <col min="3" max="3" width="10" style="17" customWidth="1"/>
    <col min="4" max="4" width="26.42578125" style="17" customWidth="1"/>
    <col min="5" max="5" width="13.85546875" style="17" customWidth="1"/>
    <col min="6" max="6" width="6.85546875" style="17" bestFit="1" customWidth="1"/>
    <col min="7" max="7" width="6.42578125" style="17" customWidth="1"/>
    <col min="8" max="8" width="14.140625" style="18" bestFit="1" customWidth="1"/>
    <col min="9" max="9" width="1.5703125" style="18" customWidth="1"/>
    <col min="10" max="10" width="19.5703125" style="17" customWidth="1"/>
    <col min="11" max="11" width="9.140625" style="17"/>
    <col min="12" max="12" width="16.85546875" style="17" bestFit="1" customWidth="1"/>
    <col min="13" max="13" width="9.140625" style="17"/>
    <col min="14" max="14" width="14.140625" style="17" bestFit="1" customWidth="1"/>
    <col min="15" max="16384" width="9.140625" style="17"/>
  </cols>
  <sheetData>
    <row r="2" spans="1:10" x14ac:dyDescent="0.25">
      <c r="A2" s="16" t="s">
        <v>8</v>
      </c>
    </row>
    <row r="3" spans="1:10" x14ac:dyDescent="0.25">
      <c r="A3" s="19" t="s">
        <v>9</v>
      </c>
    </row>
    <row r="4" spans="1:10" x14ac:dyDescent="0.25">
      <c r="A4" s="19" t="s">
        <v>10</v>
      </c>
    </row>
    <row r="5" spans="1:10" x14ac:dyDescent="0.25">
      <c r="A5" s="19" t="s">
        <v>11</v>
      </c>
    </row>
    <row r="6" spans="1:10" x14ac:dyDescent="0.25">
      <c r="A6" s="19" t="s">
        <v>12</v>
      </c>
    </row>
    <row r="7" spans="1:10" x14ac:dyDescent="0.25">
      <c r="A7" s="19" t="s">
        <v>13</v>
      </c>
    </row>
    <row r="9" spans="1:10" ht="16.5" thickBot="1" x14ac:dyDescent="0.3">
      <c r="A9" s="20"/>
      <c r="B9" s="20"/>
      <c r="C9" s="20"/>
      <c r="D9" s="20"/>
      <c r="E9" s="20"/>
      <c r="F9" s="20"/>
      <c r="G9" s="20"/>
      <c r="H9" s="21"/>
      <c r="I9" s="21"/>
      <c r="J9" s="20"/>
    </row>
    <row r="10" spans="1:10" ht="23.25" customHeight="1" thickBot="1" x14ac:dyDescent="0.3">
      <c r="A10" s="150" t="s">
        <v>14</v>
      </c>
      <c r="B10" s="151"/>
      <c r="C10" s="151"/>
      <c r="D10" s="151"/>
      <c r="E10" s="151"/>
      <c r="F10" s="151"/>
      <c r="G10" s="151"/>
      <c r="H10" s="151"/>
      <c r="I10" s="151"/>
      <c r="J10" s="152"/>
    </row>
    <row r="12" spans="1:10" x14ac:dyDescent="0.25">
      <c r="A12" s="17" t="s">
        <v>15</v>
      </c>
      <c r="B12" s="17" t="s">
        <v>16</v>
      </c>
      <c r="G12" s="162" t="s">
        <v>49</v>
      </c>
      <c r="H12" s="162"/>
      <c r="I12" s="22" t="s">
        <v>17</v>
      </c>
      <c r="J12" s="23" t="s">
        <v>7904</v>
      </c>
    </row>
    <row r="13" spans="1:10" x14ac:dyDescent="0.25">
      <c r="G13" s="162" t="s">
        <v>18</v>
      </c>
      <c r="H13" s="162"/>
      <c r="I13" s="22" t="s">
        <v>17</v>
      </c>
      <c r="J13" s="24" t="s">
        <v>7905</v>
      </c>
    </row>
    <row r="14" spans="1:10" x14ac:dyDescent="0.25">
      <c r="G14" s="162" t="s">
        <v>50</v>
      </c>
      <c r="H14" s="162"/>
      <c r="I14" s="22" t="s">
        <v>17</v>
      </c>
      <c r="J14" s="17" t="s">
        <v>7906</v>
      </c>
    </row>
    <row r="15" spans="1:10" x14ac:dyDescent="0.25">
      <c r="A15" s="17" t="s">
        <v>19</v>
      </c>
      <c r="B15" s="23" t="s">
        <v>20</v>
      </c>
      <c r="C15" s="23"/>
      <c r="I15" s="22"/>
      <c r="J15" s="17" t="s">
        <v>56</v>
      </c>
    </row>
    <row r="16" spans="1:10" ht="16.5" thickBot="1" x14ac:dyDescent="0.3"/>
    <row r="17" spans="1:12" ht="26.25" customHeight="1" x14ac:dyDescent="0.25">
      <c r="A17" s="25" t="s">
        <v>21</v>
      </c>
      <c r="B17" s="26" t="s">
        <v>22</v>
      </c>
      <c r="C17" s="26" t="s">
        <v>23</v>
      </c>
      <c r="D17" s="26" t="s">
        <v>24</v>
      </c>
      <c r="E17" s="26" t="s">
        <v>25</v>
      </c>
      <c r="F17" s="27" t="s">
        <v>26</v>
      </c>
      <c r="G17" s="27" t="s">
        <v>27</v>
      </c>
      <c r="H17" s="153" t="s">
        <v>28</v>
      </c>
      <c r="I17" s="154"/>
      <c r="J17" s="28" t="s">
        <v>29</v>
      </c>
    </row>
    <row r="18" spans="1:12" ht="48" customHeight="1" x14ac:dyDescent="0.25">
      <c r="A18" s="29">
        <v>1</v>
      </c>
      <c r="B18" s="30">
        <f>'402156'!E3</f>
        <v>44470</v>
      </c>
      <c r="C18" s="82">
        <f>'402156'!A3</f>
        <v>402156</v>
      </c>
      <c r="D18" s="31" t="s">
        <v>66</v>
      </c>
      <c r="E18" s="31" t="str">
        <f>'402156'!D3</f>
        <v>DMP PNK (PONTIANAK)</v>
      </c>
      <c r="F18" s="32">
        <v>203</v>
      </c>
      <c r="G18" s="103">
        <f>'402156'!N206</f>
        <v>3686.3264999999983</v>
      </c>
      <c r="H18" s="155">
        <v>2530</v>
      </c>
      <c r="I18" s="156"/>
      <c r="J18" s="33">
        <f>G18*H18</f>
        <v>9326406.0449999962</v>
      </c>
      <c r="L18"/>
    </row>
    <row r="19" spans="1:12" ht="48" customHeight="1" x14ac:dyDescent="0.25">
      <c r="A19" s="29">
        <f>A18+1</f>
        <v>2</v>
      </c>
      <c r="B19" s="30">
        <f>'402158'!E3</f>
        <v>44471</v>
      </c>
      <c r="C19" s="82">
        <f>'402158'!A3</f>
        <v>402158</v>
      </c>
      <c r="D19" s="31" t="s">
        <v>66</v>
      </c>
      <c r="E19" s="31" t="str">
        <f>'402156'!D4</f>
        <v>DMP PNK (PONTIANAK)</v>
      </c>
      <c r="F19" s="32">
        <v>167</v>
      </c>
      <c r="G19" s="104">
        <f>'402158'!N170</f>
        <v>3481.1045000000013</v>
      </c>
      <c r="H19" s="155">
        <v>2530</v>
      </c>
      <c r="I19" s="156"/>
      <c r="J19" s="33">
        <f t="shared" ref="J19:J71" si="0">G19*H19</f>
        <v>8807194.3850000035</v>
      </c>
      <c r="L19"/>
    </row>
    <row r="20" spans="1:12" ht="48" customHeight="1" x14ac:dyDescent="0.25">
      <c r="A20" s="29">
        <f t="shared" ref="A20:A76" si="1">A19+1</f>
        <v>3</v>
      </c>
      <c r="B20" s="30">
        <f>'405779'!E3</f>
        <v>44471</v>
      </c>
      <c r="C20" s="82">
        <f>'405779'!A3</f>
        <v>405779</v>
      </c>
      <c r="D20" s="31" t="s">
        <v>66</v>
      </c>
      <c r="E20" s="31" t="str">
        <f>'402156'!D5</f>
        <v>DMP PNK (PONTIANAK)</v>
      </c>
      <c r="F20" s="32">
        <v>69</v>
      </c>
      <c r="G20" s="104">
        <f>'405779'!N72</f>
        <v>1447.0969999999998</v>
      </c>
      <c r="H20" s="155">
        <v>2530</v>
      </c>
      <c r="I20" s="156"/>
      <c r="J20" s="33">
        <f t="shared" si="0"/>
        <v>3661155.4099999992</v>
      </c>
      <c r="L20"/>
    </row>
    <row r="21" spans="1:12" ht="48" customHeight="1" x14ac:dyDescent="0.25">
      <c r="A21" s="29">
        <f t="shared" si="1"/>
        <v>4</v>
      </c>
      <c r="B21" s="30">
        <f>'402543'!E3</f>
        <v>44472</v>
      </c>
      <c r="C21" s="82">
        <f>'402542'!A3</f>
        <v>402542</v>
      </c>
      <c r="D21" s="31" t="s">
        <v>66</v>
      </c>
      <c r="E21" s="31" t="str">
        <f>'402156'!D6</f>
        <v>DMP PNK (PONTIANAK)</v>
      </c>
      <c r="F21" s="32">
        <v>4</v>
      </c>
      <c r="G21" s="104">
        <f>'402542'!N7</f>
        <v>265.63200000000001</v>
      </c>
      <c r="H21" s="155">
        <v>2530</v>
      </c>
      <c r="I21" s="156"/>
      <c r="J21" s="33">
        <f t="shared" si="0"/>
        <v>672048.96</v>
      </c>
      <c r="L21"/>
    </row>
    <row r="22" spans="1:12" ht="48" customHeight="1" x14ac:dyDescent="0.25">
      <c r="A22" s="29">
        <f t="shared" si="1"/>
        <v>5</v>
      </c>
      <c r="B22" s="30">
        <f>'402542'!E3</f>
        <v>44472</v>
      </c>
      <c r="C22" s="82">
        <f>'402543'!A3</f>
        <v>402543</v>
      </c>
      <c r="D22" s="31" t="s">
        <v>66</v>
      </c>
      <c r="E22" s="31" t="str">
        <f>'402156'!D7</f>
        <v>DMP PNK (PONTIANAK)</v>
      </c>
      <c r="F22" s="32">
        <v>219</v>
      </c>
      <c r="G22" s="104">
        <f>'402543'!N222</f>
        <v>4887.6899999999978</v>
      </c>
      <c r="H22" s="155">
        <v>2530</v>
      </c>
      <c r="I22" s="156"/>
      <c r="J22" s="33">
        <f t="shared" si="0"/>
        <v>12365855.699999994</v>
      </c>
      <c r="L22"/>
    </row>
    <row r="23" spans="1:12" ht="48" customHeight="1" x14ac:dyDescent="0.25">
      <c r="A23" s="29">
        <f t="shared" si="1"/>
        <v>6</v>
      </c>
      <c r="B23" s="30">
        <f>'402541'!E3</f>
        <v>44473</v>
      </c>
      <c r="C23" s="82">
        <f>'402541'!A3</f>
        <v>402541</v>
      </c>
      <c r="D23" s="31" t="s">
        <v>66</v>
      </c>
      <c r="E23" s="31" t="str">
        <f>'402156'!D8</f>
        <v>DMP PNK (PONTIANAK)</v>
      </c>
      <c r="F23" s="32">
        <v>77</v>
      </c>
      <c r="G23" s="104">
        <f>'402541'!N80</f>
        <v>1738.7252500000002</v>
      </c>
      <c r="H23" s="155">
        <v>2530</v>
      </c>
      <c r="I23" s="156"/>
      <c r="J23" s="33">
        <f t="shared" si="0"/>
        <v>4398974.8825000003</v>
      </c>
      <c r="L23"/>
    </row>
    <row r="24" spans="1:12" ht="48" customHeight="1" x14ac:dyDescent="0.25">
      <c r="A24" s="29">
        <f t="shared" si="1"/>
        <v>7</v>
      </c>
      <c r="B24" s="30">
        <f>'402540'!E3</f>
        <v>44474</v>
      </c>
      <c r="C24" s="82">
        <f>'402540'!A3</f>
        <v>402540</v>
      </c>
      <c r="D24" s="31" t="s">
        <v>66</v>
      </c>
      <c r="E24" s="31" t="str">
        <f>'402156'!D9</f>
        <v>DMP PNK (PONTIANAK)</v>
      </c>
      <c r="F24" s="32">
        <v>284</v>
      </c>
      <c r="G24" s="104">
        <f>'402540'!N287</f>
        <v>7374.0214999999962</v>
      </c>
      <c r="H24" s="155">
        <v>2530</v>
      </c>
      <c r="I24" s="156"/>
      <c r="J24" s="33">
        <f t="shared" si="0"/>
        <v>18656274.394999992</v>
      </c>
      <c r="L24"/>
    </row>
    <row r="25" spans="1:12" ht="48" customHeight="1" x14ac:dyDescent="0.25">
      <c r="A25" s="29">
        <f t="shared" si="1"/>
        <v>8</v>
      </c>
      <c r="B25" s="30">
        <f>'402172'!E3</f>
        <v>44475</v>
      </c>
      <c r="C25" s="82">
        <f>'402172'!A3</f>
        <v>402172</v>
      </c>
      <c r="D25" s="31" t="s">
        <v>66</v>
      </c>
      <c r="E25" s="31" t="str">
        <f>'402156'!D10</f>
        <v>DMP PNK (PONTIANAK)</v>
      </c>
      <c r="F25" s="32">
        <v>220</v>
      </c>
      <c r="G25" s="104">
        <f>'402172'!N223</f>
        <v>5779.1430000000046</v>
      </c>
      <c r="H25" s="155">
        <v>2530</v>
      </c>
      <c r="I25" s="156"/>
      <c r="J25" s="33">
        <f t="shared" si="0"/>
        <v>14621231.790000012</v>
      </c>
      <c r="L25"/>
    </row>
    <row r="26" spans="1:12" ht="48" customHeight="1" x14ac:dyDescent="0.25">
      <c r="A26" s="29">
        <f t="shared" si="1"/>
        <v>9</v>
      </c>
      <c r="B26" s="30">
        <f>'402174'!E3</f>
        <v>44475</v>
      </c>
      <c r="C26" s="82">
        <f>'402174'!A3</f>
        <v>402174</v>
      </c>
      <c r="D26" s="31" t="s">
        <v>66</v>
      </c>
      <c r="E26" s="31" t="str">
        <f>'402156'!D11</f>
        <v>DMP PNK (PONTIANAK)</v>
      </c>
      <c r="F26" s="32">
        <v>53</v>
      </c>
      <c r="G26" s="104">
        <f>'402174'!N56</f>
        <v>802.7662499999999</v>
      </c>
      <c r="H26" s="155">
        <v>2530</v>
      </c>
      <c r="I26" s="156"/>
      <c r="J26" s="33">
        <f t="shared" si="0"/>
        <v>2030998.6124999998</v>
      </c>
      <c r="L26"/>
    </row>
    <row r="27" spans="1:12" ht="48" customHeight="1" x14ac:dyDescent="0.25">
      <c r="A27" s="29">
        <f t="shared" si="1"/>
        <v>10</v>
      </c>
      <c r="B27" s="30">
        <f>'402176'!E3</f>
        <v>44476</v>
      </c>
      <c r="C27" s="82">
        <f>'402176'!A3</f>
        <v>402176</v>
      </c>
      <c r="D27" s="31" t="s">
        <v>66</v>
      </c>
      <c r="E27" s="31" t="str">
        <f>'402156'!D12</f>
        <v>DMP PNK (PONTIANAK)</v>
      </c>
      <c r="F27" s="32">
        <v>259</v>
      </c>
      <c r="G27" s="104">
        <f>'402176'!N262</f>
        <v>6154.9789999999957</v>
      </c>
      <c r="H27" s="155">
        <v>2530</v>
      </c>
      <c r="I27" s="156"/>
      <c r="J27" s="33">
        <f t="shared" si="0"/>
        <v>15572096.86999999</v>
      </c>
      <c r="L27"/>
    </row>
    <row r="28" spans="1:12" ht="48" customHeight="1" x14ac:dyDescent="0.25">
      <c r="A28" s="29">
        <f t="shared" si="1"/>
        <v>11</v>
      </c>
      <c r="B28" s="30">
        <f>'402178'!E3</f>
        <v>44476</v>
      </c>
      <c r="C28" s="82">
        <f>'402178'!A3</f>
        <v>402178</v>
      </c>
      <c r="D28" s="31" t="s">
        <v>66</v>
      </c>
      <c r="E28" s="31" t="str">
        <f>'402156'!D13</f>
        <v>DMP PNK (PONTIANAK)</v>
      </c>
      <c r="F28" s="32">
        <v>4</v>
      </c>
      <c r="G28" s="104">
        <f>'402178'!N7</f>
        <v>60</v>
      </c>
      <c r="H28" s="155">
        <v>2530</v>
      </c>
      <c r="I28" s="156"/>
      <c r="J28" s="33">
        <f t="shared" si="0"/>
        <v>151800</v>
      </c>
      <c r="L28"/>
    </row>
    <row r="29" spans="1:12" ht="48" customHeight="1" x14ac:dyDescent="0.25">
      <c r="A29" s="29">
        <f t="shared" si="1"/>
        <v>12</v>
      </c>
      <c r="B29" s="30">
        <f>'402180'!E3</f>
        <v>44477</v>
      </c>
      <c r="C29" s="82">
        <f>'402180'!A3</f>
        <v>402180</v>
      </c>
      <c r="D29" s="31" t="s">
        <v>66</v>
      </c>
      <c r="E29" s="31" t="str">
        <f>'402156'!D14</f>
        <v>DMP PNK (PONTIANAK)</v>
      </c>
      <c r="F29" s="32">
        <v>216</v>
      </c>
      <c r="G29" s="104">
        <f>'402180'!N219</f>
        <v>4381.5672499999982</v>
      </c>
      <c r="H29" s="155">
        <v>2530</v>
      </c>
      <c r="I29" s="156"/>
      <c r="J29" s="33">
        <f t="shared" si="0"/>
        <v>11085365.142499996</v>
      </c>
      <c r="L29"/>
    </row>
    <row r="30" spans="1:12" ht="48" customHeight="1" x14ac:dyDescent="0.25">
      <c r="A30" s="29">
        <f t="shared" si="1"/>
        <v>13</v>
      </c>
      <c r="B30" s="30">
        <f>'402539'!E3</f>
        <v>44477</v>
      </c>
      <c r="C30" s="82">
        <f>'402539'!A3</f>
        <v>402539</v>
      </c>
      <c r="D30" s="31" t="s">
        <v>66</v>
      </c>
      <c r="E30" s="31" t="str">
        <f>'402156'!D15</f>
        <v>DMP PNK (PONTIANAK)</v>
      </c>
      <c r="F30" s="32">
        <v>5</v>
      </c>
      <c r="G30" s="104">
        <f>'402539'!N8</f>
        <v>42.272499999999994</v>
      </c>
      <c r="H30" s="155">
        <v>2530</v>
      </c>
      <c r="I30" s="156"/>
      <c r="J30" s="33">
        <f t="shared" si="0"/>
        <v>106949.42499999999</v>
      </c>
      <c r="L30"/>
    </row>
    <row r="31" spans="1:12" ht="48" customHeight="1" x14ac:dyDescent="0.25">
      <c r="A31" s="29">
        <f t="shared" si="1"/>
        <v>14</v>
      </c>
      <c r="B31" s="30">
        <f>'402538'!E3</f>
        <v>44478</v>
      </c>
      <c r="C31" s="82">
        <f>'402538'!A3</f>
        <v>402538</v>
      </c>
      <c r="D31" s="31" t="s">
        <v>66</v>
      </c>
      <c r="E31" s="31" t="str">
        <f>'402156'!D16</f>
        <v>DMP PNK (PONTIANAK)</v>
      </c>
      <c r="F31" s="32">
        <v>202</v>
      </c>
      <c r="G31" s="104">
        <f>'402538'!N205</f>
        <v>4729.7527499999997</v>
      </c>
      <c r="H31" s="155">
        <v>2530</v>
      </c>
      <c r="I31" s="156"/>
      <c r="J31" s="33">
        <f t="shared" si="0"/>
        <v>11966274.4575</v>
      </c>
      <c r="L31"/>
    </row>
    <row r="32" spans="1:12" ht="48" customHeight="1" x14ac:dyDescent="0.25">
      <c r="A32" s="29">
        <f t="shared" si="1"/>
        <v>15</v>
      </c>
      <c r="B32" s="30">
        <f>'402537'!E3</f>
        <v>44479</v>
      </c>
      <c r="C32" s="82">
        <f>'402537'!A3</f>
        <v>402537</v>
      </c>
      <c r="D32" s="31" t="s">
        <v>66</v>
      </c>
      <c r="E32" s="31" t="str">
        <f>'402156'!D17</f>
        <v>DMP PNK (PONTIANAK)</v>
      </c>
      <c r="F32" s="32">
        <v>208</v>
      </c>
      <c r="G32" s="104">
        <f>'402537'!N211</f>
        <v>4636.5594999999985</v>
      </c>
      <c r="H32" s="155">
        <v>2530</v>
      </c>
      <c r="I32" s="156"/>
      <c r="J32" s="33">
        <f t="shared" si="0"/>
        <v>11730495.534999996</v>
      </c>
      <c r="L32"/>
    </row>
    <row r="33" spans="1:12" ht="48" customHeight="1" x14ac:dyDescent="0.25">
      <c r="A33" s="29">
        <f t="shared" si="1"/>
        <v>16</v>
      </c>
      <c r="B33" s="30">
        <f>'402536'!E3</f>
        <v>44480</v>
      </c>
      <c r="C33" s="82">
        <f>'402536'!A3</f>
        <v>402536</v>
      </c>
      <c r="D33" s="31" t="s">
        <v>66</v>
      </c>
      <c r="E33" s="31" t="str">
        <f>'402156'!D18</f>
        <v>DMP PNK (PONTIANAK)</v>
      </c>
      <c r="F33" s="32">
        <v>218</v>
      </c>
      <c r="G33" s="104">
        <f>'402536'!N221</f>
        <v>5231.3482500000009</v>
      </c>
      <c r="H33" s="155">
        <v>2530</v>
      </c>
      <c r="I33" s="156"/>
      <c r="J33" s="33">
        <f t="shared" si="0"/>
        <v>13235311.072500002</v>
      </c>
      <c r="L33"/>
    </row>
    <row r="34" spans="1:12" ht="48" customHeight="1" x14ac:dyDescent="0.25">
      <c r="A34" s="29">
        <f t="shared" si="1"/>
        <v>17</v>
      </c>
      <c r="B34" s="30">
        <f>'402535'!E3</f>
        <v>44481</v>
      </c>
      <c r="C34" s="82">
        <f>'402535'!A3</f>
        <v>402535</v>
      </c>
      <c r="D34" s="31" t="s">
        <v>66</v>
      </c>
      <c r="E34" s="31" t="str">
        <f>'402156'!D19</f>
        <v>DMP PNK (PONTIANAK)</v>
      </c>
      <c r="F34" s="32">
        <v>287</v>
      </c>
      <c r="G34" s="104">
        <f>'402535'!N290</f>
        <v>6390.0665000000017</v>
      </c>
      <c r="H34" s="155">
        <v>2530</v>
      </c>
      <c r="I34" s="156"/>
      <c r="J34" s="33">
        <f t="shared" si="0"/>
        <v>16166868.245000005</v>
      </c>
      <c r="L34"/>
    </row>
    <row r="35" spans="1:12" ht="48" customHeight="1" x14ac:dyDescent="0.25">
      <c r="A35" s="29">
        <f t="shared" si="1"/>
        <v>18</v>
      </c>
      <c r="B35" s="30">
        <f>'402193'!E3</f>
        <v>44481</v>
      </c>
      <c r="C35" s="82">
        <f>'402193'!A3</f>
        <v>402193</v>
      </c>
      <c r="D35" s="31" t="s">
        <v>66</v>
      </c>
      <c r="E35" s="31" t="str">
        <f>'402156'!D20</f>
        <v>DMP PNK (PONTIANAK)</v>
      </c>
      <c r="F35" s="32">
        <v>268</v>
      </c>
      <c r="G35" s="104">
        <f>'402193'!N271</f>
        <v>6170.6469999999954</v>
      </c>
      <c r="H35" s="155">
        <v>2530</v>
      </c>
      <c r="I35" s="156"/>
      <c r="J35" s="33">
        <f t="shared" si="0"/>
        <v>15611736.909999989</v>
      </c>
      <c r="L35"/>
    </row>
    <row r="36" spans="1:12" ht="48" customHeight="1" x14ac:dyDescent="0.25">
      <c r="A36" s="29">
        <f t="shared" si="1"/>
        <v>19</v>
      </c>
      <c r="B36" s="30">
        <f>'402534'!E3</f>
        <v>44481</v>
      </c>
      <c r="C36" s="82">
        <f>'402534'!A3</f>
        <v>402534</v>
      </c>
      <c r="D36" s="31" t="s">
        <v>66</v>
      </c>
      <c r="E36" s="31" t="str">
        <f>'402156'!D21</f>
        <v>DMP PNK (PONTIANAK)</v>
      </c>
      <c r="F36" s="32">
        <v>31</v>
      </c>
      <c r="G36" s="104">
        <f>'402534'!N34</f>
        <v>925.93050000000017</v>
      </c>
      <c r="H36" s="155">
        <v>2530</v>
      </c>
      <c r="I36" s="156"/>
      <c r="J36" s="33">
        <f t="shared" si="0"/>
        <v>2342604.1650000005</v>
      </c>
      <c r="L36"/>
    </row>
    <row r="37" spans="1:12" ht="48" customHeight="1" x14ac:dyDescent="0.25">
      <c r="A37" s="29">
        <f t="shared" si="1"/>
        <v>20</v>
      </c>
      <c r="B37" s="30">
        <f>'402533'!E3</f>
        <v>44482</v>
      </c>
      <c r="C37" s="82">
        <f>'402533'!A3</f>
        <v>402533</v>
      </c>
      <c r="D37" s="31" t="s">
        <v>66</v>
      </c>
      <c r="E37" s="31" t="str">
        <f>'402156'!D22</f>
        <v>DMP PNK (PONTIANAK)</v>
      </c>
      <c r="F37" s="32">
        <v>263</v>
      </c>
      <c r="G37" s="104">
        <f>'402533'!N266</f>
        <v>6459.1537499999968</v>
      </c>
      <c r="H37" s="155">
        <v>2530</v>
      </c>
      <c r="I37" s="156"/>
      <c r="J37" s="33">
        <f t="shared" si="0"/>
        <v>16341658.987499991</v>
      </c>
      <c r="L37"/>
    </row>
    <row r="38" spans="1:12" ht="48" customHeight="1" x14ac:dyDescent="0.25">
      <c r="A38" s="29">
        <f t="shared" si="1"/>
        <v>21</v>
      </c>
      <c r="B38" s="30">
        <f>'402532'!E3</f>
        <v>44482</v>
      </c>
      <c r="C38" s="82">
        <f>'402532'!A3</f>
        <v>402532</v>
      </c>
      <c r="D38" s="31" t="s">
        <v>66</v>
      </c>
      <c r="E38" s="31" t="str">
        <f>'402156'!D23</f>
        <v>DMP PNK (PONTIANAK)</v>
      </c>
      <c r="F38" s="32">
        <v>130</v>
      </c>
      <c r="G38" s="104">
        <f>'402532'!N133</f>
        <v>3542.3917499999989</v>
      </c>
      <c r="H38" s="155">
        <v>2530</v>
      </c>
      <c r="I38" s="156"/>
      <c r="J38" s="33">
        <f t="shared" si="0"/>
        <v>8962251.1274999976</v>
      </c>
      <c r="L38"/>
    </row>
    <row r="39" spans="1:12" ht="48" customHeight="1" x14ac:dyDescent="0.25">
      <c r="A39" s="29">
        <f t="shared" si="1"/>
        <v>22</v>
      </c>
      <c r="B39" s="30">
        <f>'402531'!E3</f>
        <v>44483</v>
      </c>
      <c r="C39" s="82">
        <f>'402531'!A3</f>
        <v>402531</v>
      </c>
      <c r="D39" s="31" t="s">
        <v>66</v>
      </c>
      <c r="E39" s="31" t="str">
        <f>'402156'!D24</f>
        <v>DMP PNK (PONTIANAK)</v>
      </c>
      <c r="F39" s="32">
        <v>105</v>
      </c>
      <c r="G39" s="104">
        <f>'402531'!N108</f>
        <v>2473.0524999999998</v>
      </c>
      <c r="H39" s="155">
        <v>2530</v>
      </c>
      <c r="I39" s="156"/>
      <c r="J39" s="33">
        <f t="shared" si="0"/>
        <v>6256822.8249999993</v>
      </c>
      <c r="L39"/>
    </row>
    <row r="40" spans="1:12" ht="48" customHeight="1" x14ac:dyDescent="0.25">
      <c r="A40" s="29">
        <f t="shared" si="1"/>
        <v>23</v>
      </c>
      <c r="B40" s="30">
        <f>'402530'!E3</f>
        <v>44483</v>
      </c>
      <c r="C40" s="82">
        <f>'402530'!A3</f>
        <v>402530</v>
      </c>
      <c r="D40" s="31" t="s">
        <v>66</v>
      </c>
      <c r="E40" s="31" t="str">
        <f>'402156'!D25</f>
        <v>DMP PNK (PONTIANAK)</v>
      </c>
      <c r="F40" s="32">
        <v>13</v>
      </c>
      <c r="G40" s="104">
        <f>'402530'!N16</f>
        <v>325.0625</v>
      </c>
      <c r="H40" s="155">
        <v>2530</v>
      </c>
      <c r="I40" s="156"/>
      <c r="J40" s="33">
        <f t="shared" si="0"/>
        <v>822408.125</v>
      </c>
      <c r="L40"/>
    </row>
    <row r="41" spans="1:12" ht="48" customHeight="1" x14ac:dyDescent="0.25">
      <c r="A41" s="29">
        <f t="shared" si="1"/>
        <v>24</v>
      </c>
      <c r="B41" s="30">
        <f>'402529'!E3</f>
        <v>44483</v>
      </c>
      <c r="C41" s="82">
        <f>'402529'!A3</f>
        <v>402529</v>
      </c>
      <c r="D41" s="31" t="s">
        <v>66</v>
      </c>
      <c r="E41" s="31" t="str">
        <f>'402156'!D26</f>
        <v>DMP PNK (PONTIANAK)</v>
      </c>
      <c r="F41" s="32">
        <v>214</v>
      </c>
      <c r="G41" s="104">
        <f>'402529'!N217</f>
        <v>5005.1367500000006</v>
      </c>
      <c r="H41" s="155">
        <v>2530</v>
      </c>
      <c r="I41" s="156"/>
      <c r="J41" s="33">
        <f t="shared" si="0"/>
        <v>12662995.977500001</v>
      </c>
      <c r="L41"/>
    </row>
    <row r="42" spans="1:12" ht="48" customHeight="1" x14ac:dyDescent="0.25">
      <c r="A42" s="29">
        <f t="shared" si="1"/>
        <v>25</v>
      </c>
      <c r="B42" s="30">
        <f>'402233'!E3</f>
        <v>44484</v>
      </c>
      <c r="C42" s="82">
        <f>'402233'!A3</f>
        <v>402233</v>
      </c>
      <c r="D42" s="31" t="s">
        <v>66</v>
      </c>
      <c r="E42" s="31" t="str">
        <f>'402156'!D27</f>
        <v>DMP PNK (PONTIANAK)</v>
      </c>
      <c r="F42" s="32">
        <v>197</v>
      </c>
      <c r="G42" s="104">
        <f>'402233'!N200</f>
        <v>3968.8967499999999</v>
      </c>
      <c r="H42" s="155">
        <v>2530</v>
      </c>
      <c r="I42" s="156"/>
      <c r="J42" s="33">
        <f t="shared" si="0"/>
        <v>10041308.7775</v>
      </c>
      <c r="L42"/>
    </row>
    <row r="43" spans="1:12" ht="48" customHeight="1" x14ac:dyDescent="0.25">
      <c r="A43" s="29">
        <f t="shared" si="1"/>
        <v>26</v>
      </c>
      <c r="B43" s="30">
        <f>'403902'!E3</f>
        <v>44484</v>
      </c>
      <c r="C43" s="82">
        <f>'403902'!A3</f>
        <v>403902</v>
      </c>
      <c r="D43" s="31" t="s">
        <v>66</v>
      </c>
      <c r="E43" s="31" t="str">
        <f>'402156'!D28</f>
        <v>DMP PNK (PONTIANAK)</v>
      </c>
      <c r="F43" s="32">
        <v>71</v>
      </c>
      <c r="G43" s="104">
        <f>'403902'!N74</f>
        <v>1273.5760000000005</v>
      </c>
      <c r="H43" s="155">
        <v>2530</v>
      </c>
      <c r="I43" s="156"/>
      <c r="J43" s="33">
        <f t="shared" si="0"/>
        <v>3222147.2800000012</v>
      </c>
      <c r="L43"/>
    </row>
    <row r="44" spans="1:12" ht="48" customHeight="1" x14ac:dyDescent="0.25">
      <c r="A44" s="29">
        <f t="shared" si="1"/>
        <v>27</v>
      </c>
      <c r="B44" s="30">
        <f>'402528'!E3</f>
        <v>44485</v>
      </c>
      <c r="C44" s="82">
        <f>'402528'!A3</f>
        <v>402528</v>
      </c>
      <c r="D44" s="31" t="s">
        <v>66</v>
      </c>
      <c r="E44" s="31" t="str">
        <f>'402156'!D29</f>
        <v>DMP PNK (PONTIANAK)</v>
      </c>
      <c r="F44" s="32">
        <v>61</v>
      </c>
      <c r="G44" s="104">
        <f>'402528'!N64</f>
        <v>1182.7160000000001</v>
      </c>
      <c r="H44" s="155">
        <v>2530</v>
      </c>
      <c r="I44" s="156"/>
      <c r="J44" s="33">
        <f t="shared" si="0"/>
        <v>2992271.4800000004</v>
      </c>
      <c r="L44"/>
    </row>
    <row r="45" spans="1:12" ht="48" customHeight="1" x14ac:dyDescent="0.25">
      <c r="A45" s="29">
        <f t="shared" si="1"/>
        <v>28</v>
      </c>
      <c r="B45" s="30">
        <f>'402527'!E3</f>
        <v>44485</v>
      </c>
      <c r="C45" s="82">
        <f>'402527'!A3</f>
        <v>402527</v>
      </c>
      <c r="D45" s="31" t="s">
        <v>66</v>
      </c>
      <c r="E45" s="31" t="str">
        <f>'402156'!D30</f>
        <v>DMP PNK (PONTIANAK)</v>
      </c>
      <c r="F45" s="32">
        <v>174</v>
      </c>
      <c r="G45" s="104">
        <f>'402527'!N177</f>
        <v>3627.7505000000015</v>
      </c>
      <c r="H45" s="155">
        <v>2530</v>
      </c>
      <c r="I45" s="156"/>
      <c r="J45" s="33">
        <f t="shared" si="0"/>
        <v>9178208.7650000043</v>
      </c>
      <c r="L45"/>
    </row>
    <row r="46" spans="1:12" ht="48" customHeight="1" x14ac:dyDescent="0.25">
      <c r="A46" s="29">
        <f t="shared" si="1"/>
        <v>29</v>
      </c>
      <c r="B46" s="30">
        <f>'402526'!E3</f>
        <v>44486</v>
      </c>
      <c r="C46" s="82">
        <f>'402526'!A3</f>
        <v>402526</v>
      </c>
      <c r="D46" s="31" t="s">
        <v>66</v>
      </c>
      <c r="E46" s="31" t="str">
        <f>'402156'!D31</f>
        <v>DMP PNK (PONTIANAK)</v>
      </c>
      <c r="F46" s="32">
        <v>20</v>
      </c>
      <c r="G46" s="104">
        <f>'402526'!N23</f>
        <v>620.26675000000012</v>
      </c>
      <c r="H46" s="155">
        <v>2530</v>
      </c>
      <c r="I46" s="156"/>
      <c r="J46" s="33">
        <f t="shared" si="0"/>
        <v>1569274.8775000002</v>
      </c>
      <c r="L46"/>
    </row>
    <row r="47" spans="1:12" ht="48" customHeight="1" x14ac:dyDescent="0.25">
      <c r="A47" s="29">
        <f t="shared" si="1"/>
        <v>30</v>
      </c>
      <c r="B47" s="30">
        <f>'402237'!E3</f>
        <v>44486</v>
      </c>
      <c r="C47" s="82">
        <f>'402237'!A3</f>
        <v>402237</v>
      </c>
      <c r="D47" s="31" t="s">
        <v>66</v>
      </c>
      <c r="E47" s="31" t="str">
        <f>'402156'!D32</f>
        <v>DMP PNK (PONTIANAK)</v>
      </c>
      <c r="F47" s="32">
        <v>194</v>
      </c>
      <c r="G47" s="104">
        <f>'402237'!N197</f>
        <v>4170.994999999999</v>
      </c>
      <c r="H47" s="155">
        <v>2530</v>
      </c>
      <c r="I47" s="156"/>
      <c r="J47" s="33">
        <f t="shared" si="0"/>
        <v>10552617.349999998</v>
      </c>
      <c r="L47"/>
    </row>
    <row r="48" spans="1:12" ht="48" customHeight="1" x14ac:dyDescent="0.25">
      <c r="A48" s="29">
        <f t="shared" si="1"/>
        <v>31</v>
      </c>
      <c r="B48" s="30">
        <f>'402239'!E3</f>
        <v>44487</v>
      </c>
      <c r="C48" s="82">
        <f>'402239'!A3</f>
        <v>402239</v>
      </c>
      <c r="D48" s="31" t="s">
        <v>66</v>
      </c>
      <c r="E48" s="31" t="str">
        <f>'402156'!D33</f>
        <v>DMP PNK (PONTIANAK)</v>
      </c>
      <c r="F48" s="32">
        <v>52</v>
      </c>
      <c r="G48" s="104">
        <f>'402239'!N55</f>
        <v>780.72474999999997</v>
      </c>
      <c r="H48" s="155">
        <v>2530</v>
      </c>
      <c r="I48" s="156"/>
      <c r="J48" s="33">
        <f t="shared" si="0"/>
        <v>1975233.6174999999</v>
      </c>
      <c r="L48"/>
    </row>
    <row r="49" spans="1:12" ht="48" customHeight="1" x14ac:dyDescent="0.25">
      <c r="A49" s="29">
        <f t="shared" si="1"/>
        <v>32</v>
      </c>
      <c r="B49" s="30">
        <f>'403911'!E3</f>
        <v>44487</v>
      </c>
      <c r="C49" s="82">
        <f>'403911'!A3</f>
        <v>403911</v>
      </c>
      <c r="D49" s="31" t="s">
        <v>66</v>
      </c>
      <c r="E49" s="31" t="str">
        <f>'402156'!D34</f>
        <v>DMP PNK (PONTIANAK)</v>
      </c>
      <c r="F49" s="32">
        <v>22</v>
      </c>
      <c r="G49" s="104">
        <f>'403911'!N25</f>
        <v>419.0745</v>
      </c>
      <c r="H49" s="155">
        <v>2530</v>
      </c>
      <c r="I49" s="156"/>
      <c r="J49" s="33">
        <f t="shared" si="0"/>
        <v>1060258.4850000001</v>
      </c>
      <c r="L49"/>
    </row>
    <row r="50" spans="1:12" ht="48" customHeight="1" x14ac:dyDescent="0.25">
      <c r="A50" s="29">
        <f t="shared" si="1"/>
        <v>33</v>
      </c>
      <c r="B50" s="30">
        <f>'403912'!E3</f>
        <v>44488</v>
      </c>
      <c r="C50" s="82">
        <f>'403912'!A3</f>
        <v>403912</v>
      </c>
      <c r="D50" s="31" t="s">
        <v>66</v>
      </c>
      <c r="E50" s="31" t="str">
        <f>'402156'!D35</f>
        <v>DMP PNK (PONTIANAK)</v>
      </c>
      <c r="F50" s="32">
        <v>82</v>
      </c>
      <c r="G50" s="104">
        <f>'403912'!N85</f>
        <v>2230.4567500000003</v>
      </c>
      <c r="H50" s="155">
        <v>2530</v>
      </c>
      <c r="I50" s="156"/>
      <c r="J50" s="33">
        <f t="shared" si="0"/>
        <v>5643055.5775000006</v>
      </c>
      <c r="L50"/>
    </row>
    <row r="51" spans="1:12" ht="48" customHeight="1" x14ac:dyDescent="0.25">
      <c r="A51" s="29">
        <f t="shared" si="1"/>
        <v>34</v>
      </c>
      <c r="B51" s="30">
        <f>'402303'!E3</f>
        <v>44488</v>
      </c>
      <c r="C51" s="82">
        <f>'402303'!A3</f>
        <v>402303</v>
      </c>
      <c r="D51" s="31" t="s">
        <v>66</v>
      </c>
      <c r="E51" s="31" t="str">
        <f>'402156'!D36</f>
        <v>DMP PNK (PONTIANAK)</v>
      </c>
      <c r="F51" s="32">
        <v>250</v>
      </c>
      <c r="G51" s="104">
        <f>'402303'!N253</f>
        <v>5320.5467499999977</v>
      </c>
      <c r="H51" s="155">
        <v>2530</v>
      </c>
      <c r="I51" s="156"/>
      <c r="J51" s="33">
        <f t="shared" si="0"/>
        <v>13460983.277499994</v>
      </c>
      <c r="L51"/>
    </row>
    <row r="52" spans="1:12" ht="48" customHeight="1" x14ac:dyDescent="0.25">
      <c r="A52" s="29">
        <f t="shared" si="1"/>
        <v>35</v>
      </c>
      <c r="B52" s="30">
        <f>'403913'!E3</f>
        <v>44489</v>
      </c>
      <c r="C52" s="82">
        <f>'403913'!A3</f>
        <v>403913</v>
      </c>
      <c r="D52" s="31" t="s">
        <v>66</v>
      </c>
      <c r="E52" s="31" t="str">
        <f>'402156'!D37</f>
        <v>DMP PNK (PONTIANAK)</v>
      </c>
      <c r="F52" s="32">
        <v>71</v>
      </c>
      <c r="G52" s="104">
        <f>'403913'!N74</f>
        <v>1877.3829999999998</v>
      </c>
      <c r="H52" s="155">
        <v>2530</v>
      </c>
      <c r="I52" s="156"/>
      <c r="J52" s="33">
        <f t="shared" si="0"/>
        <v>4749778.9899999993</v>
      </c>
      <c r="L52"/>
    </row>
    <row r="53" spans="1:12" ht="48" customHeight="1" x14ac:dyDescent="0.25">
      <c r="A53" s="29">
        <f t="shared" si="1"/>
        <v>36</v>
      </c>
      <c r="B53" s="30">
        <f>'401488'!E3</f>
        <v>44489</v>
      </c>
      <c r="C53" s="82">
        <f>'401488'!A3</f>
        <v>401488</v>
      </c>
      <c r="D53" s="31" t="s">
        <v>66</v>
      </c>
      <c r="E53" s="31" t="str">
        <f>'402156'!D38</f>
        <v>DMP PNK (PONTIANAK)</v>
      </c>
      <c r="F53" s="32">
        <v>201</v>
      </c>
      <c r="G53" s="104">
        <f>'401488'!N204</f>
        <v>3799.4842500000009</v>
      </c>
      <c r="H53" s="155">
        <v>2530</v>
      </c>
      <c r="I53" s="156"/>
      <c r="J53" s="33">
        <f t="shared" si="0"/>
        <v>9612695.1525000017</v>
      </c>
      <c r="L53"/>
    </row>
    <row r="54" spans="1:12" ht="48" customHeight="1" x14ac:dyDescent="0.25">
      <c r="A54" s="29">
        <f t="shared" si="1"/>
        <v>37</v>
      </c>
      <c r="B54" s="30">
        <f>'403915'!E3</f>
        <v>44490</v>
      </c>
      <c r="C54" s="82">
        <f>'403915'!A3</f>
        <v>403915</v>
      </c>
      <c r="D54" s="31" t="s">
        <v>66</v>
      </c>
      <c r="E54" s="31" t="str">
        <f>'402156'!D39</f>
        <v>DMP PNK (PONTIANAK)</v>
      </c>
      <c r="F54" s="32">
        <v>43</v>
      </c>
      <c r="G54" s="104">
        <f>'403915'!N46</f>
        <v>940.46325000000002</v>
      </c>
      <c r="H54" s="155">
        <v>2530</v>
      </c>
      <c r="I54" s="156"/>
      <c r="J54" s="33">
        <f t="shared" si="0"/>
        <v>2379372.0225</v>
      </c>
      <c r="L54"/>
    </row>
    <row r="55" spans="1:12" ht="48" customHeight="1" x14ac:dyDescent="0.25">
      <c r="A55" s="29">
        <f t="shared" si="1"/>
        <v>38</v>
      </c>
      <c r="B55" s="30">
        <f>Table224578910112345678910111213141516171819202122232425262728293031323334353637383940[Pick Up]</f>
        <v>44490</v>
      </c>
      <c r="C55" s="82">
        <f>'401491'!A3</f>
        <v>401491</v>
      </c>
      <c r="D55" s="31" t="s">
        <v>66</v>
      </c>
      <c r="E55" s="31" t="str">
        <f>'402156'!D40</f>
        <v>DMP PNK (PONTIANAK)</v>
      </c>
      <c r="F55" s="32">
        <v>103</v>
      </c>
      <c r="G55" s="104">
        <f>'401491'!N106</f>
        <v>2496.7912499999998</v>
      </c>
      <c r="H55" s="155">
        <v>2530</v>
      </c>
      <c r="I55" s="156"/>
      <c r="J55" s="33">
        <f t="shared" si="0"/>
        <v>6316881.8624999998</v>
      </c>
      <c r="L55"/>
    </row>
    <row r="56" spans="1:12" ht="48" customHeight="1" x14ac:dyDescent="0.25">
      <c r="A56" s="29">
        <f t="shared" si="1"/>
        <v>39</v>
      </c>
      <c r="B56" s="30">
        <f>'403917'!E3</f>
        <v>44491</v>
      </c>
      <c r="C56" s="125">
        <f>'403917'!A3</f>
        <v>403917</v>
      </c>
      <c r="D56" s="31" t="s">
        <v>66</v>
      </c>
      <c r="E56" s="31" t="str">
        <f>'402156'!D41</f>
        <v>DMP PNK (PONTIANAK)</v>
      </c>
      <c r="F56" s="32">
        <v>56</v>
      </c>
      <c r="G56" s="104">
        <f>'403917'!N59</f>
        <v>1424.2812499999998</v>
      </c>
      <c r="H56" s="155">
        <v>2530</v>
      </c>
      <c r="I56" s="156"/>
      <c r="J56" s="33">
        <f t="shared" si="0"/>
        <v>3603431.5624999995</v>
      </c>
      <c r="L56"/>
    </row>
    <row r="57" spans="1:12" ht="48" customHeight="1" x14ac:dyDescent="0.25">
      <c r="A57" s="29">
        <f t="shared" si="1"/>
        <v>40</v>
      </c>
      <c r="B57" s="30">
        <f>'401494'!E3</f>
        <v>44491</v>
      </c>
      <c r="C57" s="125">
        <f>'401494'!A3</f>
        <v>401494</v>
      </c>
      <c r="D57" s="31" t="s">
        <v>66</v>
      </c>
      <c r="E57" s="31" t="str">
        <f>'402156'!D42</f>
        <v>DMP PNK (PONTIANAK)</v>
      </c>
      <c r="F57" s="32">
        <v>236</v>
      </c>
      <c r="G57" s="104">
        <f>'401494'!N239</f>
        <v>5197.9790000000057</v>
      </c>
      <c r="H57" s="155">
        <v>2530</v>
      </c>
      <c r="I57" s="156"/>
      <c r="J57" s="33">
        <f t="shared" si="0"/>
        <v>13150886.870000014</v>
      </c>
      <c r="L57"/>
    </row>
    <row r="58" spans="1:12" ht="48" customHeight="1" x14ac:dyDescent="0.25">
      <c r="A58" s="29">
        <f t="shared" si="1"/>
        <v>41</v>
      </c>
      <c r="B58" s="30">
        <f>'403919'!E3</f>
        <v>44492</v>
      </c>
      <c r="C58" s="82">
        <f>'403919'!A3</f>
        <v>403919</v>
      </c>
      <c r="D58" s="31" t="s">
        <v>66</v>
      </c>
      <c r="E58" s="31" t="str">
        <f>'402156'!D43</f>
        <v>DMP PNK (PONTIANAK)</v>
      </c>
      <c r="F58" s="32">
        <v>56</v>
      </c>
      <c r="G58" s="104">
        <f>'403919'!N59</f>
        <v>1357.3139999999996</v>
      </c>
      <c r="H58" s="155">
        <v>2530</v>
      </c>
      <c r="I58" s="156"/>
      <c r="J58" s="33">
        <f t="shared" si="0"/>
        <v>3434004.419999999</v>
      </c>
      <c r="L58"/>
    </row>
    <row r="59" spans="1:12" ht="48" customHeight="1" x14ac:dyDescent="0.25">
      <c r="A59" s="29">
        <f t="shared" si="1"/>
        <v>42</v>
      </c>
      <c r="B59" s="30">
        <f>'401496'!E3</f>
        <v>44492</v>
      </c>
      <c r="C59" s="82">
        <f>'401496'!A3</f>
        <v>401496</v>
      </c>
      <c r="D59" s="31" t="s">
        <v>66</v>
      </c>
      <c r="E59" s="31" t="str">
        <f>'402156'!D44</f>
        <v>DMP PNK (PONTIANAK)</v>
      </c>
      <c r="F59" s="32">
        <v>136</v>
      </c>
      <c r="G59" s="104">
        <f>'401496'!N139</f>
        <v>3277.4052499999998</v>
      </c>
      <c r="H59" s="155">
        <v>2530</v>
      </c>
      <c r="I59" s="156"/>
      <c r="J59" s="33">
        <f t="shared" si="0"/>
        <v>8291835.2824999997</v>
      </c>
      <c r="L59"/>
    </row>
    <row r="60" spans="1:12" ht="48" customHeight="1" x14ac:dyDescent="0.25">
      <c r="A60" s="29">
        <f t="shared" si="1"/>
        <v>43</v>
      </c>
      <c r="B60" s="30" t="str">
        <f>'403921'!E3</f>
        <v>24-Okt-21</v>
      </c>
      <c r="C60" s="82">
        <f>'403921'!A3</f>
        <v>403921</v>
      </c>
      <c r="D60" s="31" t="s">
        <v>66</v>
      </c>
      <c r="E60" s="31" t="str">
        <f>'402156'!D45</f>
        <v>DMP PNK (PONTIANAK)</v>
      </c>
      <c r="F60" s="32">
        <v>67</v>
      </c>
      <c r="G60" s="104">
        <f>'403921'!N70</f>
        <v>1483.0530000000006</v>
      </c>
      <c r="H60" s="155">
        <v>2530</v>
      </c>
      <c r="I60" s="156"/>
      <c r="J60" s="33">
        <f t="shared" si="0"/>
        <v>3752124.0900000012</v>
      </c>
      <c r="L60"/>
    </row>
    <row r="61" spans="1:12" ht="48" customHeight="1" x14ac:dyDescent="0.25">
      <c r="A61" s="29">
        <f t="shared" si="1"/>
        <v>44</v>
      </c>
      <c r="B61" s="30" t="str">
        <f>'401499'!E3</f>
        <v>24-Okt-21</v>
      </c>
      <c r="C61" s="82">
        <f>'401499'!A3</f>
        <v>401499</v>
      </c>
      <c r="D61" s="31" t="s">
        <v>66</v>
      </c>
      <c r="E61" s="31" t="str">
        <f>'402156'!D46</f>
        <v>DMP PNK (PONTIANAK)</v>
      </c>
      <c r="F61" s="32">
        <v>144</v>
      </c>
      <c r="G61" s="104">
        <f>'401499'!N147</f>
        <v>3571.5222499999991</v>
      </c>
      <c r="H61" s="155">
        <v>2530</v>
      </c>
      <c r="I61" s="156"/>
      <c r="J61" s="33">
        <f t="shared" si="0"/>
        <v>9035951.2924999986</v>
      </c>
      <c r="L61"/>
    </row>
    <row r="62" spans="1:12" ht="48" customHeight="1" x14ac:dyDescent="0.25">
      <c r="A62" s="29">
        <f t="shared" si="1"/>
        <v>45</v>
      </c>
      <c r="B62" s="30" t="str">
        <f>'403924'!E3</f>
        <v>25-Okt-21</v>
      </c>
      <c r="C62" s="82">
        <f>'403924'!A3</f>
        <v>403924</v>
      </c>
      <c r="D62" s="31" t="s">
        <v>66</v>
      </c>
      <c r="E62" s="31" t="str">
        <f>'402156'!D47</f>
        <v>DMP PNK (PONTIANAK)</v>
      </c>
      <c r="F62" s="32">
        <v>29</v>
      </c>
      <c r="G62" s="104">
        <f>'403924'!N32</f>
        <v>599.49549999999999</v>
      </c>
      <c r="H62" s="155">
        <v>2530</v>
      </c>
      <c r="I62" s="156"/>
      <c r="J62" s="33">
        <f t="shared" si="0"/>
        <v>1516723.615</v>
      </c>
      <c r="L62"/>
    </row>
    <row r="63" spans="1:12" ht="48" customHeight="1" x14ac:dyDescent="0.25">
      <c r="A63" s="29">
        <f t="shared" si="1"/>
        <v>46</v>
      </c>
      <c r="B63" s="30" t="str">
        <f>'402248'!E3</f>
        <v>25-Okt-21</v>
      </c>
      <c r="C63" s="82">
        <f>'402248'!A3</f>
        <v>402248</v>
      </c>
      <c r="D63" s="31" t="s">
        <v>66</v>
      </c>
      <c r="E63" s="31" t="str">
        <f>'402156'!D48</f>
        <v>DMP PNK (PONTIANAK)</v>
      </c>
      <c r="F63" s="32">
        <v>44</v>
      </c>
      <c r="G63" s="104">
        <f>'402248'!N47</f>
        <v>1047.2932499999997</v>
      </c>
      <c r="H63" s="155">
        <v>2530</v>
      </c>
      <c r="I63" s="156"/>
      <c r="J63" s="33">
        <f t="shared" si="0"/>
        <v>2649651.9224999994</v>
      </c>
      <c r="L63"/>
    </row>
    <row r="64" spans="1:12" ht="48" customHeight="1" x14ac:dyDescent="0.25">
      <c r="A64" s="29">
        <f t="shared" si="1"/>
        <v>47</v>
      </c>
      <c r="B64" s="30" t="str">
        <f>'403927'!E3</f>
        <v>26-Okt-21</v>
      </c>
      <c r="C64" s="82">
        <f>'403927'!A3</f>
        <v>403927</v>
      </c>
      <c r="D64" s="31" t="s">
        <v>66</v>
      </c>
      <c r="E64" s="31" t="str">
        <f>'402156'!D49</f>
        <v>DMP PNK (PONTIANAK)</v>
      </c>
      <c r="F64" s="32">
        <v>80</v>
      </c>
      <c r="G64" s="104">
        <f>'403927'!N83</f>
        <v>2089.6834999999992</v>
      </c>
      <c r="H64" s="155">
        <v>2530</v>
      </c>
      <c r="I64" s="156"/>
      <c r="J64" s="33">
        <f t="shared" si="0"/>
        <v>5286899.254999998</v>
      </c>
      <c r="L64"/>
    </row>
    <row r="65" spans="1:12" ht="48" customHeight="1" x14ac:dyDescent="0.25">
      <c r="A65" s="29">
        <f t="shared" si="1"/>
        <v>48</v>
      </c>
      <c r="B65" s="30" t="str">
        <f>'402427'!E3</f>
        <v>26-Okt-21</v>
      </c>
      <c r="C65" s="125">
        <f>'402427'!A3</f>
        <v>402427</v>
      </c>
      <c r="D65" s="31" t="s">
        <v>66</v>
      </c>
      <c r="E65" s="31" t="str">
        <f>'402156'!D50</f>
        <v>DMP PNK (PONTIANAK)</v>
      </c>
      <c r="F65" s="32">
        <v>15</v>
      </c>
      <c r="G65" s="104">
        <f>'402427'!N18</f>
        <v>328.68824999999998</v>
      </c>
      <c r="H65" s="155">
        <v>2530</v>
      </c>
      <c r="I65" s="156"/>
      <c r="J65" s="33">
        <f t="shared" si="0"/>
        <v>831581.27249999996</v>
      </c>
      <c r="L65"/>
    </row>
    <row r="66" spans="1:12" ht="48" customHeight="1" x14ac:dyDescent="0.25">
      <c r="A66" s="29">
        <f t="shared" si="1"/>
        <v>49</v>
      </c>
      <c r="B66" s="30" t="str">
        <f>'402423'!E3</f>
        <v>26-Okt-21</v>
      </c>
      <c r="C66" s="82">
        <f>'402423'!A3</f>
        <v>402423</v>
      </c>
      <c r="D66" s="31" t="s">
        <v>66</v>
      </c>
      <c r="E66" s="31" t="str">
        <f>'402156'!D51</f>
        <v>DMP PNK (PONTIANAK)</v>
      </c>
      <c r="F66" s="32">
        <v>231</v>
      </c>
      <c r="G66" s="104">
        <f>'402423'!N234</f>
        <v>4420.3802499999993</v>
      </c>
      <c r="H66" s="155">
        <v>2530</v>
      </c>
      <c r="I66" s="156"/>
      <c r="J66" s="33">
        <f t="shared" si="0"/>
        <v>11183562.032499999</v>
      </c>
      <c r="L66"/>
    </row>
    <row r="67" spans="1:12" ht="48" customHeight="1" x14ac:dyDescent="0.25">
      <c r="A67" s="29">
        <f t="shared" si="1"/>
        <v>50</v>
      </c>
      <c r="B67" s="30" t="str">
        <f>'403929'!E3</f>
        <v>27-Okt-21</v>
      </c>
      <c r="C67" s="82">
        <f>'403929'!A3</f>
        <v>403929</v>
      </c>
      <c r="D67" s="31" t="s">
        <v>66</v>
      </c>
      <c r="E67" s="31" t="str">
        <f>'402156'!D52</f>
        <v>DMP PNK (PONTIANAK)</v>
      </c>
      <c r="F67" s="32">
        <v>100</v>
      </c>
      <c r="G67" s="104">
        <f>'403929'!N103</f>
        <v>1957.3549999999998</v>
      </c>
      <c r="H67" s="155">
        <v>2530</v>
      </c>
      <c r="I67" s="156"/>
      <c r="J67" s="33">
        <f t="shared" si="0"/>
        <v>4952108.1499999994</v>
      </c>
      <c r="L67"/>
    </row>
    <row r="68" spans="1:12" ht="48" customHeight="1" x14ac:dyDescent="0.25">
      <c r="A68" s="29">
        <f t="shared" si="1"/>
        <v>51</v>
      </c>
      <c r="B68" s="30" t="str">
        <f>Table22457891011234567891011121314151617181920212223242526272829303132333435363738394041424344454647484950515253[Pick Up]</f>
        <v>27-Okt-21</v>
      </c>
      <c r="C68" s="82">
        <f>'402433'!A3</f>
        <v>402433</v>
      </c>
      <c r="D68" s="31" t="s">
        <v>66</v>
      </c>
      <c r="E68" s="31" t="str">
        <f>'402156'!D53</f>
        <v>DMP PNK (PONTIANAK)</v>
      </c>
      <c r="F68" s="32">
        <v>266</v>
      </c>
      <c r="G68" s="104">
        <f>'402433'!N229</f>
        <v>5051.9722500000062</v>
      </c>
      <c r="H68" s="155">
        <v>2530</v>
      </c>
      <c r="I68" s="156"/>
      <c r="J68" s="33">
        <f t="shared" si="0"/>
        <v>12781489.792500015</v>
      </c>
      <c r="L68"/>
    </row>
    <row r="69" spans="1:12" ht="48" customHeight="1" x14ac:dyDescent="0.25">
      <c r="A69" s="29">
        <f t="shared" si="1"/>
        <v>52</v>
      </c>
      <c r="B69" s="30" t="str">
        <f>'404001'!E3</f>
        <v>28-Okt-21</v>
      </c>
      <c r="C69" s="82">
        <f>'404001'!A3</f>
        <v>404001</v>
      </c>
      <c r="D69" s="31" t="s">
        <v>66</v>
      </c>
      <c r="E69" s="31" t="str">
        <f>'402156'!D54</f>
        <v>DMP PNK (PONTIANAK)</v>
      </c>
      <c r="F69" s="32">
        <v>68</v>
      </c>
      <c r="G69" s="104">
        <f>'404001'!N71</f>
        <v>1482.3330000000005</v>
      </c>
      <c r="H69" s="155">
        <v>2530</v>
      </c>
      <c r="I69" s="156"/>
      <c r="J69" s="33">
        <f t="shared" si="0"/>
        <v>3750302.4900000012</v>
      </c>
      <c r="L69"/>
    </row>
    <row r="70" spans="1:12" ht="48" customHeight="1" x14ac:dyDescent="0.25">
      <c r="A70" s="29">
        <f t="shared" si="1"/>
        <v>53</v>
      </c>
      <c r="B70" s="30" t="str">
        <f>Table224578910112345678910111213141516171819202122232425262728293031323334353637383940414243444546474849505152535455[Pick Up]</f>
        <v>28-Okt-21</v>
      </c>
      <c r="C70" s="82">
        <f>'402441'!A3</f>
        <v>402441</v>
      </c>
      <c r="D70" s="31" t="s">
        <v>66</v>
      </c>
      <c r="E70" s="31" t="str">
        <f>'402156'!D55</f>
        <v>DMP PNK (PONTIANAK)</v>
      </c>
      <c r="F70" s="32">
        <v>183</v>
      </c>
      <c r="G70" s="104">
        <f>'402441'!N186</f>
        <v>4150.3282499999996</v>
      </c>
      <c r="H70" s="155">
        <v>2530</v>
      </c>
      <c r="I70" s="156"/>
      <c r="J70" s="33">
        <f t="shared" si="0"/>
        <v>10500330.472499998</v>
      </c>
      <c r="L70"/>
    </row>
    <row r="71" spans="1:12" ht="48" customHeight="1" x14ac:dyDescent="0.25">
      <c r="A71" s="29">
        <f t="shared" si="1"/>
        <v>54</v>
      </c>
      <c r="B71" s="30" t="str">
        <f>'403931'!E3</f>
        <v>29-Okt-21</v>
      </c>
      <c r="C71" s="82">
        <f>'403931'!A3</f>
        <v>403931</v>
      </c>
      <c r="D71" s="31" t="s">
        <v>66</v>
      </c>
      <c r="E71" s="31" t="str">
        <f>'402156'!D56</f>
        <v>DMP PNK (PONTIANAK)</v>
      </c>
      <c r="F71" s="32">
        <v>64</v>
      </c>
      <c r="G71" s="104">
        <f>'403931'!N67</f>
        <v>1137.5449999999998</v>
      </c>
      <c r="H71" s="155">
        <v>2530</v>
      </c>
      <c r="I71" s="156"/>
      <c r="J71" s="33">
        <f t="shared" si="0"/>
        <v>2877988.8499999996</v>
      </c>
      <c r="L71"/>
    </row>
    <row r="72" spans="1:12" ht="48" customHeight="1" x14ac:dyDescent="0.25">
      <c r="A72" s="29">
        <f t="shared" si="1"/>
        <v>55</v>
      </c>
      <c r="B72" s="30" t="str">
        <f>'402305'!E3</f>
        <v>29-Okt-21</v>
      </c>
      <c r="C72" s="82">
        <f>'402305'!A3</f>
        <v>402305</v>
      </c>
      <c r="D72" s="31" t="s">
        <v>66</v>
      </c>
      <c r="E72" s="31" t="str">
        <f>'402156'!D57</f>
        <v>DMP PNK (PONTIANAK)</v>
      </c>
      <c r="F72" s="32">
        <v>183</v>
      </c>
      <c r="G72" s="104">
        <f>'402305'!N186</f>
        <v>3710.6172500000002</v>
      </c>
      <c r="H72" s="155">
        <v>2530</v>
      </c>
      <c r="I72" s="156"/>
      <c r="J72" s="33">
        <f t="shared" ref="J72:J76" si="2">G72*H72</f>
        <v>9387861.6425000001</v>
      </c>
      <c r="L72"/>
    </row>
    <row r="73" spans="1:12" ht="48" customHeight="1" x14ac:dyDescent="0.25">
      <c r="A73" s="29">
        <f t="shared" si="1"/>
        <v>56</v>
      </c>
      <c r="B73" s="30">
        <f>'404003'!E3</f>
        <v>44499</v>
      </c>
      <c r="C73" s="82">
        <f>'404003'!A3</f>
        <v>404003</v>
      </c>
      <c r="D73" s="31" t="s">
        <v>66</v>
      </c>
      <c r="E73" s="31" t="str">
        <f>'402156'!D57</f>
        <v>DMP PNK (PONTIANAK)</v>
      </c>
      <c r="F73" s="32">
        <v>48</v>
      </c>
      <c r="G73" s="104">
        <f>'404003'!N51</f>
        <v>959.84649999999988</v>
      </c>
      <c r="H73" s="155">
        <v>2530</v>
      </c>
      <c r="I73" s="156"/>
      <c r="J73" s="33">
        <f t="shared" si="2"/>
        <v>2428411.6449999996</v>
      </c>
      <c r="L73"/>
    </row>
    <row r="74" spans="1:12" ht="48" customHeight="1" x14ac:dyDescent="0.25">
      <c r="A74" s="29">
        <f t="shared" si="1"/>
        <v>57</v>
      </c>
      <c r="B74" s="30">
        <f>'402309'!E3</f>
        <v>44499</v>
      </c>
      <c r="C74" s="82">
        <f>'402309'!A3</f>
        <v>402309</v>
      </c>
      <c r="D74" s="31" t="s">
        <v>66</v>
      </c>
      <c r="E74" s="31" t="str">
        <f>'402156'!D58</f>
        <v>DMP PNK (PONTIANAK)</v>
      </c>
      <c r="F74" s="32">
        <v>183</v>
      </c>
      <c r="G74" s="104">
        <f>'402309'!N186</f>
        <v>3867.8809999999989</v>
      </c>
      <c r="H74" s="155">
        <v>2530</v>
      </c>
      <c r="I74" s="156"/>
      <c r="J74" s="33">
        <f t="shared" ref="J74" si="3">G74*H74</f>
        <v>9785738.9299999978</v>
      </c>
      <c r="L74"/>
    </row>
    <row r="75" spans="1:12" ht="48" customHeight="1" x14ac:dyDescent="0.25">
      <c r="A75" s="29">
        <f t="shared" si="1"/>
        <v>58</v>
      </c>
      <c r="B75" s="30">
        <f>'404005'!E3</f>
        <v>44500</v>
      </c>
      <c r="C75" s="82">
        <f>'404005'!A3</f>
        <v>404005</v>
      </c>
      <c r="D75" s="31" t="s">
        <v>66</v>
      </c>
      <c r="E75" s="31" t="str">
        <f>'402156'!D58</f>
        <v>DMP PNK (PONTIANAK)</v>
      </c>
      <c r="F75" s="32">
        <v>64</v>
      </c>
      <c r="G75" s="104">
        <f>'404005'!N67</f>
        <v>1243.8614999999998</v>
      </c>
      <c r="H75" s="155">
        <v>2530</v>
      </c>
      <c r="I75" s="156"/>
      <c r="J75" s="33">
        <f t="shared" si="2"/>
        <v>3146969.5949999993</v>
      </c>
      <c r="L75"/>
    </row>
    <row r="76" spans="1:12" ht="48" customHeight="1" x14ac:dyDescent="0.25">
      <c r="A76" s="29">
        <f t="shared" si="1"/>
        <v>59</v>
      </c>
      <c r="B76" s="30">
        <f>'402315'!E3</f>
        <v>44500</v>
      </c>
      <c r="C76" s="82">
        <f>'402315'!A3</f>
        <v>402315</v>
      </c>
      <c r="D76" s="31" t="s">
        <v>66</v>
      </c>
      <c r="E76" s="31" t="str">
        <f>'402156'!D59</f>
        <v>DMP PNK (PONTIANAK)</v>
      </c>
      <c r="F76" s="32">
        <v>154</v>
      </c>
      <c r="G76" s="104">
        <f>'402315'!N157</f>
        <v>3557.9422499999987</v>
      </c>
      <c r="H76" s="155">
        <v>2530</v>
      </c>
      <c r="I76" s="156"/>
      <c r="J76" s="33">
        <f t="shared" si="2"/>
        <v>9001593.8924999963</v>
      </c>
      <c r="L76"/>
    </row>
    <row r="77" spans="1:12" ht="32.25" customHeight="1" thickBot="1" x14ac:dyDescent="0.3">
      <c r="A77" s="157" t="s">
        <v>30</v>
      </c>
      <c r="B77" s="158"/>
      <c r="C77" s="158"/>
      <c r="D77" s="158"/>
      <c r="E77" s="158"/>
      <c r="F77" s="158"/>
      <c r="G77" s="158"/>
      <c r="H77" s="158"/>
      <c r="I77" s="159"/>
      <c r="J77" s="34">
        <f>SUM(J18:J76)</f>
        <v>431659313.63499999</v>
      </c>
      <c r="L77" s="80"/>
    </row>
    <row r="78" spans="1:12" x14ac:dyDescent="0.25">
      <c r="A78" s="160"/>
      <c r="B78" s="160"/>
      <c r="C78" s="35"/>
      <c r="D78" s="35"/>
      <c r="E78" s="35"/>
      <c r="F78" s="35"/>
      <c r="G78" s="35"/>
      <c r="H78" s="36"/>
      <c r="I78" s="36"/>
      <c r="J78" s="37"/>
    </row>
    <row r="79" spans="1:12" x14ac:dyDescent="0.25">
      <c r="A79" s="83"/>
      <c r="B79" s="83"/>
      <c r="C79" s="83"/>
      <c r="D79" s="83"/>
      <c r="E79" s="83"/>
      <c r="F79" s="83"/>
      <c r="G79" s="38" t="s">
        <v>51</v>
      </c>
      <c r="H79" s="38"/>
      <c r="I79" s="36"/>
      <c r="J79" s="37">
        <f>J77*10%</f>
        <v>43165931.363499999</v>
      </c>
      <c r="L79" s="80"/>
    </row>
    <row r="80" spans="1:12" x14ac:dyDescent="0.25">
      <c r="A80" s="83"/>
      <c r="B80" s="83"/>
      <c r="C80" s="83"/>
      <c r="D80" s="83"/>
      <c r="E80" s="83"/>
      <c r="F80" s="83"/>
      <c r="G80" s="90" t="s">
        <v>52</v>
      </c>
      <c r="H80" s="90"/>
      <c r="I80" s="91"/>
      <c r="J80" s="93">
        <f>J77-J79</f>
        <v>388493382.27149999</v>
      </c>
      <c r="L80" s="80"/>
    </row>
    <row r="81" spans="1:14" x14ac:dyDescent="0.25">
      <c r="A81" s="83"/>
      <c r="B81" s="83"/>
      <c r="C81" s="83"/>
      <c r="D81" s="83"/>
      <c r="E81" s="83"/>
      <c r="F81" s="83"/>
      <c r="G81" s="38" t="s">
        <v>31</v>
      </c>
      <c r="H81" s="38"/>
      <c r="I81" s="39" t="e">
        <f>#REF!*1%</f>
        <v>#REF!</v>
      </c>
      <c r="J81" s="37">
        <f>J80*1%</f>
        <v>3884933.8227149998</v>
      </c>
      <c r="L81" s="80"/>
    </row>
    <row r="82" spans="1:14" ht="16.5" thickBot="1" x14ac:dyDescent="0.3">
      <c r="A82" s="83"/>
      <c r="B82" s="83"/>
      <c r="C82" s="83"/>
      <c r="D82" s="83"/>
      <c r="E82" s="83"/>
      <c r="F82" s="83"/>
      <c r="G82" s="92" t="s">
        <v>54</v>
      </c>
      <c r="H82" s="92"/>
      <c r="I82" s="40">
        <f>I78*10%</f>
        <v>0</v>
      </c>
      <c r="J82" s="40">
        <f>J80*2%</f>
        <v>7769867.6454299996</v>
      </c>
      <c r="L82" s="80"/>
    </row>
    <row r="83" spans="1:14" x14ac:dyDescent="0.25">
      <c r="E83" s="16"/>
      <c r="F83" s="16"/>
      <c r="G83" s="41" t="s">
        <v>55</v>
      </c>
      <c r="H83" s="41"/>
      <c r="I83" s="42" t="e">
        <f>I77+I81</f>
        <v>#REF!</v>
      </c>
      <c r="J83" s="42">
        <f>J80+J81-J82</f>
        <v>384608448.44878495</v>
      </c>
      <c r="L83" s="80"/>
      <c r="N83" s="148"/>
    </row>
    <row r="84" spans="1:14" x14ac:dyDescent="0.25">
      <c r="E84" s="16"/>
      <c r="F84" s="16"/>
      <c r="G84" s="41"/>
      <c r="H84" s="41"/>
      <c r="I84" s="42"/>
      <c r="J84" s="42"/>
    </row>
    <row r="85" spans="1:14" x14ac:dyDescent="0.25">
      <c r="A85" s="16" t="s">
        <v>7907</v>
      </c>
      <c r="D85" s="16"/>
      <c r="E85" s="16"/>
      <c r="F85" s="16"/>
      <c r="G85" s="16"/>
      <c r="H85" s="41"/>
      <c r="I85" s="41"/>
      <c r="J85" s="42"/>
    </row>
    <row r="86" spans="1:14" x14ac:dyDescent="0.25">
      <c r="A86" s="43"/>
      <c r="D86" s="16"/>
      <c r="E86" s="16"/>
      <c r="F86" s="16"/>
      <c r="G86" s="16"/>
      <c r="H86" s="41"/>
      <c r="I86" s="41"/>
      <c r="J86" s="42"/>
    </row>
    <row r="87" spans="1:14" x14ac:dyDescent="0.25">
      <c r="D87" s="16"/>
      <c r="E87" s="16"/>
      <c r="F87" s="16"/>
      <c r="G87" s="16"/>
      <c r="H87" s="41"/>
      <c r="I87" s="41"/>
      <c r="J87" s="42"/>
    </row>
    <row r="88" spans="1:14" x14ac:dyDescent="0.25">
      <c r="A88" s="44" t="s">
        <v>33</v>
      </c>
    </row>
    <row r="89" spans="1:14" x14ac:dyDescent="0.25">
      <c r="A89" s="45" t="s">
        <v>34</v>
      </c>
      <c r="B89" s="46"/>
      <c r="C89" s="46"/>
      <c r="D89" s="47"/>
      <c r="E89" s="47"/>
      <c r="F89" s="47"/>
      <c r="G89" s="47"/>
    </row>
    <row r="90" spans="1:14" x14ac:dyDescent="0.25">
      <c r="A90" s="45" t="s">
        <v>35</v>
      </c>
      <c r="B90" s="46"/>
      <c r="C90" s="46"/>
      <c r="D90" s="47"/>
      <c r="E90" s="47"/>
      <c r="F90" s="47"/>
      <c r="G90" s="47"/>
    </row>
    <row r="91" spans="1:14" x14ac:dyDescent="0.25">
      <c r="A91" s="48" t="s">
        <v>36</v>
      </c>
      <c r="B91" s="49"/>
      <c r="C91" s="49"/>
      <c r="D91" s="47"/>
      <c r="E91" s="47"/>
      <c r="F91" s="47"/>
      <c r="G91" s="47"/>
    </row>
    <row r="92" spans="1:14" x14ac:dyDescent="0.25">
      <c r="A92" s="50" t="s">
        <v>8</v>
      </c>
      <c r="B92" s="51"/>
      <c r="C92" s="51"/>
      <c r="D92" s="47"/>
      <c r="E92" s="47"/>
      <c r="F92" s="47"/>
      <c r="G92" s="47"/>
    </row>
    <row r="93" spans="1:14" x14ac:dyDescent="0.25">
      <c r="A93" s="52"/>
      <c r="B93" s="52"/>
      <c r="C93" s="52"/>
    </row>
    <row r="94" spans="1:14" x14ac:dyDescent="0.25">
      <c r="H94" s="53" t="s">
        <v>37</v>
      </c>
      <c r="I94" s="163" t="str">
        <f>+J13</f>
        <v xml:space="preserve"> 22 November 21</v>
      </c>
      <c r="J94" s="164"/>
    </row>
    <row r="98" spans="8:10" ht="18" customHeight="1" x14ac:dyDescent="0.25"/>
    <row r="99" spans="8:10" ht="17.25" customHeight="1" x14ac:dyDescent="0.25"/>
    <row r="101" spans="8:10" x14ac:dyDescent="0.25">
      <c r="H101" s="161" t="s">
        <v>38</v>
      </c>
      <c r="I101" s="161"/>
      <c r="J101" s="161"/>
    </row>
  </sheetData>
  <mergeCells count="68">
    <mergeCell ref="H72:I72"/>
    <mergeCell ref="H75:I75"/>
    <mergeCell ref="H76:I76"/>
    <mergeCell ref="H74:I74"/>
    <mergeCell ref="H73:I73"/>
    <mergeCell ref="H62:I62"/>
    <mergeCell ref="H63:I63"/>
    <mergeCell ref="H64:I64"/>
    <mergeCell ref="H65:I65"/>
    <mergeCell ref="H71:I71"/>
    <mergeCell ref="H66:I66"/>
    <mergeCell ref="H67:I67"/>
    <mergeCell ref="H68:I68"/>
    <mergeCell ref="H69:I69"/>
    <mergeCell ref="H70:I70"/>
    <mergeCell ref="H57:I57"/>
    <mergeCell ref="H58:I58"/>
    <mergeCell ref="H59:I59"/>
    <mergeCell ref="H60:I60"/>
    <mergeCell ref="H61:I61"/>
    <mergeCell ref="H41:I41"/>
    <mergeCell ref="H42:I42"/>
    <mergeCell ref="I94:J94"/>
    <mergeCell ref="H43:I43"/>
    <mergeCell ref="H44:I44"/>
    <mergeCell ref="H46:I46"/>
    <mergeCell ref="H47:I47"/>
    <mergeCell ref="H48:I48"/>
    <mergeCell ref="H49:I49"/>
    <mergeCell ref="H50:I50"/>
    <mergeCell ref="H51:I51"/>
    <mergeCell ref="H52:I52"/>
    <mergeCell ref="H53:I53"/>
    <mergeCell ref="H54:I54"/>
    <mergeCell ref="H55:I55"/>
    <mergeCell ref="H56:I56"/>
    <mergeCell ref="H101:J101"/>
    <mergeCell ref="G14:H14"/>
    <mergeCell ref="G13:H13"/>
    <mergeCell ref="G12:H12"/>
    <mergeCell ref="H26:I26"/>
    <mergeCell ref="H27:I27"/>
    <mergeCell ref="H29:I29"/>
    <mergeCell ref="H30:I30"/>
    <mergeCell ref="H31:I31"/>
    <mergeCell ref="H32:I32"/>
    <mergeCell ref="H33:I33"/>
    <mergeCell ref="H34:I34"/>
    <mergeCell ref="H35:I35"/>
    <mergeCell ref="H36:I36"/>
    <mergeCell ref="H37:I37"/>
    <mergeCell ref="H39:I39"/>
    <mergeCell ref="A10:J10"/>
    <mergeCell ref="H17:I17"/>
    <mergeCell ref="H18:I18"/>
    <mergeCell ref="A77:I77"/>
    <mergeCell ref="A78:B78"/>
    <mergeCell ref="H19:I19"/>
    <mergeCell ref="H20:I20"/>
    <mergeCell ref="H24:I24"/>
    <mergeCell ref="H22:I22"/>
    <mergeCell ref="H21:I21"/>
    <mergeCell ref="H25:I25"/>
    <mergeCell ref="H28:I28"/>
    <mergeCell ref="H45:I45"/>
    <mergeCell ref="H23:I23"/>
    <mergeCell ref="H38:I38"/>
    <mergeCell ref="H40:I40"/>
  </mergeCells>
  <printOptions horizontalCentered="1"/>
  <pageMargins left="0.19685039370078741" right="0.19685039370078741" top="0.74803149606299213" bottom="0.74803149606299213" header="0.31496062992125984" footer="0.31496062992125984"/>
  <pageSetup paperSize="9" scale="85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26"/>
  <sheetViews>
    <sheetView zoomScale="110" zoomScaleNormal="110" workbookViewId="0">
      <pane xSplit="3" ySplit="2" topLeftCell="D68" activePane="bottomRight" state="frozen"/>
      <selection pane="topRight" activeCell="B1" sqref="B1"/>
      <selection pane="bottomLeft" activeCell="A3" sqref="A3"/>
      <selection pane="bottomRight" activeCell="A3" sqref="A3:XFD205"/>
    </sheetView>
  </sheetViews>
  <sheetFormatPr defaultRowHeight="15" x14ac:dyDescent="0.2"/>
  <cols>
    <col min="1" max="1" width="8" style="4" customWidth="1"/>
    <col min="2" max="2" width="20.5703125" style="2" customWidth="1"/>
    <col min="3" max="3" width="1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2.5703125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4.75" customHeight="1" x14ac:dyDescent="0.2">
      <c r="A3" s="102">
        <v>402156</v>
      </c>
      <c r="B3" s="72" t="s">
        <v>67</v>
      </c>
      <c r="C3" s="8" t="s">
        <v>68</v>
      </c>
      <c r="D3" s="74" t="s">
        <v>69</v>
      </c>
      <c r="E3" s="12">
        <v>44470</v>
      </c>
      <c r="F3" s="74" t="s">
        <v>70</v>
      </c>
      <c r="G3" s="12">
        <v>44471.916666666664</v>
      </c>
      <c r="H3" s="9" t="s">
        <v>71</v>
      </c>
      <c r="I3" s="1">
        <v>37</v>
      </c>
      <c r="J3" s="1">
        <v>30</v>
      </c>
      <c r="K3" s="1">
        <v>26</v>
      </c>
      <c r="L3" s="1">
        <v>7</v>
      </c>
      <c r="M3" s="78">
        <v>7.2149999999999999</v>
      </c>
      <c r="N3" s="101">
        <v>7.2149999999999999</v>
      </c>
      <c r="O3" s="63">
        <v>2530</v>
      </c>
      <c r="P3" s="64">
        <f>Table224578910112[[#This Row],[PEMBULATAN]]*O3</f>
        <v>18253.95</v>
      </c>
    </row>
    <row r="4" spans="1:16" ht="24.75" customHeight="1" x14ac:dyDescent="0.2">
      <c r="A4" s="13"/>
      <c r="B4" s="73"/>
      <c r="C4" s="8" t="s">
        <v>72</v>
      </c>
      <c r="D4" s="74" t="s">
        <v>69</v>
      </c>
      <c r="E4" s="12">
        <v>44470</v>
      </c>
      <c r="F4" s="74" t="s">
        <v>70</v>
      </c>
      <c r="G4" s="12">
        <v>44471.916666666664</v>
      </c>
      <c r="H4" s="9" t="s">
        <v>71</v>
      </c>
      <c r="I4" s="1">
        <v>57</v>
      </c>
      <c r="J4" s="1">
        <v>34</v>
      </c>
      <c r="K4" s="1">
        <v>8</v>
      </c>
      <c r="L4" s="1">
        <v>3</v>
      </c>
      <c r="M4" s="78">
        <v>3.8759999999999999</v>
      </c>
      <c r="N4" s="101">
        <v>3.8759999999999999</v>
      </c>
      <c r="O4" s="63">
        <v>2530</v>
      </c>
      <c r="P4" s="64">
        <f>Table224578910112[[#This Row],[PEMBULATAN]]*O4</f>
        <v>9806.2799999999988</v>
      </c>
    </row>
    <row r="5" spans="1:16" ht="24.75" customHeight="1" x14ac:dyDescent="0.2">
      <c r="A5" s="13"/>
      <c r="B5" s="13"/>
      <c r="C5" s="8" t="s">
        <v>73</v>
      </c>
      <c r="D5" s="74" t="s">
        <v>69</v>
      </c>
      <c r="E5" s="12">
        <v>44470</v>
      </c>
      <c r="F5" s="74" t="s">
        <v>70</v>
      </c>
      <c r="G5" s="12">
        <v>44471.916666666664</v>
      </c>
      <c r="H5" s="9" t="s">
        <v>71</v>
      </c>
      <c r="I5" s="1">
        <v>43</v>
      </c>
      <c r="J5" s="1">
        <v>50</v>
      </c>
      <c r="K5" s="1">
        <v>29</v>
      </c>
      <c r="L5" s="1">
        <v>15</v>
      </c>
      <c r="M5" s="78">
        <v>15.5875</v>
      </c>
      <c r="N5" s="101">
        <v>15.5875</v>
      </c>
      <c r="O5" s="63">
        <v>2530</v>
      </c>
      <c r="P5" s="64">
        <f>Table224578910112[[#This Row],[PEMBULATAN]]*O5</f>
        <v>39436.375</v>
      </c>
    </row>
    <row r="6" spans="1:16" ht="24.75" customHeight="1" x14ac:dyDescent="0.2">
      <c r="A6" s="13"/>
      <c r="B6" s="13"/>
      <c r="C6" s="71" t="s">
        <v>74</v>
      </c>
      <c r="D6" s="76" t="s">
        <v>69</v>
      </c>
      <c r="E6" s="12">
        <v>44470</v>
      </c>
      <c r="F6" s="74" t="s">
        <v>70</v>
      </c>
      <c r="G6" s="12">
        <v>44471.916666666664</v>
      </c>
      <c r="H6" s="75" t="s">
        <v>71</v>
      </c>
      <c r="I6" s="15">
        <v>50</v>
      </c>
      <c r="J6" s="15">
        <v>57</v>
      </c>
      <c r="K6" s="15">
        <v>40</v>
      </c>
      <c r="L6" s="15">
        <v>9</v>
      </c>
      <c r="M6" s="79">
        <v>28.5</v>
      </c>
      <c r="N6" s="101">
        <v>28.5</v>
      </c>
      <c r="O6" s="63">
        <v>2530</v>
      </c>
      <c r="P6" s="64">
        <f>Table224578910112[[#This Row],[PEMBULATAN]]*O6</f>
        <v>72105</v>
      </c>
    </row>
    <row r="7" spans="1:16" ht="24.75" customHeight="1" x14ac:dyDescent="0.2">
      <c r="A7" s="13"/>
      <c r="B7" s="13"/>
      <c r="C7" s="71" t="s">
        <v>75</v>
      </c>
      <c r="D7" s="76" t="s">
        <v>69</v>
      </c>
      <c r="E7" s="12">
        <v>44470</v>
      </c>
      <c r="F7" s="74" t="s">
        <v>70</v>
      </c>
      <c r="G7" s="12">
        <v>44471.916666666664</v>
      </c>
      <c r="H7" s="75" t="s">
        <v>71</v>
      </c>
      <c r="I7" s="15">
        <v>71</v>
      </c>
      <c r="J7" s="15">
        <v>58</v>
      </c>
      <c r="K7" s="15">
        <v>32</v>
      </c>
      <c r="L7" s="15">
        <v>18</v>
      </c>
      <c r="M7" s="79">
        <v>32.944000000000003</v>
      </c>
      <c r="N7" s="101">
        <v>32.944000000000003</v>
      </c>
      <c r="O7" s="63">
        <v>2530</v>
      </c>
      <c r="P7" s="64">
        <f>Table224578910112[[#This Row],[PEMBULATAN]]*O7</f>
        <v>83348.320000000007</v>
      </c>
    </row>
    <row r="8" spans="1:16" ht="24.75" customHeight="1" x14ac:dyDescent="0.2">
      <c r="A8" s="13"/>
      <c r="B8" s="13"/>
      <c r="C8" s="71" t="s">
        <v>76</v>
      </c>
      <c r="D8" s="76" t="s">
        <v>69</v>
      </c>
      <c r="E8" s="12">
        <v>44470</v>
      </c>
      <c r="F8" s="74" t="s">
        <v>70</v>
      </c>
      <c r="G8" s="12">
        <v>44471.916666666664</v>
      </c>
      <c r="H8" s="75" t="s">
        <v>71</v>
      </c>
      <c r="I8" s="15">
        <v>47</v>
      </c>
      <c r="J8" s="15">
        <v>26</v>
      </c>
      <c r="K8" s="15">
        <v>21</v>
      </c>
      <c r="L8" s="15">
        <v>3</v>
      </c>
      <c r="M8" s="79">
        <v>6.4154999999999998</v>
      </c>
      <c r="N8" s="101">
        <v>7</v>
      </c>
      <c r="O8" s="63">
        <v>2530</v>
      </c>
      <c r="P8" s="64">
        <f>Table224578910112[[#This Row],[PEMBULATAN]]*O8</f>
        <v>17710</v>
      </c>
    </row>
    <row r="9" spans="1:16" ht="24.75" customHeight="1" x14ac:dyDescent="0.2">
      <c r="A9" s="13"/>
      <c r="B9" s="13"/>
      <c r="C9" s="71" t="s">
        <v>77</v>
      </c>
      <c r="D9" s="76" t="s">
        <v>69</v>
      </c>
      <c r="E9" s="12">
        <v>44470</v>
      </c>
      <c r="F9" s="74" t="s">
        <v>70</v>
      </c>
      <c r="G9" s="12">
        <v>44471.916666666664</v>
      </c>
      <c r="H9" s="75" t="s">
        <v>71</v>
      </c>
      <c r="I9" s="15">
        <v>85</v>
      </c>
      <c r="J9" s="15">
        <v>60</v>
      </c>
      <c r="K9" s="15">
        <v>34</v>
      </c>
      <c r="L9" s="15">
        <v>12</v>
      </c>
      <c r="M9" s="79">
        <v>43.35</v>
      </c>
      <c r="N9" s="101">
        <v>44</v>
      </c>
      <c r="O9" s="63">
        <v>2530</v>
      </c>
      <c r="P9" s="64">
        <f>Table224578910112[[#This Row],[PEMBULATAN]]*O9</f>
        <v>111320</v>
      </c>
    </row>
    <row r="10" spans="1:16" ht="24.75" customHeight="1" x14ac:dyDescent="0.2">
      <c r="A10" s="13"/>
      <c r="B10" s="13"/>
      <c r="C10" s="71" t="s">
        <v>78</v>
      </c>
      <c r="D10" s="76" t="s">
        <v>69</v>
      </c>
      <c r="E10" s="12">
        <v>44470</v>
      </c>
      <c r="F10" s="74" t="s">
        <v>70</v>
      </c>
      <c r="G10" s="12">
        <v>44471.916666666664</v>
      </c>
      <c r="H10" s="75" t="s">
        <v>71</v>
      </c>
      <c r="I10" s="15">
        <v>47</v>
      </c>
      <c r="J10" s="15">
        <v>47</v>
      </c>
      <c r="K10" s="15">
        <v>47</v>
      </c>
      <c r="L10" s="15">
        <v>10</v>
      </c>
      <c r="M10" s="79">
        <v>25.955749999999998</v>
      </c>
      <c r="N10" s="101">
        <v>25.955749999999998</v>
      </c>
      <c r="O10" s="63">
        <v>2530</v>
      </c>
      <c r="P10" s="64">
        <f>Table224578910112[[#This Row],[PEMBULATAN]]*O10</f>
        <v>65668.047500000001</v>
      </c>
    </row>
    <row r="11" spans="1:16" ht="24.75" customHeight="1" x14ac:dyDescent="0.2">
      <c r="A11" s="13"/>
      <c r="B11" s="13"/>
      <c r="C11" s="71" t="s">
        <v>79</v>
      </c>
      <c r="D11" s="76" t="s">
        <v>69</v>
      </c>
      <c r="E11" s="12">
        <v>44470</v>
      </c>
      <c r="F11" s="74" t="s">
        <v>70</v>
      </c>
      <c r="G11" s="12">
        <v>44471.916666666664</v>
      </c>
      <c r="H11" s="75" t="s">
        <v>71</v>
      </c>
      <c r="I11" s="15">
        <v>63</v>
      </c>
      <c r="J11" s="15">
        <v>25</v>
      </c>
      <c r="K11" s="15">
        <v>31</v>
      </c>
      <c r="L11" s="15">
        <v>8</v>
      </c>
      <c r="M11" s="79">
        <v>12.206250000000001</v>
      </c>
      <c r="N11" s="101">
        <v>12.206250000000001</v>
      </c>
      <c r="O11" s="63">
        <v>2530</v>
      </c>
      <c r="P11" s="64">
        <f>Table224578910112[[#This Row],[PEMBULATAN]]*O11</f>
        <v>30881.8125</v>
      </c>
    </row>
    <row r="12" spans="1:16" ht="24.75" customHeight="1" x14ac:dyDescent="0.2">
      <c r="A12" s="13"/>
      <c r="B12" s="13"/>
      <c r="C12" s="71" t="s">
        <v>80</v>
      </c>
      <c r="D12" s="76" t="s">
        <v>69</v>
      </c>
      <c r="E12" s="12">
        <v>44470</v>
      </c>
      <c r="F12" s="74" t="s">
        <v>70</v>
      </c>
      <c r="G12" s="12">
        <v>44471.916666666664</v>
      </c>
      <c r="H12" s="75" t="s">
        <v>71</v>
      </c>
      <c r="I12" s="15">
        <v>29</v>
      </c>
      <c r="J12" s="15">
        <v>30</v>
      </c>
      <c r="K12" s="15">
        <v>26</v>
      </c>
      <c r="L12" s="15">
        <v>6</v>
      </c>
      <c r="M12" s="79">
        <v>5.6550000000000002</v>
      </c>
      <c r="N12" s="101">
        <v>6</v>
      </c>
      <c r="O12" s="63">
        <v>2530</v>
      </c>
      <c r="P12" s="64">
        <f>Table224578910112[[#This Row],[PEMBULATAN]]*O12</f>
        <v>15180</v>
      </c>
    </row>
    <row r="13" spans="1:16" ht="24.75" customHeight="1" x14ac:dyDescent="0.2">
      <c r="A13" s="13"/>
      <c r="B13" s="13"/>
      <c r="C13" s="71" t="s">
        <v>81</v>
      </c>
      <c r="D13" s="76" t="s">
        <v>69</v>
      </c>
      <c r="E13" s="12">
        <v>44470</v>
      </c>
      <c r="F13" s="74" t="s">
        <v>70</v>
      </c>
      <c r="G13" s="12">
        <v>44471.916666666664</v>
      </c>
      <c r="H13" s="75" t="s">
        <v>71</v>
      </c>
      <c r="I13" s="15">
        <v>42</v>
      </c>
      <c r="J13" s="15">
        <v>28</v>
      </c>
      <c r="K13" s="15">
        <v>28</v>
      </c>
      <c r="L13" s="15">
        <v>2</v>
      </c>
      <c r="M13" s="79">
        <v>8.2319999999999993</v>
      </c>
      <c r="N13" s="101">
        <v>8.2319999999999993</v>
      </c>
      <c r="O13" s="63">
        <v>2530</v>
      </c>
      <c r="P13" s="64">
        <f>Table224578910112[[#This Row],[PEMBULATAN]]*O13</f>
        <v>20826.96</v>
      </c>
    </row>
    <row r="14" spans="1:16" ht="24.75" customHeight="1" x14ac:dyDescent="0.2">
      <c r="A14" s="13"/>
      <c r="B14" s="13"/>
      <c r="C14" s="71" t="s">
        <v>82</v>
      </c>
      <c r="D14" s="76" t="s">
        <v>69</v>
      </c>
      <c r="E14" s="12">
        <v>44470</v>
      </c>
      <c r="F14" s="74" t="s">
        <v>70</v>
      </c>
      <c r="G14" s="12">
        <v>44471.916666666664</v>
      </c>
      <c r="H14" s="75" t="s">
        <v>71</v>
      </c>
      <c r="I14" s="15">
        <v>57</v>
      </c>
      <c r="J14" s="15">
        <v>24</v>
      </c>
      <c r="K14" s="15">
        <v>24</v>
      </c>
      <c r="L14" s="15">
        <v>6</v>
      </c>
      <c r="M14" s="79">
        <v>8.2080000000000002</v>
      </c>
      <c r="N14" s="101">
        <v>8.2080000000000002</v>
      </c>
      <c r="O14" s="63">
        <v>2530</v>
      </c>
      <c r="P14" s="64">
        <f>Table224578910112[[#This Row],[PEMBULATAN]]*O14</f>
        <v>20766.240000000002</v>
      </c>
    </row>
    <row r="15" spans="1:16" ht="24.75" customHeight="1" x14ac:dyDescent="0.2">
      <c r="A15" s="13"/>
      <c r="B15" s="13"/>
      <c r="C15" s="71" t="s">
        <v>83</v>
      </c>
      <c r="D15" s="76" t="s">
        <v>69</v>
      </c>
      <c r="E15" s="12">
        <v>44470</v>
      </c>
      <c r="F15" s="74" t="s">
        <v>70</v>
      </c>
      <c r="G15" s="12">
        <v>44471.916666666664</v>
      </c>
      <c r="H15" s="75" t="s">
        <v>71</v>
      </c>
      <c r="I15" s="15">
        <v>50</v>
      </c>
      <c r="J15" s="15">
        <v>38</v>
      </c>
      <c r="K15" s="15">
        <v>30</v>
      </c>
      <c r="L15" s="15">
        <v>4</v>
      </c>
      <c r="M15" s="79">
        <v>14.25</v>
      </c>
      <c r="N15" s="101">
        <v>14.25</v>
      </c>
      <c r="O15" s="63">
        <v>2530</v>
      </c>
      <c r="P15" s="64">
        <f>Table224578910112[[#This Row],[PEMBULATAN]]*O15</f>
        <v>36052.5</v>
      </c>
    </row>
    <row r="16" spans="1:16" ht="24.75" customHeight="1" x14ac:dyDescent="0.2">
      <c r="A16" s="13"/>
      <c r="B16" s="13"/>
      <c r="C16" s="71" t="s">
        <v>84</v>
      </c>
      <c r="D16" s="76" t="s">
        <v>69</v>
      </c>
      <c r="E16" s="12">
        <v>44470</v>
      </c>
      <c r="F16" s="74" t="s">
        <v>70</v>
      </c>
      <c r="G16" s="12">
        <v>44471.916666666664</v>
      </c>
      <c r="H16" s="75" t="s">
        <v>71</v>
      </c>
      <c r="I16" s="15">
        <v>103</v>
      </c>
      <c r="J16" s="15">
        <v>48</v>
      </c>
      <c r="K16" s="15">
        <v>10</v>
      </c>
      <c r="L16" s="15">
        <v>3</v>
      </c>
      <c r="M16" s="79">
        <v>12.36</v>
      </c>
      <c r="N16" s="101">
        <v>13</v>
      </c>
      <c r="O16" s="63">
        <v>2530</v>
      </c>
      <c r="P16" s="64">
        <f>Table224578910112[[#This Row],[PEMBULATAN]]*O16</f>
        <v>32890</v>
      </c>
    </row>
    <row r="17" spans="1:16" ht="24.75" customHeight="1" x14ac:dyDescent="0.2">
      <c r="A17" s="13"/>
      <c r="B17" s="13"/>
      <c r="C17" s="71" t="s">
        <v>85</v>
      </c>
      <c r="D17" s="76" t="s">
        <v>69</v>
      </c>
      <c r="E17" s="12">
        <v>44470</v>
      </c>
      <c r="F17" s="74" t="s">
        <v>70</v>
      </c>
      <c r="G17" s="12">
        <v>44471.916666666664</v>
      </c>
      <c r="H17" s="75" t="s">
        <v>71</v>
      </c>
      <c r="I17" s="15">
        <v>107</v>
      </c>
      <c r="J17" s="15">
        <v>16</v>
      </c>
      <c r="K17" s="15">
        <v>16</v>
      </c>
      <c r="L17" s="15">
        <v>3</v>
      </c>
      <c r="M17" s="79">
        <v>6.8479999999999999</v>
      </c>
      <c r="N17" s="101">
        <v>6.8479999999999999</v>
      </c>
      <c r="O17" s="63">
        <v>2530</v>
      </c>
      <c r="P17" s="64">
        <f>Table224578910112[[#This Row],[PEMBULATAN]]*O17</f>
        <v>17325.439999999999</v>
      </c>
    </row>
    <row r="18" spans="1:16" ht="24.75" customHeight="1" x14ac:dyDescent="0.2">
      <c r="A18" s="13"/>
      <c r="B18" s="13"/>
      <c r="C18" s="71" t="s">
        <v>86</v>
      </c>
      <c r="D18" s="76" t="s">
        <v>69</v>
      </c>
      <c r="E18" s="12">
        <v>44470</v>
      </c>
      <c r="F18" s="74" t="s">
        <v>70</v>
      </c>
      <c r="G18" s="12">
        <v>44471.916666666664</v>
      </c>
      <c r="H18" s="75" t="s">
        <v>71</v>
      </c>
      <c r="I18" s="15">
        <v>103</v>
      </c>
      <c r="J18" s="15">
        <v>13</v>
      </c>
      <c r="K18" s="15">
        <v>13</v>
      </c>
      <c r="L18" s="15">
        <v>2</v>
      </c>
      <c r="M18" s="79">
        <v>4.35175</v>
      </c>
      <c r="N18" s="101">
        <v>5</v>
      </c>
      <c r="O18" s="63">
        <v>2530</v>
      </c>
      <c r="P18" s="64">
        <f>Table224578910112[[#This Row],[PEMBULATAN]]*O18</f>
        <v>12650</v>
      </c>
    </row>
    <row r="19" spans="1:16" ht="24.75" customHeight="1" x14ac:dyDescent="0.2">
      <c r="A19" s="13"/>
      <c r="B19" s="13"/>
      <c r="C19" s="71" t="s">
        <v>87</v>
      </c>
      <c r="D19" s="76" t="s">
        <v>69</v>
      </c>
      <c r="E19" s="12">
        <v>44470</v>
      </c>
      <c r="F19" s="74" t="s">
        <v>70</v>
      </c>
      <c r="G19" s="12">
        <v>44471.916666666664</v>
      </c>
      <c r="H19" s="75" t="s">
        <v>71</v>
      </c>
      <c r="I19" s="15">
        <v>62</v>
      </c>
      <c r="J19" s="15">
        <v>31</v>
      </c>
      <c r="K19" s="15">
        <v>28</v>
      </c>
      <c r="L19" s="15">
        <v>7</v>
      </c>
      <c r="M19" s="79">
        <v>13.454000000000001</v>
      </c>
      <c r="N19" s="101">
        <v>13.454000000000001</v>
      </c>
      <c r="O19" s="63">
        <v>2530</v>
      </c>
      <c r="P19" s="64">
        <f>Table224578910112[[#This Row],[PEMBULATAN]]*O19</f>
        <v>34038.620000000003</v>
      </c>
    </row>
    <row r="20" spans="1:16" ht="24.75" customHeight="1" x14ac:dyDescent="0.2">
      <c r="A20" s="13"/>
      <c r="B20" s="13"/>
      <c r="C20" s="71" t="s">
        <v>88</v>
      </c>
      <c r="D20" s="76" t="s">
        <v>69</v>
      </c>
      <c r="E20" s="12">
        <v>44470</v>
      </c>
      <c r="F20" s="74" t="s">
        <v>70</v>
      </c>
      <c r="G20" s="12">
        <v>44471.916666666664</v>
      </c>
      <c r="H20" s="75" t="s">
        <v>71</v>
      </c>
      <c r="I20" s="15">
        <v>94</v>
      </c>
      <c r="J20" s="15">
        <v>21</v>
      </c>
      <c r="K20" s="15">
        <v>32</v>
      </c>
      <c r="L20" s="15">
        <v>31</v>
      </c>
      <c r="M20" s="79">
        <v>15.792</v>
      </c>
      <c r="N20" s="101">
        <v>31</v>
      </c>
      <c r="O20" s="63">
        <v>2530</v>
      </c>
      <c r="P20" s="64">
        <f>Table224578910112[[#This Row],[PEMBULATAN]]*O20</f>
        <v>78430</v>
      </c>
    </row>
    <row r="21" spans="1:16" ht="24.75" customHeight="1" x14ac:dyDescent="0.2">
      <c r="A21" s="13"/>
      <c r="B21" s="13"/>
      <c r="C21" s="71" t="s">
        <v>89</v>
      </c>
      <c r="D21" s="76" t="s">
        <v>69</v>
      </c>
      <c r="E21" s="12">
        <v>44470</v>
      </c>
      <c r="F21" s="74" t="s">
        <v>70</v>
      </c>
      <c r="G21" s="12">
        <v>44471.916666666664</v>
      </c>
      <c r="H21" s="75" t="s">
        <v>71</v>
      </c>
      <c r="I21" s="15">
        <v>73</v>
      </c>
      <c r="J21" s="15">
        <v>54</v>
      </c>
      <c r="K21" s="15">
        <v>31</v>
      </c>
      <c r="L21" s="15">
        <v>12</v>
      </c>
      <c r="M21" s="79">
        <v>30.5505</v>
      </c>
      <c r="N21" s="101">
        <v>30.5505</v>
      </c>
      <c r="O21" s="63">
        <v>2530</v>
      </c>
      <c r="P21" s="64">
        <f>Table224578910112[[#This Row],[PEMBULATAN]]*O21</f>
        <v>77292.764999999999</v>
      </c>
    </row>
    <row r="22" spans="1:16" ht="24.75" customHeight="1" x14ac:dyDescent="0.2">
      <c r="A22" s="13"/>
      <c r="B22" s="13"/>
      <c r="C22" s="71" t="s">
        <v>90</v>
      </c>
      <c r="D22" s="76" t="s">
        <v>69</v>
      </c>
      <c r="E22" s="12">
        <v>44470</v>
      </c>
      <c r="F22" s="74" t="s">
        <v>70</v>
      </c>
      <c r="G22" s="12">
        <v>44471.916666666664</v>
      </c>
      <c r="H22" s="75" t="s">
        <v>71</v>
      </c>
      <c r="I22" s="15">
        <v>50</v>
      </c>
      <c r="J22" s="15">
        <v>40</v>
      </c>
      <c r="K22" s="15">
        <v>41</v>
      </c>
      <c r="L22" s="15">
        <v>9</v>
      </c>
      <c r="M22" s="79">
        <v>20.5</v>
      </c>
      <c r="N22" s="101">
        <v>20.5</v>
      </c>
      <c r="O22" s="63">
        <v>2530</v>
      </c>
      <c r="P22" s="64">
        <f>Table224578910112[[#This Row],[PEMBULATAN]]*O22</f>
        <v>51865</v>
      </c>
    </row>
    <row r="23" spans="1:16" ht="24.75" customHeight="1" x14ac:dyDescent="0.2">
      <c r="A23" s="13"/>
      <c r="B23" s="13"/>
      <c r="C23" s="71" t="s">
        <v>91</v>
      </c>
      <c r="D23" s="76" t="s">
        <v>69</v>
      </c>
      <c r="E23" s="12">
        <v>44470</v>
      </c>
      <c r="F23" s="74" t="s">
        <v>70</v>
      </c>
      <c r="G23" s="12">
        <v>44471.916666666664</v>
      </c>
      <c r="H23" s="75" t="s">
        <v>71</v>
      </c>
      <c r="I23" s="15">
        <v>52</v>
      </c>
      <c r="J23" s="15">
        <v>36</v>
      </c>
      <c r="K23" s="15">
        <v>25</v>
      </c>
      <c r="L23" s="15">
        <v>13</v>
      </c>
      <c r="M23" s="79">
        <v>11.7</v>
      </c>
      <c r="N23" s="101">
        <v>13</v>
      </c>
      <c r="O23" s="63">
        <v>2530</v>
      </c>
      <c r="P23" s="64">
        <f>Table224578910112[[#This Row],[PEMBULATAN]]*O23</f>
        <v>32890</v>
      </c>
    </row>
    <row r="24" spans="1:16" ht="24.75" customHeight="1" x14ac:dyDescent="0.2">
      <c r="A24" s="13"/>
      <c r="B24" s="13"/>
      <c r="C24" s="71" t="s">
        <v>92</v>
      </c>
      <c r="D24" s="76" t="s">
        <v>69</v>
      </c>
      <c r="E24" s="12">
        <v>44470</v>
      </c>
      <c r="F24" s="74" t="s">
        <v>70</v>
      </c>
      <c r="G24" s="12">
        <v>44471.916666666664</v>
      </c>
      <c r="H24" s="75" t="s">
        <v>71</v>
      </c>
      <c r="I24" s="15">
        <v>93</v>
      </c>
      <c r="J24" s="15">
        <v>47</v>
      </c>
      <c r="K24" s="15">
        <v>63</v>
      </c>
      <c r="L24" s="15">
        <v>30</v>
      </c>
      <c r="M24" s="79">
        <v>68.843249999999998</v>
      </c>
      <c r="N24" s="101">
        <v>68.843249999999998</v>
      </c>
      <c r="O24" s="63">
        <v>2530</v>
      </c>
      <c r="P24" s="64">
        <f>Table224578910112[[#This Row],[PEMBULATAN]]*O24</f>
        <v>174173.42249999999</v>
      </c>
    </row>
    <row r="25" spans="1:16" ht="24.75" customHeight="1" x14ac:dyDescent="0.2">
      <c r="A25" s="13"/>
      <c r="B25" s="13"/>
      <c r="C25" s="71" t="s">
        <v>93</v>
      </c>
      <c r="D25" s="76" t="s">
        <v>69</v>
      </c>
      <c r="E25" s="12">
        <v>44470</v>
      </c>
      <c r="F25" s="74" t="s">
        <v>70</v>
      </c>
      <c r="G25" s="12">
        <v>44471.916666666664</v>
      </c>
      <c r="H25" s="75" t="s">
        <v>71</v>
      </c>
      <c r="I25" s="15">
        <v>45</v>
      </c>
      <c r="J25" s="15">
        <v>35</v>
      </c>
      <c r="K25" s="15">
        <v>23</v>
      </c>
      <c r="L25" s="15">
        <v>6</v>
      </c>
      <c r="M25" s="79">
        <v>9.0562500000000004</v>
      </c>
      <c r="N25" s="101">
        <v>9.0562500000000004</v>
      </c>
      <c r="O25" s="63">
        <v>2530</v>
      </c>
      <c r="P25" s="64">
        <f>Table224578910112[[#This Row],[PEMBULATAN]]*O25</f>
        <v>22912.3125</v>
      </c>
    </row>
    <row r="26" spans="1:16" ht="24.75" customHeight="1" x14ac:dyDescent="0.2">
      <c r="A26" s="13"/>
      <c r="B26" s="13"/>
      <c r="C26" s="71" t="s">
        <v>94</v>
      </c>
      <c r="D26" s="76" t="s">
        <v>69</v>
      </c>
      <c r="E26" s="12">
        <v>44470</v>
      </c>
      <c r="F26" s="74" t="s">
        <v>70</v>
      </c>
      <c r="G26" s="12">
        <v>44471.916666666664</v>
      </c>
      <c r="H26" s="75" t="s">
        <v>71</v>
      </c>
      <c r="I26" s="15">
        <v>92</v>
      </c>
      <c r="J26" s="15">
        <v>60</v>
      </c>
      <c r="K26" s="15">
        <v>25</v>
      </c>
      <c r="L26" s="15">
        <v>21</v>
      </c>
      <c r="M26" s="79">
        <v>34.5</v>
      </c>
      <c r="N26" s="101">
        <v>34.5</v>
      </c>
      <c r="O26" s="63">
        <v>2530</v>
      </c>
      <c r="P26" s="64">
        <f>Table224578910112[[#This Row],[PEMBULATAN]]*O26</f>
        <v>87285</v>
      </c>
    </row>
    <row r="27" spans="1:16" ht="24.75" customHeight="1" x14ac:dyDescent="0.2">
      <c r="A27" s="13"/>
      <c r="B27" s="13"/>
      <c r="C27" s="71" t="s">
        <v>95</v>
      </c>
      <c r="D27" s="76" t="s">
        <v>69</v>
      </c>
      <c r="E27" s="12">
        <v>44470</v>
      </c>
      <c r="F27" s="74" t="s">
        <v>70</v>
      </c>
      <c r="G27" s="12">
        <v>44471.916666666664</v>
      </c>
      <c r="H27" s="75" t="s">
        <v>71</v>
      </c>
      <c r="I27" s="15">
        <v>86</v>
      </c>
      <c r="J27" s="15">
        <v>52</v>
      </c>
      <c r="K27" s="15">
        <v>40</v>
      </c>
      <c r="L27" s="15">
        <v>12</v>
      </c>
      <c r="M27" s="79">
        <v>44.72</v>
      </c>
      <c r="N27" s="101">
        <v>44.72</v>
      </c>
      <c r="O27" s="63">
        <v>2530</v>
      </c>
      <c r="P27" s="64">
        <f>Table224578910112[[#This Row],[PEMBULATAN]]*O27</f>
        <v>113141.59999999999</v>
      </c>
    </row>
    <row r="28" spans="1:16" ht="24.75" customHeight="1" x14ac:dyDescent="0.2">
      <c r="A28" s="13"/>
      <c r="B28" s="13"/>
      <c r="C28" s="71" t="s">
        <v>96</v>
      </c>
      <c r="D28" s="76" t="s">
        <v>69</v>
      </c>
      <c r="E28" s="12">
        <v>44470</v>
      </c>
      <c r="F28" s="74" t="s">
        <v>70</v>
      </c>
      <c r="G28" s="12">
        <v>44471.916666666664</v>
      </c>
      <c r="H28" s="75" t="s">
        <v>71</v>
      </c>
      <c r="I28" s="15">
        <v>38</v>
      </c>
      <c r="J28" s="15">
        <v>28</v>
      </c>
      <c r="K28" s="15">
        <v>20</v>
      </c>
      <c r="L28" s="15">
        <v>4</v>
      </c>
      <c r="M28" s="79">
        <v>5.32</v>
      </c>
      <c r="N28" s="101">
        <v>6</v>
      </c>
      <c r="O28" s="63">
        <v>2530</v>
      </c>
      <c r="P28" s="64">
        <f>Table224578910112[[#This Row],[PEMBULATAN]]*O28</f>
        <v>15180</v>
      </c>
    </row>
    <row r="29" spans="1:16" ht="24.75" customHeight="1" x14ac:dyDescent="0.2">
      <c r="A29" s="13"/>
      <c r="B29" s="13"/>
      <c r="C29" s="71" t="s">
        <v>97</v>
      </c>
      <c r="D29" s="76" t="s">
        <v>69</v>
      </c>
      <c r="E29" s="12">
        <v>44470</v>
      </c>
      <c r="F29" s="74" t="s">
        <v>70</v>
      </c>
      <c r="G29" s="12">
        <v>44471.916666666664</v>
      </c>
      <c r="H29" s="75" t="s">
        <v>71</v>
      </c>
      <c r="I29" s="15">
        <v>28</v>
      </c>
      <c r="J29" s="15">
        <v>30</v>
      </c>
      <c r="K29" s="15">
        <v>108</v>
      </c>
      <c r="L29" s="15">
        <v>16</v>
      </c>
      <c r="M29" s="79">
        <v>22.68</v>
      </c>
      <c r="N29" s="101">
        <v>22.68</v>
      </c>
      <c r="O29" s="63">
        <v>2530</v>
      </c>
      <c r="P29" s="64">
        <f>Table224578910112[[#This Row],[PEMBULATAN]]*O29</f>
        <v>57380.4</v>
      </c>
    </row>
    <row r="30" spans="1:16" ht="24.75" customHeight="1" x14ac:dyDescent="0.2">
      <c r="A30" s="13"/>
      <c r="B30" s="13"/>
      <c r="C30" s="71" t="s">
        <v>98</v>
      </c>
      <c r="D30" s="76" t="s">
        <v>69</v>
      </c>
      <c r="E30" s="12">
        <v>44470</v>
      </c>
      <c r="F30" s="74" t="s">
        <v>70</v>
      </c>
      <c r="G30" s="12">
        <v>44471.916666666664</v>
      </c>
      <c r="H30" s="75" t="s">
        <v>71</v>
      </c>
      <c r="I30" s="15">
        <v>70</v>
      </c>
      <c r="J30" s="15">
        <v>38</v>
      </c>
      <c r="K30" s="15">
        <v>21</v>
      </c>
      <c r="L30" s="15">
        <v>6</v>
      </c>
      <c r="M30" s="79">
        <v>13.965</v>
      </c>
      <c r="N30" s="101">
        <v>13.965</v>
      </c>
      <c r="O30" s="63">
        <v>2530</v>
      </c>
      <c r="P30" s="64">
        <f>Table224578910112[[#This Row],[PEMBULATAN]]*O30</f>
        <v>35331.449999999997</v>
      </c>
    </row>
    <row r="31" spans="1:16" ht="24.75" customHeight="1" x14ac:dyDescent="0.2">
      <c r="A31" s="13"/>
      <c r="B31" s="13"/>
      <c r="C31" s="71" t="s">
        <v>99</v>
      </c>
      <c r="D31" s="76" t="s">
        <v>69</v>
      </c>
      <c r="E31" s="12">
        <v>44470</v>
      </c>
      <c r="F31" s="74" t="s">
        <v>70</v>
      </c>
      <c r="G31" s="12">
        <v>44471.916666666664</v>
      </c>
      <c r="H31" s="75" t="s">
        <v>71</v>
      </c>
      <c r="I31" s="15">
        <v>91</v>
      </c>
      <c r="J31" s="15">
        <v>16</v>
      </c>
      <c r="K31" s="15">
        <v>13</v>
      </c>
      <c r="L31" s="15">
        <v>4</v>
      </c>
      <c r="M31" s="79">
        <v>4.7320000000000002</v>
      </c>
      <c r="N31" s="101">
        <v>4.7320000000000002</v>
      </c>
      <c r="O31" s="63">
        <v>2530</v>
      </c>
      <c r="P31" s="64">
        <f>Table224578910112[[#This Row],[PEMBULATAN]]*O31</f>
        <v>11971.960000000001</v>
      </c>
    </row>
    <row r="32" spans="1:16" ht="24.75" customHeight="1" x14ac:dyDescent="0.2">
      <c r="A32" s="13"/>
      <c r="B32" s="13"/>
      <c r="C32" s="71" t="s">
        <v>100</v>
      </c>
      <c r="D32" s="76" t="s">
        <v>69</v>
      </c>
      <c r="E32" s="12">
        <v>44470</v>
      </c>
      <c r="F32" s="74" t="s">
        <v>70</v>
      </c>
      <c r="G32" s="12">
        <v>44471.916666666664</v>
      </c>
      <c r="H32" s="75" t="s">
        <v>71</v>
      </c>
      <c r="I32" s="15">
        <v>27</v>
      </c>
      <c r="J32" s="15">
        <v>26</v>
      </c>
      <c r="K32" s="15">
        <v>31</v>
      </c>
      <c r="L32" s="15">
        <v>2</v>
      </c>
      <c r="M32" s="79">
        <v>5.4405000000000001</v>
      </c>
      <c r="N32" s="101">
        <v>6</v>
      </c>
      <c r="O32" s="63">
        <v>2530</v>
      </c>
      <c r="P32" s="64">
        <f>Table224578910112[[#This Row],[PEMBULATAN]]*O32</f>
        <v>15180</v>
      </c>
    </row>
    <row r="33" spans="1:16" ht="24.75" customHeight="1" x14ac:dyDescent="0.2">
      <c r="A33" s="13"/>
      <c r="B33" s="13"/>
      <c r="C33" s="71" t="s">
        <v>101</v>
      </c>
      <c r="D33" s="76" t="s">
        <v>69</v>
      </c>
      <c r="E33" s="12">
        <v>44470</v>
      </c>
      <c r="F33" s="74" t="s">
        <v>70</v>
      </c>
      <c r="G33" s="12">
        <v>44471.916666666664</v>
      </c>
      <c r="H33" s="75" t="s">
        <v>71</v>
      </c>
      <c r="I33" s="15">
        <v>41</v>
      </c>
      <c r="J33" s="15">
        <v>30</v>
      </c>
      <c r="K33" s="15">
        <v>25</v>
      </c>
      <c r="L33" s="15">
        <v>8</v>
      </c>
      <c r="M33" s="79">
        <v>7.6875</v>
      </c>
      <c r="N33" s="101">
        <v>8</v>
      </c>
      <c r="O33" s="63">
        <v>2530</v>
      </c>
      <c r="P33" s="64">
        <f>Table224578910112[[#This Row],[PEMBULATAN]]*O33</f>
        <v>20240</v>
      </c>
    </row>
    <row r="34" spans="1:16" ht="24.75" customHeight="1" x14ac:dyDescent="0.2">
      <c r="A34" s="13"/>
      <c r="B34" s="13"/>
      <c r="C34" s="71" t="s">
        <v>102</v>
      </c>
      <c r="D34" s="76" t="s">
        <v>69</v>
      </c>
      <c r="E34" s="12">
        <v>44470</v>
      </c>
      <c r="F34" s="74" t="s">
        <v>70</v>
      </c>
      <c r="G34" s="12">
        <v>44471.916666666664</v>
      </c>
      <c r="H34" s="75" t="s">
        <v>71</v>
      </c>
      <c r="I34" s="15">
        <v>45</v>
      </c>
      <c r="J34" s="15">
        <v>21</v>
      </c>
      <c r="K34" s="15">
        <v>26</v>
      </c>
      <c r="L34" s="15">
        <v>4</v>
      </c>
      <c r="M34" s="79">
        <v>6.1425000000000001</v>
      </c>
      <c r="N34" s="101">
        <v>6.1425000000000001</v>
      </c>
      <c r="O34" s="63">
        <v>2530</v>
      </c>
      <c r="P34" s="64">
        <f>Table224578910112[[#This Row],[PEMBULATAN]]*O34</f>
        <v>15540.525</v>
      </c>
    </row>
    <row r="35" spans="1:16" ht="24.75" customHeight="1" x14ac:dyDescent="0.2">
      <c r="A35" s="13"/>
      <c r="B35" s="13"/>
      <c r="C35" s="71" t="s">
        <v>103</v>
      </c>
      <c r="D35" s="76" t="s">
        <v>69</v>
      </c>
      <c r="E35" s="12">
        <v>44470</v>
      </c>
      <c r="F35" s="74" t="s">
        <v>70</v>
      </c>
      <c r="G35" s="12">
        <v>44471.916666666664</v>
      </c>
      <c r="H35" s="75" t="s">
        <v>71</v>
      </c>
      <c r="I35" s="15">
        <v>91</v>
      </c>
      <c r="J35" s="15">
        <v>52</v>
      </c>
      <c r="K35" s="15">
        <v>31</v>
      </c>
      <c r="L35" s="15">
        <v>14</v>
      </c>
      <c r="M35" s="79">
        <v>36.673000000000002</v>
      </c>
      <c r="N35" s="101">
        <v>36.673000000000002</v>
      </c>
      <c r="O35" s="63">
        <v>2530</v>
      </c>
      <c r="P35" s="64">
        <f>Table224578910112[[#This Row],[PEMBULATAN]]*O35</f>
        <v>92782.69</v>
      </c>
    </row>
    <row r="36" spans="1:16" ht="24.75" customHeight="1" x14ac:dyDescent="0.2">
      <c r="A36" s="13"/>
      <c r="B36" s="13"/>
      <c r="C36" s="71" t="s">
        <v>104</v>
      </c>
      <c r="D36" s="76" t="s">
        <v>69</v>
      </c>
      <c r="E36" s="12">
        <v>44470</v>
      </c>
      <c r="F36" s="74" t="s">
        <v>70</v>
      </c>
      <c r="G36" s="12">
        <v>44471.916666666664</v>
      </c>
      <c r="H36" s="75" t="s">
        <v>71</v>
      </c>
      <c r="I36" s="15">
        <v>87</v>
      </c>
      <c r="J36" s="15">
        <v>50</v>
      </c>
      <c r="K36" s="15">
        <v>20</v>
      </c>
      <c r="L36" s="15">
        <v>10</v>
      </c>
      <c r="M36" s="79">
        <v>21.75</v>
      </c>
      <c r="N36" s="101">
        <v>21.75</v>
      </c>
      <c r="O36" s="63">
        <v>2530</v>
      </c>
      <c r="P36" s="64">
        <f>Table224578910112[[#This Row],[PEMBULATAN]]*O36</f>
        <v>55027.5</v>
      </c>
    </row>
    <row r="37" spans="1:16" ht="24.75" customHeight="1" x14ac:dyDescent="0.2">
      <c r="A37" s="13"/>
      <c r="B37" s="13"/>
      <c r="C37" s="71" t="s">
        <v>105</v>
      </c>
      <c r="D37" s="76" t="s">
        <v>69</v>
      </c>
      <c r="E37" s="12">
        <v>44470</v>
      </c>
      <c r="F37" s="74" t="s">
        <v>70</v>
      </c>
      <c r="G37" s="12">
        <v>44471.916666666664</v>
      </c>
      <c r="H37" s="75" t="s">
        <v>71</v>
      </c>
      <c r="I37" s="15">
        <v>63</v>
      </c>
      <c r="J37" s="15">
        <v>52</v>
      </c>
      <c r="K37" s="15">
        <v>24</v>
      </c>
      <c r="L37" s="15">
        <v>8</v>
      </c>
      <c r="M37" s="79">
        <v>19.655999999999999</v>
      </c>
      <c r="N37" s="101">
        <v>19.655999999999999</v>
      </c>
      <c r="O37" s="63">
        <v>2530</v>
      </c>
      <c r="P37" s="64">
        <f>Table224578910112[[#This Row],[PEMBULATAN]]*O37</f>
        <v>49729.68</v>
      </c>
    </row>
    <row r="38" spans="1:16" ht="24.75" customHeight="1" x14ac:dyDescent="0.2">
      <c r="A38" s="13"/>
      <c r="B38" s="13"/>
      <c r="C38" s="71" t="s">
        <v>106</v>
      </c>
      <c r="D38" s="76" t="s">
        <v>69</v>
      </c>
      <c r="E38" s="12">
        <v>44470</v>
      </c>
      <c r="F38" s="74" t="s">
        <v>70</v>
      </c>
      <c r="G38" s="12">
        <v>44471.916666666664</v>
      </c>
      <c r="H38" s="75" t="s">
        <v>71</v>
      </c>
      <c r="I38" s="15">
        <v>64</v>
      </c>
      <c r="J38" s="15">
        <v>55</v>
      </c>
      <c r="K38" s="15">
        <v>41</v>
      </c>
      <c r="L38" s="15">
        <v>8</v>
      </c>
      <c r="M38" s="79">
        <v>36.08</v>
      </c>
      <c r="N38" s="101">
        <v>36.08</v>
      </c>
      <c r="O38" s="63">
        <v>2530</v>
      </c>
      <c r="P38" s="64">
        <f>Table224578910112[[#This Row],[PEMBULATAN]]*O38</f>
        <v>91282.4</v>
      </c>
    </row>
    <row r="39" spans="1:16" ht="24.75" customHeight="1" x14ac:dyDescent="0.2">
      <c r="A39" s="13"/>
      <c r="B39" s="13"/>
      <c r="C39" s="71" t="s">
        <v>107</v>
      </c>
      <c r="D39" s="76" t="s">
        <v>69</v>
      </c>
      <c r="E39" s="12">
        <v>44470</v>
      </c>
      <c r="F39" s="74" t="s">
        <v>70</v>
      </c>
      <c r="G39" s="12">
        <v>44471.916666666664</v>
      </c>
      <c r="H39" s="75" t="s">
        <v>71</v>
      </c>
      <c r="I39" s="15">
        <v>32</v>
      </c>
      <c r="J39" s="15">
        <v>31</v>
      </c>
      <c r="K39" s="15">
        <v>17</v>
      </c>
      <c r="L39" s="15">
        <v>3</v>
      </c>
      <c r="M39" s="79">
        <v>4.2160000000000002</v>
      </c>
      <c r="N39" s="101">
        <v>4.2160000000000002</v>
      </c>
      <c r="O39" s="63">
        <v>2530</v>
      </c>
      <c r="P39" s="64">
        <f>Table224578910112[[#This Row],[PEMBULATAN]]*O39</f>
        <v>10666.480000000001</v>
      </c>
    </row>
    <row r="40" spans="1:16" ht="24.75" customHeight="1" x14ac:dyDescent="0.2">
      <c r="A40" s="13"/>
      <c r="B40" s="13"/>
      <c r="C40" s="71" t="s">
        <v>108</v>
      </c>
      <c r="D40" s="76" t="s">
        <v>69</v>
      </c>
      <c r="E40" s="12">
        <v>44470</v>
      </c>
      <c r="F40" s="74" t="s">
        <v>70</v>
      </c>
      <c r="G40" s="12">
        <v>44471.916666666664</v>
      </c>
      <c r="H40" s="75" t="s">
        <v>71</v>
      </c>
      <c r="I40" s="15">
        <v>66</v>
      </c>
      <c r="J40" s="15">
        <v>21</v>
      </c>
      <c r="K40" s="15">
        <v>30</v>
      </c>
      <c r="L40" s="15">
        <v>9</v>
      </c>
      <c r="M40" s="79">
        <v>10.395</v>
      </c>
      <c r="N40" s="101">
        <v>11</v>
      </c>
      <c r="O40" s="63">
        <v>2530</v>
      </c>
      <c r="P40" s="64">
        <f>Table224578910112[[#This Row],[PEMBULATAN]]*O40</f>
        <v>27830</v>
      </c>
    </row>
    <row r="41" spans="1:16" ht="24.75" customHeight="1" x14ac:dyDescent="0.2">
      <c r="A41" s="13"/>
      <c r="B41" s="13"/>
      <c r="C41" s="71" t="s">
        <v>109</v>
      </c>
      <c r="D41" s="76" t="s">
        <v>69</v>
      </c>
      <c r="E41" s="12">
        <v>44470</v>
      </c>
      <c r="F41" s="74" t="s">
        <v>70</v>
      </c>
      <c r="G41" s="12">
        <v>44471.916666666664</v>
      </c>
      <c r="H41" s="75" t="s">
        <v>71</v>
      </c>
      <c r="I41" s="15">
        <v>46</v>
      </c>
      <c r="J41" s="15">
        <v>31</v>
      </c>
      <c r="K41" s="15">
        <v>16</v>
      </c>
      <c r="L41" s="15">
        <v>2</v>
      </c>
      <c r="M41" s="79">
        <v>5.7039999999999997</v>
      </c>
      <c r="N41" s="101">
        <v>5.7039999999999997</v>
      </c>
      <c r="O41" s="63">
        <v>2530</v>
      </c>
      <c r="P41" s="64">
        <f>Table224578910112[[#This Row],[PEMBULATAN]]*O41</f>
        <v>14431.119999999999</v>
      </c>
    </row>
    <row r="42" spans="1:16" ht="24.75" customHeight="1" x14ac:dyDescent="0.2">
      <c r="A42" s="13"/>
      <c r="B42" s="13"/>
      <c r="C42" s="71" t="s">
        <v>110</v>
      </c>
      <c r="D42" s="76" t="s">
        <v>69</v>
      </c>
      <c r="E42" s="12">
        <v>44470</v>
      </c>
      <c r="F42" s="74" t="s">
        <v>70</v>
      </c>
      <c r="G42" s="12">
        <v>44471.916666666664</v>
      </c>
      <c r="H42" s="75" t="s">
        <v>71</v>
      </c>
      <c r="I42" s="15">
        <v>51</v>
      </c>
      <c r="J42" s="15">
        <v>31</v>
      </c>
      <c r="K42" s="15">
        <v>21</v>
      </c>
      <c r="L42" s="15">
        <v>4</v>
      </c>
      <c r="M42" s="79">
        <v>8.3002500000000001</v>
      </c>
      <c r="N42" s="101">
        <v>9</v>
      </c>
      <c r="O42" s="63">
        <v>2530</v>
      </c>
      <c r="P42" s="64">
        <f>Table224578910112[[#This Row],[PEMBULATAN]]*O42</f>
        <v>22770</v>
      </c>
    </row>
    <row r="43" spans="1:16" ht="24.75" customHeight="1" x14ac:dyDescent="0.2">
      <c r="A43" s="13"/>
      <c r="B43" s="13"/>
      <c r="C43" s="71" t="s">
        <v>111</v>
      </c>
      <c r="D43" s="76" t="s">
        <v>69</v>
      </c>
      <c r="E43" s="12">
        <v>44470</v>
      </c>
      <c r="F43" s="74" t="s">
        <v>70</v>
      </c>
      <c r="G43" s="12">
        <v>44471.916666666664</v>
      </c>
      <c r="H43" s="75" t="s">
        <v>71</v>
      </c>
      <c r="I43" s="15">
        <v>81</v>
      </c>
      <c r="J43" s="15">
        <v>51</v>
      </c>
      <c r="K43" s="15">
        <v>28</v>
      </c>
      <c r="L43" s="15">
        <v>23</v>
      </c>
      <c r="M43" s="79">
        <v>28.917000000000002</v>
      </c>
      <c r="N43" s="101">
        <v>28.917000000000002</v>
      </c>
      <c r="O43" s="63">
        <v>2530</v>
      </c>
      <c r="P43" s="64">
        <f>Table224578910112[[#This Row],[PEMBULATAN]]*O43</f>
        <v>73160.010000000009</v>
      </c>
    </row>
    <row r="44" spans="1:16" ht="24.75" customHeight="1" x14ac:dyDescent="0.2">
      <c r="A44" s="13"/>
      <c r="B44" s="13"/>
      <c r="C44" s="71" t="s">
        <v>112</v>
      </c>
      <c r="D44" s="76" t="s">
        <v>69</v>
      </c>
      <c r="E44" s="12">
        <v>44470</v>
      </c>
      <c r="F44" s="74" t="s">
        <v>70</v>
      </c>
      <c r="G44" s="12">
        <v>44471.916666666664</v>
      </c>
      <c r="H44" s="75" t="s">
        <v>71</v>
      </c>
      <c r="I44" s="15">
        <v>97</v>
      </c>
      <c r="J44" s="15">
        <v>51</v>
      </c>
      <c r="K44" s="15">
        <v>35</v>
      </c>
      <c r="L44" s="15">
        <v>20</v>
      </c>
      <c r="M44" s="79">
        <v>43.286250000000003</v>
      </c>
      <c r="N44" s="101">
        <v>43.286250000000003</v>
      </c>
      <c r="O44" s="63">
        <v>2530</v>
      </c>
      <c r="P44" s="64">
        <f>Table224578910112[[#This Row],[PEMBULATAN]]*O44</f>
        <v>109514.21250000001</v>
      </c>
    </row>
    <row r="45" spans="1:16" ht="24.75" customHeight="1" x14ac:dyDescent="0.2">
      <c r="A45" s="13"/>
      <c r="B45" s="13"/>
      <c r="C45" s="71" t="s">
        <v>113</v>
      </c>
      <c r="D45" s="76" t="s">
        <v>69</v>
      </c>
      <c r="E45" s="12">
        <v>44470</v>
      </c>
      <c r="F45" s="74" t="s">
        <v>70</v>
      </c>
      <c r="G45" s="12">
        <v>44471.916666666664</v>
      </c>
      <c r="H45" s="75" t="s">
        <v>71</v>
      </c>
      <c r="I45" s="15">
        <v>41</v>
      </c>
      <c r="J45" s="15">
        <v>40</v>
      </c>
      <c r="K45" s="15">
        <v>30</v>
      </c>
      <c r="L45" s="15">
        <v>4</v>
      </c>
      <c r="M45" s="79">
        <v>12.3</v>
      </c>
      <c r="N45" s="101">
        <v>13</v>
      </c>
      <c r="O45" s="63">
        <v>2530</v>
      </c>
      <c r="P45" s="64">
        <f>Table224578910112[[#This Row],[PEMBULATAN]]*O45</f>
        <v>32890</v>
      </c>
    </row>
    <row r="46" spans="1:16" ht="24.75" customHeight="1" x14ac:dyDescent="0.2">
      <c r="A46" s="13"/>
      <c r="B46" s="13"/>
      <c r="C46" s="71" t="s">
        <v>114</v>
      </c>
      <c r="D46" s="76" t="s">
        <v>69</v>
      </c>
      <c r="E46" s="12">
        <v>44470</v>
      </c>
      <c r="F46" s="74" t="s">
        <v>70</v>
      </c>
      <c r="G46" s="12">
        <v>44471.916666666664</v>
      </c>
      <c r="H46" s="75" t="s">
        <v>71</v>
      </c>
      <c r="I46" s="15">
        <v>80</v>
      </c>
      <c r="J46" s="15">
        <v>52</v>
      </c>
      <c r="K46" s="15">
        <v>12</v>
      </c>
      <c r="L46" s="15">
        <v>8</v>
      </c>
      <c r="M46" s="79">
        <v>12.48</v>
      </c>
      <c r="N46" s="101">
        <v>12.48</v>
      </c>
      <c r="O46" s="63">
        <v>2530</v>
      </c>
      <c r="P46" s="64">
        <f>Table224578910112[[#This Row],[PEMBULATAN]]*O46</f>
        <v>31574.400000000001</v>
      </c>
    </row>
    <row r="47" spans="1:16" ht="24.75" customHeight="1" x14ac:dyDescent="0.2">
      <c r="A47" s="13"/>
      <c r="B47" s="13"/>
      <c r="C47" s="71" t="s">
        <v>115</v>
      </c>
      <c r="D47" s="76" t="s">
        <v>69</v>
      </c>
      <c r="E47" s="12">
        <v>44470</v>
      </c>
      <c r="F47" s="74" t="s">
        <v>70</v>
      </c>
      <c r="G47" s="12">
        <v>44471.916666666664</v>
      </c>
      <c r="H47" s="75" t="s">
        <v>71</v>
      </c>
      <c r="I47" s="15">
        <v>98</v>
      </c>
      <c r="J47" s="15">
        <v>52</v>
      </c>
      <c r="K47" s="15">
        <v>28</v>
      </c>
      <c r="L47" s="15">
        <v>19</v>
      </c>
      <c r="M47" s="79">
        <v>35.671999999999997</v>
      </c>
      <c r="N47" s="101">
        <v>35.671999999999997</v>
      </c>
      <c r="O47" s="63">
        <v>2530</v>
      </c>
      <c r="P47" s="64">
        <f>Table224578910112[[#This Row],[PEMBULATAN]]*O47</f>
        <v>90250.159999999989</v>
      </c>
    </row>
    <row r="48" spans="1:16" ht="24.75" customHeight="1" x14ac:dyDescent="0.2">
      <c r="A48" s="13"/>
      <c r="B48" s="13"/>
      <c r="C48" s="71" t="s">
        <v>116</v>
      </c>
      <c r="D48" s="76" t="s">
        <v>69</v>
      </c>
      <c r="E48" s="12">
        <v>44470</v>
      </c>
      <c r="F48" s="74" t="s">
        <v>70</v>
      </c>
      <c r="G48" s="12">
        <v>44471.916666666664</v>
      </c>
      <c r="H48" s="75" t="s">
        <v>71</v>
      </c>
      <c r="I48" s="15">
        <v>75</v>
      </c>
      <c r="J48" s="15">
        <v>60</v>
      </c>
      <c r="K48" s="15">
        <v>14</v>
      </c>
      <c r="L48" s="15">
        <v>5</v>
      </c>
      <c r="M48" s="79">
        <v>15.75</v>
      </c>
      <c r="N48" s="101">
        <v>15.75</v>
      </c>
      <c r="O48" s="63">
        <v>2530</v>
      </c>
      <c r="P48" s="64">
        <f>Table224578910112[[#This Row],[PEMBULATAN]]*O48</f>
        <v>39847.5</v>
      </c>
    </row>
    <row r="49" spans="1:16" ht="24.75" customHeight="1" x14ac:dyDescent="0.2">
      <c r="A49" s="13"/>
      <c r="B49" s="13"/>
      <c r="C49" s="71" t="s">
        <v>117</v>
      </c>
      <c r="D49" s="76" t="s">
        <v>69</v>
      </c>
      <c r="E49" s="12">
        <v>44470</v>
      </c>
      <c r="F49" s="74" t="s">
        <v>70</v>
      </c>
      <c r="G49" s="12">
        <v>44471.916666666664</v>
      </c>
      <c r="H49" s="75" t="s">
        <v>71</v>
      </c>
      <c r="I49" s="15">
        <v>56</v>
      </c>
      <c r="J49" s="15">
        <v>32</v>
      </c>
      <c r="K49" s="15">
        <v>13</v>
      </c>
      <c r="L49" s="15">
        <v>9</v>
      </c>
      <c r="M49" s="79">
        <v>5.8239999999999998</v>
      </c>
      <c r="N49" s="101">
        <v>9</v>
      </c>
      <c r="O49" s="63">
        <v>2530</v>
      </c>
      <c r="P49" s="64">
        <f>Table224578910112[[#This Row],[PEMBULATAN]]*O49</f>
        <v>22770</v>
      </c>
    </row>
    <row r="50" spans="1:16" ht="24.75" customHeight="1" x14ac:dyDescent="0.2">
      <c r="A50" s="13"/>
      <c r="B50" s="13"/>
      <c r="C50" s="71" t="s">
        <v>118</v>
      </c>
      <c r="D50" s="76" t="s">
        <v>69</v>
      </c>
      <c r="E50" s="12">
        <v>44470</v>
      </c>
      <c r="F50" s="74" t="s">
        <v>70</v>
      </c>
      <c r="G50" s="12">
        <v>44471.916666666664</v>
      </c>
      <c r="H50" s="75" t="s">
        <v>71</v>
      </c>
      <c r="I50" s="15">
        <v>42</v>
      </c>
      <c r="J50" s="15">
        <v>32</v>
      </c>
      <c r="K50" s="15">
        <v>21</v>
      </c>
      <c r="L50" s="15">
        <v>5</v>
      </c>
      <c r="M50" s="79">
        <v>7.056</v>
      </c>
      <c r="N50" s="101">
        <v>7.056</v>
      </c>
      <c r="O50" s="63">
        <v>2530</v>
      </c>
      <c r="P50" s="64">
        <f>Table224578910112[[#This Row],[PEMBULATAN]]*O50</f>
        <v>17851.68</v>
      </c>
    </row>
    <row r="51" spans="1:16" ht="24.75" customHeight="1" x14ac:dyDescent="0.2">
      <c r="A51" s="13"/>
      <c r="B51" s="13"/>
      <c r="C51" s="71" t="s">
        <v>119</v>
      </c>
      <c r="D51" s="76" t="s">
        <v>69</v>
      </c>
      <c r="E51" s="12">
        <v>44470</v>
      </c>
      <c r="F51" s="74" t="s">
        <v>70</v>
      </c>
      <c r="G51" s="12">
        <v>44471.916666666664</v>
      </c>
      <c r="H51" s="75" t="s">
        <v>71</v>
      </c>
      <c r="I51" s="15">
        <v>97</v>
      </c>
      <c r="J51" s="15">
        <v>23</v>
      </c>
      <c r="K51" s="15">
        <v>20</v>
      </c>
      <c r="L51" s="15">
        <v>10</v>
      </c>
      <c r="M51" s="79">
        <v>11.154999999999999</v>
      </c>
      <c r="N51" s="101">
        <v>11.154999999999999</v>
      </c>
      <c r="O51" s="63">
        <v>2530</v>
      </c>
      <c r="P51" s="64">
        <f>Table224578910112[[#This Row],[PEMBULATAN]]*O51</f>
        <v>28222.149999999998</v>
      </c>
    </row>
    <row r="52" spans="1:16" ht="24.75" customHeight="1" x14ac:dyDescent="0.2">
      <c r="A52" s="13"/>
      <c r="B52" s="13"/>
      <c r="C52" s="71" t="s">
        <v>120</v>
      </c>
      <c r="D52" s="76" t="s">
        <v>69</v>
      </c>
      <c r="E52" s="12">
        <v>44470</v>
      </c>
      <c r="F52" s="74" t="s">
        <v>70</v>
      </c>
      <c r="G52" s="12">
        <v>44471.916666666664</v>
      </c>
      <c r="H52" s="75" t="s">
        <v>71</v>
      </c>
      <c r="I52" s="15">
        <v>123</v>
      </c>
      <c r="J52" s="15">
        <v>5</v>
      </c>
      <c r="K52" s="15">
        <v>5</v>
      </c>
      <c r="L52" s="15">
        <v>1</v>
      </c>
      <c r="M52" s="79">
        <v>0.76875000000000004</v>
      </c>
      <c r="N52" s="101">
        <v>1</v>
      </c>
      <c r="O52" s="63">
        <v>2530</v>
      </c>
      <c r="P52" s="64">
        <f>Table224578910112[[#This Row],[PEMBULATAN]]*O52</f>
        <v>2530</v>
      </c>
    </row>
    <row r="53" spans="1:16" ht="24.75" customHeight="1" x14ac:dyDescent="0.2">
      <c r="A53" s="13"/>
      <c r="B53" s="13"/>
      <c r="C53" s="71" t="s">
        <v>121</v>
      </c>
      <c r="D53" s="76" t="s">
        <v>69</v>
      </c>
      <c r="E53" s="12">
        <v>44470</v>
      </c>
      <c r="F53" s="74" t="s">
        <v>70</v>
      </c>
      <c r="G53" s="12">
        <v>44471.916666666664</v>
      </c>
      <c r="H53" s="75" t="s">
        <v>71</v>
      </c>
      <c r="I53" s="15">
        <v>74</v>
      </c>
      <c r="J53" s="15">
        <v>42</v>
      </c>
      <c r="K53" s="15">
        <v>39</v>
      </c>
      <c r="L53" s="15">
        <v>20</v>
      </c>
      <c r="M53" s="79">
        <v>30.303000000000001</v>
      </c>
      <c r="N53" s="101">
        <v>31</v>
      </c>
      <c r="O53" s="63">
        <v>2530</v>
      </c>
      <c r="P53" s="64">
        <f>Table224578910112[[#This Row],[PEMBULATAN]]*O53</f>
        <v>78430</v>
      </c>
    </row>
    <row r="54" spans="1:16" ht="24.75" customHeight="1" x14ac:dyDescent="0.2">
      <c r="A54" s="13"/>
      <c r="B54" s="13"/>
      <c r="C54" s="71" t="s">
        <v>122</v>
      </c>
      <c r="D54" s="76" t="s">
        <v>69</v>
      </c>
      <c r="E54" s="12">
        <v>44470</v>
      </c>
      <c r="F54" s="74" t="s">
        <v>70</v>
      </c>
      <c r="G54" s="12">
        <v>44471.916666666664</v>
      </c>
      <c r="H54" s="75" t="s">
        <v>71</v>
      </c>
      <c r="I54" s="15">
        <v>43</v>
      </c>
      <c r="J54" s="15">
        <v>36</v>
      </c>
      <c r="K54" s="15">
        <v>30</v>
      </c>
      <c r="L54" s="15">
        <v>13</v>
      </c>
      <c r="M54" s="79">
        <v>11.61</v>
      </c>
      <c r="N54" s="101">
        <v>13</v>
      </c>
      <c r="O54" s="63">
        <v>2530</v>
      </c>
      <c r="P54" s="64">
        <f>Table224578910112[[#This Row],[PEMBULATAN]]*O54</f>
        <v>32890</v>
      </c>
    </row>
    <row r="55" spans="1:16" ht="24.75" customHeight="1" x14ac:dyDescent="0.2">
      <c r="A55" s="13"/>
      <c r="B55" s="13"/>
      <c r="C55" s="71" t="s">
        <v>123</v>
      </c>
      <c r="D55" s="76" t="s">
        <v>69</v>
      </c>
      <c r="E55" s="12">
        <v>44470</v>
      </c>
      <c r="F55" s="74" t="s">
        <v>70</v>
      </c>
      <c r="G55" s="12">
        <v>44471.916666666664</v>
      </c>
      <c r="H55" s="75" t="s">
        <v>71</v>
      </c>
      <c r="I55" s="15">
        <v>36</v>
      </c>
      <c r="J55" s="15">
        <v>36</v>
      </c>
      <c r="K55" s="15">
        <v>13</v>
      </c>
      <c r="L55" s="15">
        <v>1</v>
      </c>
      <c r="M55" s="79">
        <v>4.2119999999999997</v>
      </c>
      <c r="N55" s="101">
        <v>4.2119999999999997</v>
      </c>
      <c r="O55" s="63">
        <v>2530</v>
      </c>
      <c r="P55" s="64">
        <f>Table224578910112[[#This Row],[PEMBULATAN]]*O55</f>
        <v>10656.359999999999</v>
      </c>
    </row>
    <row r="56" spans="1:16" ht="24.75" customHeight="1" x14ac:dyDescent="0.2">
      <c r="A56" s="13"/>
      <c r="B56" s="13"/>
      <c r="C56" s="71" t="s">
        <v>124</v>
      </c>
      <c r="D56" s="76" t="s">
        <v>69</v>
      </c>
      <c r="E56" s="12">
        <v>44470</v>
      </c>
      <c r="F56" s="74" t="s">
        <v>70</v>
      </c>
      <c r="G56" s="12">
        <v>44471.916666666664</v>
      </c>
      <c r="H56" s="75" t="s">
        <v>71</v>
      </c>
      <c r="I56" s="15">
        <v>115</v>
      </c>
      <c r="J56" s="15">
        <v>24</v>
      </c>
      <c r="K56" s="15">
        <v>7</v>
      </c>
      <c r="L56" s="15">
        <v>3</v>
      </c>
      <c r="M56" s="79">
        <v>4.83</v>
      </c>
      <c r="N56" s="101">
        <v>4.83</v>
      </c>
      <c r="O56" s="63">
        <v>2530</v>
      </c>
      <c r="P56" s="64">
        <f>Table224578910112[[#This Row],[PEMBULATAN]]*O56</f>
        <v>12219.9</v>
      </c>
    </row>
    <row r="57" spans="1:16" ht="24.75" customHeight="1" x14ac:dyDescent="0.2">
      <c r="A57" s="13"/>
      <c r="B57" s="13"/>
      <c r="C57" s="71" t="s">
        <v>125</v>
      </c>
      <c r="D57" s="76" t="s">
        <v>69</v>
      </c>
      <c r="E57" s="12">
        <v>44470</v>
      </c>
      <c r="F57" s="74" t="s">
        <v>70</v>
      </c>
      <c r="G57" s="12">
        <v>44471.916666666664</v>
      </c>
      <c r="H57" s="75" t="s">
        <v>71</v>
      </c>
      <c r="I57" s="15">
        <v>49</v>
      </c>
      <c r="J57" s="15">
        <v>39</v>
      </c>
      <c r="K57" s="15">
        <v>17</v>
      </c>
      <c r="L57" s="15">
        <v>4</v>
      </c>
      <c r="M57" s="79">
        <v>8.1217500000000005</v>
      </c>
      <c r="N57" s="101">
        <v>8.1217500000000005</v>
      </c>
      <c r="O57" s="63">
        <v>2530</v>
      </c>
      <c r="P57" s="64">
        <f>Table224578910112[[#This Row],[PEMBULATAN]]*O57</f>
        <v>20548.0275</v>
      </c>
    </row>
    <row r="58" spans="1:16" ht="24.75" customHeight="1" x14ac:dyDescent="0.2">
      <c r="A58" s="13"/>
      <c r="B58" s="13"/>
      <c r="C58" s="71" t="s">
        <v>126</v>
      </c>
      <c r="D58" s="76" t="s">
        <v>69</v>
      </c>
      <c r="E58" s="12">
        <v>44470</v>
      </c>
      <c r="F58" s="74" t="s">
        <v>70</v>
      </c>
      <c r="G58" s="12">
        <v>44471.916666666664</v>
      </c>
      <c r="H58" s="75" t="s">
        <v>71</v>
      </c>
      <c r="I58" s="15">
        <v>57</v>
      </c>
      <c r="J58" s="15">
        <v>34</v>
      </c>
      <c r="K58" s="15">
        <v>19</v>
      </c>
      <c r="L58" s="15">
        <v>6</v>
      </c>
      <c r="M58" s="79">
        <v>9.2055000000000007</v>
      </c>
      <c r="N58" s="101">
        <v>9.2055000000000007</v>
      </c>
      <c r="O58" s="63">
        <v>2530</v>
      </c>
      <c r="P58" s="64">
        <f>Table224578910112[[#This Row],[PEMBULATAN]]*O58</f>
        <v>23289.915000000001</v>
      </c>
    </row>
    <row r="59" spans="1:16" ht="24.75" customHeight="1" x14ac:dyDescent="0.2">
      <c r="A59" s="13"/>
      <c r="B59" s="13"/>
      <c r="C59" s="71" t="s">
        <v>127</v>
      </c>
      <c r="D59" s="76" t="s">
        <v>69</v>
      </c>
      <c r="E59" s="12">
        <v>44470</v>
      </c>
      <c r="F59" s="74" t="s">
        <v>70</v>
      </c>
      <c r="G59" s="12">
        <v>44471.916666666664</v>
      </c>
      <c r="H59" s="75" t="s">
        <v>71</v>
      </c>
      <c r="I59" s="15">
        <v>33</v>
      </c>
      <c r="J59" s="15">
        <v>28</v>
      </c>
      <c r="K59" s="15">
        <v>32</v>
      </c>
      <c r="L59" s="15">
        <v>9</v>
      </c>
      <c r="M59" s="79">
        <v>7.3920000000000003</v>
      </c>
      <c r="N59" s="101">
        <v>9</v>
      </c>
      <c r="O59" s="63">
        <v>2530</v>
      </c>
      <c r="P59" s="64">
        <f>Table224578910112[[#This Row],[PEMBULATAN]]*O59</f>
        <v>22770</v>
      </c>
    </row>
    <row r="60" spans="1:16" ht="24.75" customHeight="1" x14ac:dyDescent="0.2">
      <c r="A60" s="13"/>
      <c r="B60" s="13"/>
      <c r="C60" s="71" t="s">
        <v>128</v>
      </c>
      <c r="D60" s="76" t="s">
        <v>69</v>
      </c>
      <c r="E60" s="12">
        <v>44470</v>
      </c>
      <c r="F60" s="74" t="s">
        <v>70</v>
      </c>
      <c r="G60" s="12">
        <v>44471.916666666664</v>
      </c>
      <c r="H60" s="75" t="s">
        <v>71</v>
      </c>
      <c r="I60" s="15">
        <v>32</v>
      </c>
      <c r="J60" s="15">
        <v>55</v>
      </c>
      <c r="K60" s="15">
        <v>29</v>
      </c>
      <c r="L60" s="15">
        <v>14</v>
      </c>
      <c r="M60" s="79">
        <v>12.76</v>
      </c>
      <c r="N60" s="101">
        <v>14</v>
      </c>
      <c r="O60" s="63">
        <v>2530</v>
      </c>
      <c r="P60" s="64">
        <f>Table224578910112[[#This Row],[PEMBULATAN]]*O60</f>
        <v>35420</v>
      </c>
    </row>
    <row r="61" spans="1:16" ht="24.75" customHeight="1" x14ac:dyDescent="0.2">
      <c r="A61" s="13"/>
      <c r="B61" s="13"/>
      <c r="C61" s="71" t="s">
        <v>129</v>
      </c>
      <c r="D61" s="76" t="s">
        <v>69</v>
      </c>
      <c r="E61" s="12">
        <v>44470</v>
      </c>
      <c r="F61" s="74" t="s">
        <v>70</v>
      </c>
      <c r="G61" s="12">
        <v>44471.916666666664</v>
      </c>
      <c r="H61" s="75" t="s">
        <v>71</v>
      </c>
      <c r="I61" s="15">
        <v>32</v>
      </c>
      <c r="J61" s="15">
        <v>40</v>
      </c>
      <c r="K61" s="15">
        <v>24</v>
      </c>
      <c r="L61" s="15">
        <v>3</v>
      </c>
      <c r="M61" s="79">
        <v>7.68</v>
      </c>
      <c r="N61" s="101">
        <v>7.68</v>
      </c>
      <c r="O61" s="63">
        <v>2530</v>
      </c>
      <c r="P61" s="64">
        <f>Table224578910112[[#This Row],[PEMBULATAN]]*O61</f>
        <v>19430.399999999998</v>
      </c>
    </row>
    <row r="62" spans="1:16" ht="24.75" customHeight="1" x14ac:dyDescent="0.2">
      <c r="A62" s="13"/>
      <c r="B62" s="13"/>
      <c r="C62" s="71" t="s">
        <v>130</v>
      </c>
      <c r="D62" s="76" t="s">
        <v>69</v>
      </c>
      <c r="E62" s="12">
        <v>44470</v>
      </c>
      <c r="F62" s="74" t="s">
        <v>70</v>
      </c>
      <c r="G62" s="12">
        <v>44471.916666666664</v>
      </c>
      <c r="H62" s="75" t="s">
        <v>71</v>
      </c>
      <c r="I62" s="15">
        <v>37</v>
      </c>
      <c r="J62" s="15">
        <v>21</v>
      </c>
      <c r="K62" s="15">
        <v>11</v>
      </c>
      <c r="L62" s="15">
        <v>3</v>
      </c>
      <c r="M62" s="79">
        <v>2.1367500000000001</v>
      </c>
      <c r="N62" s="101">
        <v>3</v>
      </c>
      <c r="O62" s="63">
        <v>2530</v>
      </c>
      <c r="P62" s="64">
        <f>Table224578910112[[#This Row],[PEMBULATAN]]*O62</f>
        <v>7590</v>
      </c>
    </row>
    <row r="63" spans="1:16" ht="24.75" customHeight="1" x14ac:dyDescent="0.2">
      <c r="A63" s="13"/>
      <c r="B63" s="13"/>
      <c r="C63" s="71" t="s">
        <v>131</v>
      </c>
      <c r="D63" s="76" t="s">
        <v>69</v>
      </c>
      <c r="E63" s="12">
        <v>44470</v>
      </c>
      <c r="F63" s="74" t="s">
        <v>70</v>
      </c>
      <c r="G63" s="12">
        <v>44471.916666666664</v>
      </c>
      <c r="H63" s="75" t="s">
        <v>71</v>
      </c>
      <c r="I63" s="15">
        <v>95</v>
      </c>
      <c r="J63" s="15">
        <v>50</v>
      </c>
      <c r="K63" s="15">
        <v>32</v>
      </c>
      <c r="L63" s="15">
        <v>7</v>
      </c>
      <c r="M63" s="79">
        <v>38</v>
      </c>
      <c r="N63" s="101">
        <v>38</v>
      </c>
      <c r="O63" s="63">
        <v>2530</v>
      </c>
      <c r="P63" s="64">
        <f>Table224578910112[[#This Row],[PEMBULATAN]]*O63</f>
        <v>96140</v>
      </c>
    </row>
    <row r="64" spans="1:16" ht="24.75" customHeight="1" x14ac:dyDescent="0.2">
      <c r="A64" s="13"/>
      <c r="B64" s="13"/>
      <c r="C64" s="71" t="s">
        <v>132</v>
      </c>
      <c r="D64" s="76" t="s">
        <v>69</v>
      </c>
      <c r="E64" s="12">
        <v>44470</v>
      </c>
      <c r="F64" s="74" t="s">
        <v>70</v>
      </c>
      <c r="G64" s="12">
        <v>44471.916666666664</v>
      </c>
      <c r="H64" s="75" t="s">
        <v>71</v>
      </c>
      <c r="I64" s="15">
        <v>63</v>
      </c>
      <c r="J64" s="15">
        <v>47</v>
      </c>
      <c r="K64" s="15">
        <v>5</v>
      </c>
      <c r="L64" s="15">
        <v>2</v>
      </c>
      <c r="M64" s="79">
        <v>3.7012499999999999</v>
      </c>
      <c r="N64" s="101">
        <v>3.7012499999999999</v>
      </c>
      <c r="O64" s="63">
        <v>2530</v>
      </c>
      <c r="P64" s="64">
        <f>Table224578910112[[#This Row],[PEMBULATAN]]*O64</f>
        <v>9364.1625000000004</v>
      </c>
    </row>
    <row r="65" spans="1:16" ht="24.75" customHeight="1" x14ac:dyDescent="0.2">
      <c r="A65" s="13"/>
      <c r="B65" s="13"/>
      <c r="C65" s="71" t="s">
        <v>133</v>
      </c>
      <c r="D65" s="76" t="s">
        <v>69</v>
      </c>
      <c r="E65" s="12">
        <v>44470</v>
      </c>
      <c r="F65" s="74" t="s">
        <v>70</v>
      </c>
      <c r="G65" s="12">
        <v>44471.916666666664</v>
      </c>
      <c r="H65" s="75" t="s">
        <v>71</v>
      </c>
      <c r="I65" s="15">
        <v>85</v>
      </c>
      <c r="J65" s="15">
        <v>24</v>
      </c>
      <c r="K65" s="15">
        <v>6</v>
      </c>
      <c r="L65" s="15">
        <v>2</v>
      </c>
      <c r="M65" s="79">
        <v>3.06</v>
      </c>
      <c r="N65" s="101">
        <v>3.06</v>
      </c>
      <c r="O65" s="63">
        <v>2530</v>
      </c>
      <c r="P65" s="64">
        <f>Table224578910112[[#This Row],[PEMBULATAN]]*O65</f>
        <v>7741.8</v>
      </c>
    </row>
    <row r="66" spans="1:16" ht="24.75" customHeight="1" x14ac:dyDescent="0.2">
      <c r="A66" s="13"/>
      <c r="B66" s="13"/>
      <c r="C66" s="71" t="s">
        <v>134</v>
      </c>
      <c r="D66" s="76" t="s">
        <v>69</v>
      </c>
      <c r="E66" s="12">
        <v>44470</v>
      </c>
      <c r="F66" s="74" t="s">
        <v>70</v>
      </c>
      <c r="G66" s="12">
        <v>44471.916666666664</v>
      </c>
      <c r="H66" s="75" t="s">
        <v>71</v>
      </c>
      <c r="I66" s="15">
        <v>91</v>
      </c>
      <c r="J66" s="15">
        <v>44</v>
      </c>
      <c r="K66" s="15">
        <v>19</v>
      </c>
      <c r="L66" s="15">
        <v>10</v>
      </c>
      <c r="M66" s="79">
        <v>19.018999999999998</v>
      </c>
      <c r="N66" s="101">
        <v>19.018999999999998</v>
      </c>
      <c r="O66" s="63">
        <v>2530</v>
      </c>
      <c r="P66" s="64">
        <f>Table224578910112[[#This Row],[PEMBULATAN]]*O66</f>
        <v>48118.069999999992</v>
      </c>
    </row>
    <row r="67" spans="1:16" ht="24.75" customHeight="1" x14ac:dyDescent="0.2">
      <c r="A67" s="13"/>
      <c r="B67" s="13"/>
      <c r="C67" s="71" t="s">
        <v>135</v>
      </c>
      <c r="D67" s="76" t="s">
        <v>69</v>
      </c>
      <c r="E67" s="12">
        <v>44470</v>
      </c>
      <c r="F67" s="74" t="s">
        <v>70</v>
      </c>
      <c r="G67" s="12">
        <v>44471.916666666664</v>
      </c>
      <c r="H67" s="75" t="s">
        <v>71</v>
      </c>
      <c r="I67" s="15">
        <v>125</v>
      </c>
      <c r="J67" s="15">
        <v>24</v>
      </c>
      <c r="K67" s="15">
        <v>24</v>
      </c>
      <c r="L67" s="15">
        <v>20</v>
      </c>
      <c r="M67" s="79">
        <v>18</v>
      </c>
      <c r="N67" s="101">
        <v>20</v>
      </c>
      <c r="O67" s="63">
        <v>2530</v>
      </c>
      <c r="P67" s="64">
        <f>Table224578910112[[#This Row],[PEMBULATAN]]*O67</f>
        <v>50600</v>
      </c>
    </row>
    <row r="68" spans="1:16" ht="24.75" customHeight="1" x14ac:dyDescent="0.2">
      <c r="A68" s="13"/>
      <c r="B68" s="13"/>
      <c r="C68" s="71" t="s">
        <v>136</v>
      </c>
      <c r="D68" s="76" t="s">
        <v>69</v>
      </c>
      <c r="E68" s="12">
        <v>44470</v>
      </c>
      <c r="F68" s="74" t="s">
        <v>70</v>
      </c>
      <c r="G68" s="12">
        <v>44471.916666666664</v>
      </c>
      <c r="H68" s="75" t="s">
        <v>71</v>
      </c>
      <c r="I68" s="15">
        <v>45</v>
      </c>
      <c r="J68" s="15">
        <v>45</v>
      </c>
      <c r="K68" s="15">
        <v>8</v>
      </c>
      <c r="L68" s="15">
        <v>5</v>
      </c>
      <c r="M68" s="79">
        <v>4.05</v>
      </c>
      <c r="N68" s="101">
        <v>5</v>
      </c>
      <c r="O68" s="63">
        <v>2530</v>
      </c>
      <c r="P68" s="64">
        <f>Table224578910112[[#This Row],[PEMBULATAN]]*O68</f>
        <v>12650</v>
      </c>
    </row>
    <row r="69" spans="1:16" ht="24.75" customHeight="1" x14ac:dyDescent="0.2">
      <c r="A69" s="13"/>
      <c r="B69" s="13"/>
      <c r="C69" s="71" t="s">
        <v>137</v>
      </c>
      <c r="D69" s="76" t="s">
        <v>69</v>
      </c>
      <c r="E69" s="12">
        <v>44470</v>
      </c>
      <c r="F69" s="74" t="s">
        <v>70</v>
      </c>
      <c r="G69" s="12">
        <v>44471.916666666664</v>
      </c>
      <c r="H69" s="75" t="s">
        <v>71</v>
      </c>
      <c r="I69" s="15">
        <v>60</v>
      </c>
      <c r="J69" s="15">
        <v>48</v>
      </c>
      <c r="K69" s="15">
        <v>26</v>
      </c>
      <c r="L69" s="15">
        <v>2</v>
      </c>
      <c r="M69" s="79">
        <v>18.72</v>
      </c>
      <c r="N69" s="101">
        <v>18.72</v>
      </c>
      <c r="O69" s="63">
        <v>2530</v>
      </c>
      <c r="P69" s="64">
        <f>Table224578910112[[#This Row],[PEMBULATAN]]*O69</f>
        <v>47361.599999999999</v>
      </c>
    </row>
    <row r="70" spans="1:16" ht="24.75" customHeight="1" x14ac:dyDescent="0.2">
      <c r="A70" s="13"/>
      <c r="B70" s="13"/>
      <c r="C70" s="71" t="s">
        <v>138</v>
      </c>
      <c r="D70" s="76" t="s">
        <v>69</v>
      </c>
      <c r="E70" s="12">
        <v>44470</v>
      </c>
      <c r="F70" s="74" t="s">
        <v>70</v>
      </c>
      <c r="G70" s="12">
        <v>44471.916666666664</v>
      </c>
      <c r="H70" s="75" t="s">
        <v>71</v>
      </c>
      <c r="I70" s="15">
        <v>43</v>
      </c>
      <c r="J70" s="15">
        <v>34</v>
      </c>
      <c r="K70" s="15">
        <v>37</v>
      </c>
      <c r="L70" s="15">
        <v>7</v>
      </c>
      <c r="M70" s="79">
        <v>13.5235</v>
      </c>
      <c r="N70" s="101">
        <v>13.5235</v>
      </c>
      <c r="O70" s="63">
        <v>2530</v>
      </c>
      <c r="P70" s="64">
        <f>Table224578910112[[#This Row],[PEMBULATAN]]*O70</f>
        <v>34214.455000000002</v>
      </c>
    </row>
    <row r="71" spans="1:16" ht="24.75" customHeight="1" x14ac:dyDescent="0.2">
      <c r="A71" s="13"/>
      <c r="B71" s="13"/>
      <c r="C71" s="71" t="s">
        <v>139</v>
      </c>
      <c r="D71" s="76" t="s">
        <v>69</v>
      </c>
      <c r="E71" s="12">
        <v>44470</v>
      </c>
      <c r="F71" s="74" t="s">
        <v>70</v>
      </c>
      <c r="G71" s="12">
        <v>44471.916666666664</v>
      </c>
      <c r="H71" s="75" t="s">
        <v>71</v>
      </c>
      <c r="I71" s="15">
        <v>55</v>
      </c>
      <c r="J71" s="15">
        <v>33</v>
      </c>
      <c r="K71" s="15">
        <v>17</v>
      </c>
      <c r="L71" s="15">
        <v>6</v>
      </c>
      <c r="M71" s="79">
        <v>7.7137500000000001</v>
      </c>
      <c r="N71" s="101">
        <v>7.7137500000000001</v>
      </c>
      <c r="O71" s="63">
        <v>2530</v>
      </c>
      <c r="P71" s="64">
        <f>Table224578910112[[#This Row],[PEMBULATAN]]*O71</f>
        <v>19515.787499999999</v>
      </c>
    </row>
    <row r="72" spans="1:16" ht="24.75" customHeight="1" x14ac:dyDescent="0.2">
      <c r="A72" s="13"/>
      <c r="B72" s="13"/>
      <c r="C72" s="71" t="s">
        <v>140</v>
      </c>
      <c r="D72" s="76" t="s">
        <v>69</v>
      </c>
      <c r="E72" s="12">
        <v>44470</v>
      </c>
      <c r="F72" s="74" t="s">
        <v>70</v>
      </c>
      <c r="G72" s="12">
        <v>44471.916666666664</v>
      </c>
      <c r="H72" s="75" t="s">
        <v>71</v>
      </c>
      <c r="I72" s="15">
        <v>50</v>
      </c>
      <c r="J72" s="15">
        <v>45</v>
      </c>
      <c r="K72" s="15">
        <v>20</v>
      </c>
      <c r="L72" s="15">
        <v>4</v>
      </c>
      <c r="M72" s="79">
        <v>11.25</v>
      </c>
      <c r="N72" s="101">
        <v>11.25</v>
      </c>
      <c r="O72" s="63">
        <v>2530</v>
      </c>
      <c r="P72" s="64">
        <f>Table224578910112[[#This Row],[PEMBULATAN]]*O72</f>
        <v>28462.5</v>
      </c>
    </row>
    <row r="73" spans="1:16" ht="24.75" customHeight="1" x14ac:dyDescent="0.2">
      <c r="A73" s="13"/>
      <c r="B73" s="13"/>
      <c r="C73" s="71" t="s">
        <v>141</v>
      </c>
      <c r="D73" s="76" t="s">
        <v>69</v>
      </c>
      <c r="E73" s="12">
        <v>44470</v>
      </c>
      <c r="F73" s="74" t="s">
        <v>70</v>
      </c>
      <c r="G73" s="12">
        <v>44471.916666666664</v>
      </c>
      <c r="H73" s="75" t="s">
        <v>71</v>
      </c>
      <c r="I73" s="15">
        <v>62</v>
      </c>
      <c r="J73" s="15">
        <v>40</v>
      </c>
      <c r="K73" s="15">
        <v>20</v>
      </c>
      <c r="L73" s="15">
        <v>4</v>
      </c>
      <c r="M73" s="79">
        <v>12.4</v>
      </c>
      <c r="N73" s="101">
        <v>13</v>
      </c>
      <c r="O73" s="63">
        <v>2530</v>
      </c>
      <c r="P73" s="64">
        <f>Table224578910112[[#This Row],[PEMBULATAN]]*O73</f>
        <v>32890</v>
      </c>
    </row>
    <row r="74" spans="1:16" ht="24.75" customHeight="1" x14ac:dyDescent="0.2">
      <c r="A74" s="13"/>
      <c r="B74" s="13"/>
      <c r="C74" s="71" t="s">
        <v>142</v>
      </c>
      <c r="D74" s="76" t="s">
        <v>69</v>
      </c>
      <c r="E74" s="12">
        <v>44470</v>
      </c>
      <c r="F74" s="74" t="s">
        <v>70</v>
      </c>
      <c r="G74" s="12">
        <v>44471.916666666664</v>
      </c>
      <c r="H74" s="75" t="s">
        <v>71</v>
      </c>
      <c r="I74" s="15">
        <v>70</v>
      </c>
      <c r="J74" s="15">
        <v>51</v>
      </c>
      <c r="K74" s="15">
        <v>14</v>
      </c>
      <c r="L74" s="15">
        <v>8</v>
      </c>
      <c r="M74" s="79">
        <v>12.494999999999999</v>
      </c>
      <c r="N74" s="101">
        <v>12.494999999999999</v>
      </c>
      <c r="O74" s="63">
        <v>2530</v>
      </c>
      <c r="P74" s="64">
        <f>Table224578910112[[#This Row],[PEMBULATAN]]*O74</f>
        <v>31612.35</v>
      </c>
    </row>
    <row r="75" spans="1:16" ht="24.75" customHeight="1" x14ac:dyDescent="0.2">
      <c r="A75" s="13"/>
      <c r="B75" s="13"/>
      <c r="C75" s="71" t="s">
        <v>143</v>
      </c>
      <c r="D75" s="76" t="s">
        <v>69</v>
      </c>
      <c r="E75" s="12">
        <v>44470</v>
      </c>
      <c r="F75" s="74" t="s">
        <v>70</v>
      </c>
      <c r="G75" s="12">
        <v>44471.916666666664</v>
      </c>
      <c r="H75" s="75" t="s">
        <v>71</v>
      </c>
      <c r="I75" s="15">
        <v>108</v>
      </c>
      <c r="J75" s="15">
        <v>55</v>
      </c>
      <c r="K75" s="15">
        <v>26</v>
      </c>
      <c r="L75" s="15">
        <v>22</v>
      </c>
      <c r="M75" s="79">
        <v>38.61</v>
      </c>
      <c r="N75" s="101">
        <v>38.61</v>
      </c>
      <c r="O75" s="63">
        <v>2530</v>
      </c>
      <c r="P75" s="64">
        <f>Table224578910112[[#This Row],[PEMBULATAN]]*O75</f>
        <v>97683.3</v>
      </c>
    </row>
    <row r="76" spans="1:16" ht="24.75" customHeight="1" x14ac:dyDescent="0.2">
      <c r="A76" s="13"/>
      <c r="B76" s="13"/>
      <c r="C76" s="71" t="s">
        <v>144</v>
      </c>
      <c r="D76" s="76" t="s">
        <v>69</v>
      </c>
      <c r="E76" s="12">
        <v>44470</v>
      </c>
      <c r="F76" s="74" t="s">
        <v>70</v>
      </c>
      <c r="G76" s="12">
        <v>44471.916666666664</v>
      </c>
      <c r="H76" s="75" t="s">
        <v>71</v>
      </c>
      <c r="I76" s="15">
        <v>75</v>
      </c>
      <c r="J76" s="15">
        <v>55</v>
      </c>
      <c r="K76" s="15">
        <v>25</v>
      </c>
      <c r="L76" s="15">
        <v>11</v>
      </c>
      <c r="M76" s="79">
        <v>25.78125</v>
      </c>
      <c r="N76" s="101">
        <v>25.78125</v>
      </c>
      <c r="O76" s="63">
        <v>2530</v>
      </c>
      <c r="P76" s="64">
        <f>Table224578910112[[#This Row],[PEMBULATAN]]*O76</f>
        <v>65226.5625</v>
      </c>
    </row>
    <row r="77" spans="1:16" ht="24.75" customHeight="1" x14ac:dyDescent="0.2">
      <c r="A77" s="13"/>
      <c r="B77" s="13"/>
      <c r="C77" s="71" t="s">
        <v>145</v>
      </c>
      <c r="D77" s="76" t="s">
        <v>69</v>
      </c>
      <c r="E77" s="12">
        <v>44470</v>
      </c>
      <c r="F77" s="74" t="s">
        <v>70</v>
      </c>
      <c r="G77" s="12">
        <v>44471.916666666664</v>
      </c>
      <c r="H77" s="75" t="s">
        <v>71</v>
      </c>
      <c r="I77" s="15">
        <v>74</v>
      </c>
      <c r="J77" s="15">
        <v>56</v>
      </c>
      <c r="K77" s="15">
        <v>12</v>
      </c>
      <c r="L77" s="15">
        <v>11</v>
      </c>
      <c r="M77" s="79">
        <v>12.432</v>
      </c>
      <c r="N77" s="101">
        <v>13</v>
      </c>
      <c r="O77" s="63">
        <v>2530</v>
      </c>
      <c r="P77" s="64">
        <f>Table224578910112[[#This Row],[PEMBULATAN]]*O77</f>
        <v>32890</v>
      </c>
    </row>
    <row r="78" spans="1:16" ht="24.75" customHeight="1" x14ac:dyDescent="0.2">
      <c r="A78" s="13"/>
      <c r="B78" s="13"/>
      <c r="C78" s="71" t="s">
        <v>146</v>
      </c>
      <c r="D78" s="76" t="s">
        <v>69</v>
      </c>
      <c r="E78" s="12">
        <v>44470</v>
      </c>
      <c r="F78" s="74" t="s">
        <v>70</v>
      </c>
      <c r="G78" s="12">
        <v>44471.916666666664</v>
      </c>
      <c r="H78" s="75" t="s">
        <v>71</v>
      </c>
      <c r="I78" s="15">
        <v>88</v>
      </c>
      <c r="J78" s="15">
        <v>62</v>
      </c>
      <c r="K78" s="15">
        <v>16</v>
      </c>
      <c r="L78" s="15">
        <v>20</v>
      </c>
      <c r="M78" s="79">
        <v>21.824000000000002</v>
      </c>
      <c r="N78" s="101">
        <v>21.824000000000002</v>
      </c>
      <c r="O78" s="63">
        <v>2530</v>
      </c>
      <c r="P78" s="64">
        <f>Table224578910112[[#This Row],[PEMBULATAN]]*O78</f>
        <v>55214.720000000001</v>
      </c>
    </row>
    <row r="79" spans="1:16" ht="24.75" customHeight="1" x14ac:dyDescent="0.2">
      <c r="A79" s="13"/>
      <c r="B79" s="13"/>
      <c r="C79" s="71" t="s">
        <v>147</v>
      </c>
      <c r="D79" s="76" t="s">
        <v>69</v>
      </c>
      <c r="E79" s="12">
        <v>44470</v>
      </c>
      <c r="F79" s="74" t="s">
        <v>70</v>
      </c>
      <c r="G79" s="12">
        <v>44471.916666666664</v>
      </c>
      <c r="H79" s="75" t="s">
        <v>71</v>
      </c>
      <c r="I79" s="15">
        <v>82</v>
      </c>
      <c r="J79" s="15">
        <v>45</v>
      </c>
      <c r="K79" s="15">
        <v>16</v>
      </c>
      <c r="L79" s="15">
        <v>7</v>
      </c>
      <c r="M79" s="79">
        <v>14.76</v>
      </c>
      <c r="N79" s="101">
        <v>14.76</v>
      </c>
      <c r="O79" s="63">
        <v>2530</v>
      </c>
      <c r="P79" s="64">
        <f>Table224578910112[[#This Row],[PEMBULATAN]]*O79</f>
        <v>37342.800000000003</v>
      </c>
    </row>
    <row r="80" spans="1:16" ht="24.75" customHeight="1" x14ac:dyDescent="0.2">
      <c r="A80" s="13"/>
      <c r="B80" s="13"/>
      <c r="C80" s="71" t="s">
        <v>148</v>
      </c>
      <c r="D80" s="76" t="s">
        <v>69</v>
      </c>
      <c r="E80" s="12">
        <v>44470</v>
      </c>
      <c r="F80" s="74" t="s">
        <v>70</v>
      </c>
      <c r="G80" s="12">
        <v>44471.916666666664</v>
      </c>
      <c r="H80" s="75" t="s">
        <v>71</v>
      </c>
      <c r="I80" s="15">
        <v>66</v>
      </c>
      <c r="J80" s="15">
        <v>56</v>
      </c>
      <c r="K80" s="15">
        <v>12</v>
      </c>
      <c r="L80" s="15">
        <v>7</v>
      </c>
      <c r="M80" s="79">
        <v>11.087999999999999</v>
      </c>
      <c r="N80" s="101">
        <v>11.087999999999999</v>
      </c>
      <c r="O80" s="63">
        <v>2530</v>
      </c>
      <c r="P80" s="64">
        <f>Table224578910112[[#This Row],[PEMBULATAN]]*O80</f>
        <v>28052.639999999999</v>
      </c>
    </row>
    <row r="81" spans="1:16" ht="24.75" customHeight="1" x14ac:dyDescent="0.2">
      <c r="A81" s="13"/>
      <c r="B81" s="13"/>
      <c r="C81" s="71" t="s">
        <v>149</v>
      </c>
      <c r="D81" s="76" t="s">
        <v>69</v>
      </c>
      <c r="E81" s="12">
        <v>44470</v>
      </c>
      <c r="F81" s="74" t="s">
        <v>70</v>
      </c>
      <c r="G81" s="12">
        <v>44471.916666666664</v>
      </c>
      <c r="H81" s="75" t="s">
        <v>71</v>
      </c>
      <c r="I81" s="15">
        <v>53</v>
      </c>
      <c r="J81" s="15">
        <v>59</v>
      </c>
      <c r="K81" s="15">
        <v>53</v>
      </c>
      <c r="L81" s="15">
        <v>9</v>
      </c>
      <c r="M81" s="79">
        <v>41.432749999999999</v>
      </c>
      <c r="N81" s="101">
        <v>42</v>
      </c>
      <c r="O81" s="63">
        <v>2530</v>
      </c>
      <c r="P81" s="64">
        <f>Table224578910112[[#This Row],[PEMBULATAN]]*O81</f>
        <v>106260</v>
      </c>
    </row>
    <row r="82" spans="1:16" ht="24.75" customHeight="1" x14ac:dyDescent="0.2">
      <c r="A82" s="13"/>
      <c r="B82" s="13"/>
      <c r="C82" s="71" t="s">
        <v>150</v>
      </c>
      <c r="D82" s="76" t="s">
        <v>69</v>
      </c>
      <c r="E82" s="12">
        <v>44470</v>
      </c>
      <c r="F82" s="74" t="s">
        <v>70</v>
      </c>
      <c r="G82" s="12">
        <v>44471.916666666664</v>
      </c>
      <c r="H82" s="75" t="s">
        <v>71</v>
      </c>
      <c r="I82" s="15">
        <v>82</v>
      </c>
      <c r="J82" s="15">
        <v>44</v>
      </c>
      <c r="K82" s="15">
        <v>53</v>
      </c>
      <c r="L82" s="15">
        <v>11</v>
      </c>
      <c r="M82" s="79">
        <v>47.805999999999997</v>
      </c>
      <c r="N82" s="101">
        <v>47.805999999999997</v>
      </c>
      <c r="O82" s="63">
        <v>2530</v>
      </c>
      <c r="P82" s="64">
        <f>Table224578910112[[#This Row],[PEMBULATAN]]*O82</f>
        <v>120949.18</v>
      </c>
    </row>
    <row r="83" spans="1:16" ht="24.75" customHeight="1" x14ac:dyDescent="0.2">
      <c r="A83" s="13"/>
      <c r="B83" s="13"/>
      <c r="C83" s="71" t="s">
        <v>151</v>
      </c>
      <c r="D83" s="76" t="s">
        <v>69</v>
      </c>
      <c r="E83" s="12">
        <v>44470</v>
      </c>
      <c r="F83" s="74" t="s">
        <v>70</v>
      </c>
      <c r="G83" s="12">
        <v>44471.916666666664</v>
      </c>
      <c r="H83" s="75" t="s">
        <v>71</v>
      </c>
      <c r="I83" s="15">
        <v>152</v>
      </c>
      <c r="J83" s="15">
        <v>17</v>
      </c>
      <c r="K83" s="15">
        <v>8</v>
      </c>
      <c r="L83" s="15">
        <v>5</v>
      </c>
      <c r="M83" s="79">
        <v>5.1680000000000001</v>
      </c>
      <c r="N83" s="101">
        <v>5.1680000000000001</v>
      </c>
      <c r="O83" s="63">
        <v>2530</v>
      </c>
      <c r="P83" s="64">
        <f>Table224578910112[[#This Row],[PEMBULATAN]]*O83</f>
        <v>13075.04</v>
      </c>
    </row>
    <row r="84" spans="1:16" ht="24.75" customHeight="1" x14ac:dyDescent="0.2">
      <c r="A84" s="13"/>
      <c r="B84" s="13"/>
      <c r="C84" s="71" t="s">
        <v>152</v>
      </c>
      <c r="D84" s="76" t="s">
        <v>69</v>
      </c>
      <c r="E84" s="12">
        <v>44470</v>
      </c>
      <c r="F84" s="74" t="s">
        <v>70</v>
      </c>
      <c r="G84" s="12">
        <v>44471.916666666664</v>
      </c>
      <c r="H84" s="75" t="s">
        <v>71</v>
      </c>
      <c r="I84" s="15">
        <v>62</v>
      </c>
      <c r="J84" s="15">
        <v>40</v>
      </c>
      <c r="K84" s="15">
        <v>50</v>
      </c>
      <c r="L84" s="15">
        <v>18</v>
      </c>
      <c r="M84" s="79">
        <v>31</v>
      </c>
      <c r="N84" s="101">
        <v>31</v>
      </c>
      <c r="O84" s="63">
        <v>2530</v>
      </c>
      <c r="P84" s="64">
        <f>Table224578910112[[#This Row],[PEMBULATAN]]*O84</f>
        <v>78430</v>
      </c>
    </row>
    <row r="85" spans="1:16" ht="24.75" customHeight="1" x14ac:dyDescent="0.2">
      <c r="A85" s="13"/>
      <c r="B85" s="13"/>
      <c r="C85" s="71" t="s">
        <v>153</v>
      </c>
      <c r="D85" s="76" t="s">
        <v>69</v>
      </c>
      <c r="E85" s="12">
        <v>44470</v>
      </c>
      <c r="F85" s="74" t="s">
        <v>70</v>
      </c>
      <c r="G85" s="12">
        <v>44471.916666666664</v>
      </c>
      <c r="H85" s="75" t="s">
        <v>71</v>
      </c>
      <c r="I85" s="15">
        <v>120</v>
      </c>
      <c r="J85" s="15">
        <v>67</v>
      </c>
      <c r="K85" s="15">
        <v>56</v>
      </c>
      <c r="L85" s="15">
        <v>6</v>
      </c>
      <c r="M85" s="79">
        <v>112.56</v>
      </c>
      <c r="N85" s="101">
        <v>112.56</v>
      </c>
      <c r="O85" s="63">
        <v>2530</v>
      </c>
      <c r="P85" s="64">
        <f>Table224578910112[[#This Row],[PEMBULATAN]]*O85</f>
        <v>284776.8</v>
      </c>
    </row>
    <row r="86" spans="1:16" ht="24.75" customHeight="1" x14ac:dyDescent="0.2">
      <c r="A86" s="13"/>
      <c r="B86" s="13"/>
      <c r="C86" s="71" t="s">
        <v>154</v>
      </c>
      <c r="D86" s="76" t="s">
        <v>69</v>
      </c>
      <c r="E86" s="12">
        <v>44470</v>
      </c>
      <c r="F86" s="74" t="s">
        <v>70</v>
      </c>
      <c r="G86" s="12">
        <v>44471.916666666664</v>
      </c>
      <c r="H86" s="75" t="s">
        <v>71</v>
      </c>
      <c r="I86" s="15">
        <v>63</v>
      </c>
      <c r="J86" s="15">
        <v>40</v>
      </c>
      <c r="K86" s="15">
        <v>9</v>
      </c>
      <c r="L86" s="15">
        <v>2</v>
      </c>
      <c r="M86" s="79">
        <v>5.67</v>
      </c>
      <c r="N86" s="101">
        <v>5.67</v>
      </c>
      <c r="O86" s="63">
        <v>2530</v>
      </c>
      <c r="P86" s="64">
        <f>Table224578910112[[#This Row],[PEMBULATAN]]*O86</f>
        <v>14345.1</v>
      </c>
    </row>
    <row r="87" spans="1:16" ht="24.75" customHeight="1" x14ac:dyDescent="0.2">
      <c r="A87" s="13"/>
      <c r="B87" s="13"/>
      <c r="C87" s="71" t="s">
        <v>155</v>
      </c>
      <c r="D87" s="76" t="s">
        <v>69</v>
      </c>
      <c r="E87" s="12">
        <v>44470</v>
      </c>
      <c r="F87" s="74" t="s">
        <v>70</v>
      </c>
      <c r="G87" s="12">
        <v>44471.916666666664</v>
      </c>
      <c r="H87" s="75" t="s">
        <v>71</v>
      </c>
      <c r="I87" s="15">
        <v>88</v>
      </c>
      <c r="J87" s="15">
        <v>59</v>
      </c>
      <c r="K87" s="15">
        <v>7</v>
      </c>
      <c r="L87" s="15">
        <v>5</v>
      </c>
      <c r="M87" s="79">
        <v>9.0860000000000003</v>
      </c>
      <c r="N87" s="101">
        <v>9.0860000000000003</v>
      </c>
      <c r="O87" s="63">
        <v>2530</v>
      </c>
      <c r="P87" s="64">
        <f>Table224578910112[[#This Row],[PEMBULATAN]]*O87</f>
        <v>22987.58</v>
      </c>
    </row>
    <row r="88" spans="1:16" ht="24.75" customHeight="1" x14ac:dyDescent="0.2">
      <c r="A88" s="13"/>
      <c r="B88" s="13"/>
      <c r="C88" s="71" t="s">
        <v>156</v>
      </c>
      <c r="D88" s="76" t="s">
        <v>69</v>
      </c>
      <c r="E88" s="12">
        <v>44470</v>
      </c>
      <c r="F88" s="74" t="s">
        <v>70</v>
      </c>
      <c r="G88" s="12">
        <v>44471.916666666664</v>
      </c>
      <c r="H88" s="75" t="s">
        <v>71</v>
      </c>
      <c r="I88" s="15">
        <v>82</v>
      </c>
      <c r="J88" s="15">
        <v>56</v>
      </c>
      <c r="K88" s="15">
        <v>26</v>
      </c>
      <c r="L88" s="15">
        <v>10</v>
      </c>
      <c r="M88" s="79">
        <v>29.847999999999999</v>
      </c>
      <c r="N88" s="101">
        <v>29.847999999999999</v>
      </c>
      <c r="O88" s="63">
        <v>2530</v>
      </c>
      <c r="P88" s="64">
        <f>Table224578910112[[#This Row],[PEMBULATAN]]*O88</f>
        <v>75515.44</v>
      </c>
    </row>
    <row r="89" spans="1:16" ht="24.75" customHeight="1" x14ac:dyDescent="0.2">
      <c r="A89" s="13"/>
      <c r="B89" s="13"/>
      <c r="C89" s="71" t="s">
        <v>157</v>
      </c>
      <c r="D89" s="76" t="s">
        <v>69</v>
      </c>
      <c r="E89" s="12">
        <v>44470</v>
      </c>
      <c r="F89" s="74" t="s">
        <v>70</v>
      </c>
      <c r="G89" s="12">
        <v>44471.916666666664</v>
      </c>
      <c r="H89" s="75" t="s">
        <v>71</v>
      </c>
      <c r="I89" s="15">
        <v>90</v>
      </c>
      <c r="J89" s="15">
        <v>62</v>
      </c>
      <c r="K89" s="15">
        <v>12</v>
      </c>
      <c r="L89" s="15">
        <v>11</v>
      </c>
      <c r="M89" s="79">
        <v>16.739999999999998</v>
      </c>
      <c r="N89" s="101">
        <v>16.739999999999998</v>
      </c>
      <c r="O89" s="63">
        <v>2530</v>
      </c>
      <c r="P89" s="64">
        <f>Table224578910112[[#This Row],[PEMBULATAN]]*O89</f>
        <v>42352.2</v>
      </c>
    </row>
    <row r="90" spans="1:16" ht="24.75" customHeight="1" x14ac:dyDescent="0.2">
      <c r="A90" s="13"/>
      <c r="B90" s="13"/>
      <c r="C90" s="71" t="s">
        <v>158</v>
      </c>
      <c r="D90" s="76" t="s">
        <v>69</v>
      </c>
      <c r="E90" s="12">
        <v>44470</v>
      </c>
      <c r="F90" s="74" t="s">
        <v>70</v>
      </c>
      <c r="G90" s="12">
        <v>44471.916666666664</v>
      </c>
      <c r="H90" s="75" t="s">
        <v>71</v>
      </c>
      <c r="I90" s="15">
        <v>86</v>
      </c>
      <c r="J90" s="15">
        <v>67</v>
      </c>
      <c r="K90" s="15">
        <v>16</v>
      </c>
      <c r="L90" s="15">
        <v>11</v>
      </c>
      <c r="M90" s="79">
        <v>23.047999999999998</v>
      </c>
      <c r="N90" s="101">
        <v>23.047999999999998</v>
      </c>
      <c r="O90" s="63">
        <v>2530</v>
      </c>
      <c r="P90" s="64">
        <f>Table224578910112[[#This Row],[PEMBULATAN]]*O90</f>
        <v>58311.439999999995</v>
      </c>
    </row>
    <row r="91" spans="1:16" ht="24.75" customHeight="1" x14ac:dyDescent="0.2">
      <c r="A91" s="13"/>
      <c r="B91" s="13"/>
      <c r="C91" s="71" t="s">
        <v>159</v>
      </c>
      <c r="D91" s="76" t="s">
        <v>69</v>
      </c>
      <c r="E91" s="12">
        <v>44470</v>
      </c>
      <c r="F91" s="74" t="s">
        <v>70</v>
      </c>
      <c r="G91" s="12">
        <v>44471.916666666664</v>
      </c>
      <c r="H91" s="75" t="s">
        <v>71</v>
      </c>
      <c r="I91" s="15">
        <v>79</v>
      </c>
      <c r="J91" s="15">
        <v>64</v>
      </c>
      <c r="K91" s="15">
        <v>15</v>
      </c>
      <c r="L91" s="15">
        <v>11</v>
      </c>
      <c r="M91" s="79">
        <v>18.96</v>
      </c>
      <c r="N91" s="101">
        <v>18.96</v>
      </c>
      <c r="O91" s="63">
        <v>2530</v>
      </c>
      <c r="P91" s="64">
        <f>Table224578910112[[#This Row],[PEMBULATAN]]*O91</f>
        <v>47968.800000000003</v>
      </c>
    </row>
    <row r="92" spans="1:16" ht="24.75" customHeight="1" x14ac:dyDescent="0.2">
      <c r="A92" s="13"/>
      <c r="B92" s="13"/>
      <c r="C92" s="71" t="s">
        <v>160</v>
      </c>
      <c r="D92" s="76" t="s">
        <v>69</v>
      </c>
      <c r="E92" s="12">
        <v>44470</v>
      </c>
      <c r="F92" s="74" t="s">
        <v>70</v>
      </c>
      <c r="G92" s="12">
        <v>44471.916666666664</v>
      </c>
      <c r="H92" s="75" t="s">
        <v>71</v>
      </c>
      <c r="I92" s="15">
        <v>56</v>
      </c>
      <c r="J92" s="15">
        <v>52</v>
      </c>
      <c r="K92" s="15">
        <v>20</v>
      </c>
      <c r="L92" s="15">
        <v>7</v>
      </c>
      <c r="M92" s="79">
        <v>14.56</v>
      </c>
      <c r="N92" s="101">
        <v>14.56</v>
      </c>
      <c r="O92" s="63">
        <v>2530</v>
      </c>
      <c r="P92" s="64">
        <f>Table224578910112[[#This Row],[PEMBULATAN]]*O92</f>
        <v>36836.800000000003</v>
      </c>
    </row>
    <row r="93" spans="1:16" ht="24.75" customHeight="1" x14ac:dyDescent="0.2">
      <c r="A93" s="13"/>
      <c r="B93" s="13"/>
      <c r="C93" s="71" t="s">
        <v>161</v>
      </c>
      <c r="D93" s="76" t="s">
        <v>69</v>
      </c>
      <c r="E93" s="12">
        <v>44470</v>
      </c>
      <c r="F93" s="74" t="s">
        <v>70</v>
      </c>
      <c r="G93" s="12">
        <v>44471.916666666664</v>
      </c>
      <c r="H93" s="75" t="s">
        <v>71</v>
      </c>
      <c r="I93" s="15">
        <v>80</v>
      </c>
      <c r="J93" s="15">
        <v>54</v>
      </c>
      <c r="K93" s="15">
        <v>17</v>
      </c>
      <c r="L93" s="15">
        <v>7</v>
      </c>
      <c r="M93" s="79">
        <v>18.36</v>
      </c>
      <c r="N93" s="101">
        <v>19</v>
      </c>
      <c r="O93" s="63">
        <v>2530</v>
      </c>
      <c r="P93" s="64">
        <f>Table224578910112[[#This Row],[PEMBULATAN]]*O93</f>
        <v>48070</v>
      </c>
    </row>
    <row r="94" spans="1:16" ht="24.75" customHeight="1" x14ac:dyDescent="0.2">
      <c r="A94" s="13"/>
      <c r="B94" s="13"/>
      <c r="C94" s="71" t="s">
        <v>162</v>
      </c>
      <c r="D94" s="76" t="s">
        <v>69</v>
      </c>
      <c r="E94" s="12">
        <v>44470</v>
      </c>
      <c r="F94" s="74" t="s">
        <v>70</v>
      </c>
      <c r="G94" s="12">
        <v>44471.916666666664</v>
      </c>
      <c r="H94" s="75" t="s">
        <v>71</v>
      </c>
      <c r="I94" s="15">
        <v>59</v>
      </c>
      <c r="J94" s="15">
        <v>40</v>
      </c>
      <c r="K94" s="15">
        <v>29</v>
      </c>
      <c r="L94" s="15">
        <v>6</v>
      </c>
      <c r="M94" s="79">
        <v>17.11</v>
      </c>
      <c r="N94" s="101">
        <v>17.11</v>
      </c>
      <c r="O94" s="63">
        <v>2530</v>
      </c>
      <c r="P94" s="64">
        <f>Table224578910112[[#This Row],[PEMBULATAN]]*O94</f>
        <v>43288.299999999996</v>
      </c>
    </row>
    <row r="95" spans="1:16" ht="24.75" customHeight="1" x14ac:dyDescent="0.2">
      <c r="A95" s="13"/>
      <c r="B95" s="13"/>
      <c r="C95" s="71" t="s">
        <v>163</v>
      </c>
      <c r="D95" s="76" t="s">
        <v>69</v>
      </c>
      <c r="E95" s="12">
        <v>44470</v>
      </c>
      <c r="F95" s="74" t="s">
        <v>70</v>
      </c>
      <c r="G95" s="12">
        <v>44471.916666666664</v>
      </c>
      <c r="H95" s="75" t="s">
        <v>71</v>
      </c>
      <c r="I95" s="15">
        <v>83</v>
      </c>
      <c r="J95" s="15">
        <v>59</v>
      </c>
      <c r="K95" s="15">
        <v>13</v>
      </c>
      <c r="L95" s="15">
        <v>11</v>
      </c>
      <c r="M95" s="79">
        <v>15.91525</v>
      </c>
      <c r="N95" s="101">
        <v>15.91525</v>
      </c>
      <c r="O95" s="63">
        <v>2530</v>
      </c>
      <c r="P95" s="64">
        <f>Table224578910112[[#This Row],[PEMBULATAN]]*O95</f>
        <v>40265.582500000004</v>
      </c>
    </row>
    <row r="96" spans="1:16" ht="24.75" customHeight="1" x14ac:dyDescent="0.2">
      <c r="A96" s="13"/>
      <c r="B96" s="13"/>
      <c r="C96" s="71" t="s">
        <v>164</v>
      </c>
      <c r="D96" s="76" t="s">
        <v>69</v>
      </c>
      <c r="E96" s="12">
        <v>44470</v>
      </c>
      <c r="F96" s="74" t="s">
        <v>70</v>
      </c>
      <c r="G96" s="12">
        <v>44471.916666666664</v>
      </c>
      <c r="H96" s="75" t="s">
        <v>71</v>
      </c>
      <c r="I96" s="15">
        <v>96</v>
      </c>
      <c r="J96" s="15">
        <v>58</v>
      </c>
      <c r="K96" s="15">
        <v>20</v>
      </c>
      <c r="L96" s="15">
        <v>17</v>
      </c>
      <c r="M96" s="79">
        <v>27.84</v>
      </c>
      <c r="N96" s="101">
        <v>27.84</v>
      </c>
      <c r="O96" s="63">
        <v>2530</v>
      </c>
      <c r="P96" s="64">
        <f>Table224578910112[[#This Row],[PEMBULATAN]]*O96</f>
        <v>70435.199999999997</v>
      </c>
    </row>
    <row r="97" spans="1:16" ht="24.75" customHeight="1" x14ac:dyDescent="0.2">
      <c r="A97" s="13"/>
      <c r="B97" s="13"/>
      <c r="C97" s="71" t="s">
        <v>165</v>
      </c>
      <c r="D97" s="76" t="s">
        <v>69</v>
      </c>
      <c r="E97" s="12">
        <v>44470</v>
      </c>
      <c r="F97" s="74" t="s">
        <v>70</v>
      </c>
      <c r="G97" s="12">
        <v>44471.916666666664</v>
      </c>
      <c r="H97" s="75" t="s">
        <v>71</v>
      </c>
      <c r="I97" s="15">
        <v>100</v>
      </c>
      <c r="J97" s="15">
        <v>59</v>
      </c>
      <c r="K97" s="15">
        <v>29</v>
      </c>
      <c r="L97" s="15">
        <v>29</v>
      </c>
      <c r="M97" s="79">
        <v>42.774999999999999</v>
      </c>
      <c r="N97" s="101">
        <v>42.774999999999999</v>
      </c>
      <c r="O97" s="63">
        <v>2530</v>
      </c>
      <c r="P97" s="64">
        <f>Table224578910112[[#This Row],[PEMBULATAN]]*O97</f>
        <v>108220.75</v>
      </c>
    </row>
    <row r="98" spans="1:16" ht="24.75" customHeight="1" x14ac:dyDescent="0.2">
      <c r="A98" s="13"/>
      <c r="B98" s="13"/>
      <c r="C98" s="71" t="s">
        <v>166</v>
      </c>
      <c r="D98" s="76" t="s">
        <v>69</v>
      </c>
      <c r="E98" s="12">
        <v>44470</v>
      </c>
      <c r="F98" s="74" t="s">
        <v>70</v>
      </c>
      <c r="G98" s="12">
        <v>44471.916666666664</v>
      </c>
      <c r="H98" s="75" t="s">
        <v>71</v>
      </c>
      <c r="I98" s="15">
        <v>93</v>
      </c>
      <c r="J98" s="15">
        <v>54</v>
      </c>
      <c r="K98" s="15">
        <v>21</v>
      </c>
      <c r="L98" s="15">
        <v>13</v>
      </c>
      <c r="M98" s="79">
        <v>26.365500000000001</v>
      </c>
      <c r="N98" s="101">
        <v>27</v>
      </c>
      <c r="O98" s="63">
        <v>2530</v>
      </c>
      <c r="P98" s="64">
        <f>Table224578910112[[#This Row],[PEMBULATAN]]*O98</f>
        <v>68310</v>
      </c>
    </row>
    <row r="99" spans="1:16" ht="24.75" customHeight="1" x14ac:dyDescent="0.2">
      <c r="A99" s="13"/>
      <c r="B99" s="13"/>
      <c r="C99" s="71" t="s">
        <v>167</v>
      </c>
      <c r="D99" s="76" t="s">
        <v>69</v>
      </c>
      <c r="E99" s="12">
        <v>44470</v>
      </c>
      <c r="F99" s="74" t="s">
        <v>70</v>
      </c>
      <c r="G99" s="12">
        <v>44471.916666666664</v>
      </c>
      <c r="H99" s="75" t="s">
        <v>71</v>
      </c>
      <c r="I99" s="15">
        <v>93</v>
      </c>
      <c r="J99" s="15">
        <v>60</v>
      </c>
      <c r="K99" s="15">
        <v>16</v>
      </c>
      <c r="L99" s="15">
        <v>12</v>
      </c>
      <c r="M99" s="79">
        <v>22.32</v>
      </c>
      <c r="N99" s="101">
        <v>23</v>
      </c>
      <c r="O99" s="63">
        <v>2530</v>
      </c>
      <c r="P99" s="64">
        <f>Table224578910112[[#This Row],[PEMBULATAN]]*O99</f>
        <v>58190</v>
      </c>
    </row>
    <row r="100" spans="1:16" ht="24.75" customHeight="1" x14ac:dyDescent="0.2">
      <c r="A100" s="13"/>
      <c r="B100" s="13"/>
      <c r="C100" s="71" t="s">
        <v>168</v>
      </c>
      <c r="D100" s="76" t="s">
        <v>69</v>
      </c>
      <c r="E100" s="12">
        <v>44470</v>
      </c>
      <c r="F100" s="74" t="s">
        <v>70</v>
      </c>
      <c r="G100" s="12">
        <v>44471.916666666664</v>
      </c>
      <c r="H100" s="75" t="s">
        <v>71</v>
      </c>
      <c r="I100" s="15">
        <v>50</v>
      </c>
      <c r="J100" s="15">
        <v>37</v>
      </c>
      <c r="K100" s="15">
        <v>10</v>
      </c>
      <c r="L100" s="15">
        <v>4</v>
      </c>
      <c r="M100" s="79">
        <v>4.625</v>
      </c>
      <c r="N100" s="101">
        <v>4.625</v>
      </c>
      <c r="O100" s="63">
        <v>2530</v>
      </c>
      <c r="P100" s="64">
        <f>Table224578910112[[#This Row],[PEMBULATAN]]*O100</f>
        <v>11701.25</v>
      </c>
    </row>
    <row r="101" spans="1:16" ht="24.75" customHeight="1" x14ac:dyDescent="0.2">
      <c r="A101" s="13"/>
      <c r="B101" s="13"/>
      <c r="C101" s="71" t="s">
        <v>169</v>
      </c>
      <c r="D101" s="76" t="s">
        <v>69</v>
      </c>
      <c r="E101" s="12">
        <v>44470</v>
      </c>
      <c r="F101" s="74" t="s">
        <v>70</v>
      </c>
      <c r="G101" s="12">
        <v>44471.916666666664</v>
      </c>
      <c r="H101" s="75" t="s">
        <v>71</v>
      </c>
      <c r="I101" s="15">
        <v>86</v>
      </c>
      <c r="J101" s="15">
        <v>54</v>
      </c>
      <c r="K101" s="15">
        <v>30</v>
      </c>
      <c r="L101" s="15">
        <v>19</v>
      </c>
      <c r="M101" s="79">
        <v>34.83</v>
      </c>
      <c r="N101" s="101">
        <v>34.83</v>
      </c>
      <c r="O101" s="63">
        <v>2530</v>
      </c>
      <c r="P101" s="64">
        <f>Table224578910112[[#This Row],[PEMBULATAN]]*O101</f>
        <v>88119.9</v>
      </c>
    </row>
    <row r="102" spans="1:16" ht="24.75" customHeight="1" x14ac:dyDescent="0.2">
      <c r="A102" s="13"/>
      <c r="B102" s="13"/>
      <c r="C102" s="71" t="s">
        <v>170</v>
      </c>
      <c r="D102" s="76" t="s">
        <v>69</v>
      </c>
      <c r="E102" s="12">
        <v>44470</v>
      </c>
      <c r="F102" s="74" t="s">
        <v>70</v>
      </c>
      <c r="G102" s="12">
        <v>44471.916666666664</v>
      </c>
      <c r="H102" s="75" t="s">
        <v>71</v>
      </c>
      <c r="I102" s="15">
        <v>49</v>
      </c>
      <c r="J102" s="15">
        <v>30</v>
      </c>
      <c r="K102" s="15">
        <v>17</v>
      </c>
      <c r="L102" s="15">
        <v>11</v>
      </c>
      <c r="M102" s="79">
        <v>6.2474999999999996</v>
      </c>
      <c r="N102" s="101">
        <v>11</v>
      </c>
      <c r="O102" s="63">
        <v>2530</v>
      </c>
      <c r="P102" s="64">
        <f>Table224578910112[[#This Row],[PEMBULATAN]]*O102</f>
        <v>27830</v>
      </c>
    </row>
    <row r="103" spans="1:16" ht="24.75" customHeight="1" x14ac:dyDescent="0.2">
      <c r="A103" s="13"/>
      <c r="B103" s="13"/>
      <c r="C103" s="71" t="s">
        <v>171</v>
      </c>
      <c r="D103" s="76" t="s">
        <v>69</v>
      </c>
      <c r="E103" s="12">
        <v>44470</v>
      </c>
      <c r="F103" s="74" t="s">
        <v>70</v>
      </c>
      <c r="G103" s="12">
        <v>44471.916666666664</v>
      </c>
      <c r="H103" s="75" t="s">
        <v>71</v>
      </c>
      <c r="I103" s="15">
        <v>77</v>
      </c>
      <c r="J103" s="15">
        <v>58</v>
      </c>
      <c r="K103" s="15">
        <v>16</v>
      </c>
      <c r="L103" s="15">
        <v>9</v>
      </c>
      <c r="M103" s="79">
        <v>17.864000000000001</v>
      </c>
      <c r="N103" s="101">
        <v>17.864000000000001</v>
      </c>
      <c r="O103" s="63">
        <v>2530</v>
      </c>
      <c r="P103" s="64">
        <f>Table224578910112[[#This Row],[PEMBULATAN]]*O103</f>
        <v>45195.920000000006</v>
      </c>
    </row>
    <row r="104" spans="1:16" ht="24.75" customHeight="1" x14ac:dyDescent="0.2">
      <c r="A104" s="13"/>
      <c r="B104" s="13"/>
      <c r="C104" s="71" t="s">
        <v>172</v>
      </c>
      <c r="D104" s="76" t="s">
        <v>69</v>
      </c>
      <c r="E104" s="12">
        <v>44470</v>
      </c>
      <c r="F104" s="74" t="s">
        <v>70</v>
      </c>
      <c r="G104" s="12">
        <v>44471.916666666664</v>
      </c>
      <c r="H104" s="75" t="s">
        <v>71</v>
      </c>
      <c r="I104" s="15">
        <v>75</v>
      </c>
      <c r="J104" s="15">
        <v>53</v>
      </c>
      <c r="K104" s="15">
        <v>12</v>
      </c>
      <c r="L104" s="15">
        <v>6</v>
      </c>
      <c r="M104" s="79">
        <v>11.925000000000001</v>
      </c>
      <c r="N104" s="101">
        <v>11.925000000000001</v>
      </c>
      <c r="O104" s="63">
        <v>2530</v>
      </c>
      <c r="P104" s="64">
        <f>Table224578910112[[#This Row],[PEMBULATAN]]*O104</f>
        <v>30170.25</v>
      </c>
    </row>
    <row r="105" spans="1:16" ht="24.75" customHeight="1" x14ac:dyDescent="0.2">
      <c r="A105" s="13"/>
      <c r="B105" s="13"/>
      <c r="C105" s="71" t="s">
        <v>173</v>
      </c>
      <c r="D105" s="76" t="s">
        <v>69</v>
      </c>
      <c r="E105" s="12">
        <v>44470</v>
      </c>
      <c r="F105" s="74" t="s">
        <v>70</v>
      </c>
      <c r="G105" s="12">
        <v>44471.916666666664</v>
      </c>
      <c r="H105" s="75" t="s">
        <v>71</v>
      </c>
      <c r="I105" s="15">
        <v>71</v>
      </c>
      <c r="J105" s="15">
        <v>36</v>
      </c>
      <c r="K105" s="15">
        <v>12</v>
      </c>
      <c r="L105" s="15">
        <v>8</v>
      </c>
      <c r="M105" s="79">
        <v>7.6680000000000001</v>
      </c>
      <c r="N105" s="101">
        <v>8</v>
      </c>
      <c r="O105" s="63">
        <v>2530</v>
      </c>
      <c r="P105" s="64">
        <f>Table224578910112[[#This Row],[PEMBULATAN]]*O105</f>
        <v>20240</v>
      </c>
    </row>
    <row r="106" spans="1:16" ht="24.75" customHeight="1" x14ac:dyDescent="0.2">
      <c r="A106" s="13"/>
      <c r="B106" s="13"/>
      <c r="C106" s="71" t="s">
        <v>174</v>
      </c>
      <c r="D106" s="76" t="s">
        <v>69</v>
      </c>
      <c r="E106" s="12">
        <v>44470</v>
      </c>
      <c r="F106" s="74" t="s">
        <v>70</v>
      </c>
      <c r="G106" s="12">
        <v>44471.916666666664</v>
      </c>
      <c r="H106" s="75" t="s">
        <v>71</v>
      </c>
      <c r="I106" s="15">
        <v>83</v>
      </c>
      <c r="J106" s="15">
        <v>53</v>
      </c>
      <c r="K106" s="15">
        <v>17</v>
      </c>
      <c r="L106" s="15">
        <v>10</v>
      </c>
      <c r="M106" s="79">
        <v>18.69575</v>
      </c>
      <c r="N106" s="101">
        <v>18.69575</v>
      </c>
      <c r="O106" s="63">
        <v>2530</v>
      </c>
      <c r="P106" s="64">
        <f>Table224578910112[[#This Row],[PEMBULATAN]]*O106</f>
        <v>47300.247499999998</v>
      </c>
    </row>
    <row r="107" spans="1:16" ht="24.75" customHeight="1" x14ac:dyDescent="0.2">
      <c r="A107" s="13"/>
      <c r="B107" s="13"/>
      <c r="C107" s="71" t="s">
        <v>175</v>
      </c>
      <c r="D107" s="76" t="s">
        <v>69</v>
      </c>
      <c r="E107" s="12">
        <v>44470</v>
      </c>
      <c r="F107" s="74" t="s">
        <v>70</v>
      </c>
      <c r="G107" s="12">
        <v>44471.916666666664</v>
      </c>
      <c r="H107" s="75" t="s">
        <v>71</v>
      </c>
      <c r="I107" s="15">
        <v>71</v>
      </c>
      <c r="J107" s="15">
        <v>40</v>
      </c>
      <c r="K107" s="15">
        <v>10</v>
      </c>
      <c r="L107" s="15">
        <v>5</v>
      </c>
      <c r="M107" s="79">
        <v>7.1</v>
      </c>
      <c r="N107" s="101">
        <v>7.1</v>
      </c>
      <c r="O107" s="63">
        <v>2530</v>
      </c>
      <c r="P107" s="64">
        <f>Table224578910112[[#This Row],[PEMBULATAN]]*O107</f>
        <v>17963</v>
      </c>
    </row>
    <row r="108" spans="1:16" ht="24.75" customHeight="1" x14ac:dyDescent="0.2">
      <c r="A108" s="13"/>
      <c r="B108" s="13"/>
      <c r="C108" s="71" t="s">
        <v>176</v>
      </c>
      <c r="D108" s="76" t="s">
        <v>69</v>
      </c>
      <c r="E108" s="12">
        <v>44470</v>
      </c>
      <c r="F108" s="74" t="s">
        <v>70</v>
      </c>
      <c r="G108" s="12">
        <v>44471.916666666664</v>
      </c>
      <c r="H108" s="75" t="s">
        <v>71</v>
      </c>
      <c r="I108" s="15">
        <v>87</v>
      </c>
      <c r="J108" s="15">
        <v>56</v>
      </c>
      <c r="K108" s="15">
        <v>20</v>
      </c>
      <c r="L108" s="15">
        <v>12</v>
      </c>
      <c r="M108" s="79">
        <v>24.36</v>
      </c>
      <c r="N108" s="101">
        <v>25</v>
      </c>
      <c r="O108" s="63">
        <v>2530</v>
      </c>
      <c r="P108" s="64">
        <f>Table224578910112[[#This Row],[PEMBULATAN]]*O108</f>
        <v>63250</v>
      </c>
    </row>
    <row r="109" spans="1:16" ht="24.75" customHeight="1" x14ac:dyDescent="0.2">
      <c r="A109" s="13"/>
      <c r="B109" s="13"/>
      <c r="C109" s="71" t="s">
        <v>177</v>
      </c>
      <c r="D109" s="76" t="s">
        <v>69</v>
      </c>
      <c r="E109" s="12">
        <v>44470</v>
      </c>
      <c r="F109" s="74" t="s">
        <v>70</v>
      </c>
      <c r="G109" s="12">
        <v>44471.916666666664</v>
      </c>
      <c r="H109" s="75" t="s">
        <v>71</v>
      </c>
      <c r="I109" s="15">
        <v>85</v>
      </c>
      <c r="J109" s="15">
        <v>50</v>
      </c>
      <c r="K109" s="15">
        <v>12</v>
      </c>
      <c r="L109" s="15">
        <v>10</v>
      </c>
      <c r="M109" s="79">
        <v>12.75</v>
      </c>
      <c r="N109" s="101">
        <v>12.75</v>
      </c>
      <c r="O109" s="63">
        <v>2530</v>
      </c>
      <c r="P109" s="64">
        <f>Table224578910112[[#This Row],[PEMBULATAN]]*O109</f>
        <v>32257.5</v>
      </c>
    </row>
    <row r="110" spans="1:16" ht="24.75" customHeight="1" x14ac:dyDescent="0.2">
      <c r="A110" s="13"/>
      <c r="B110" s="13"/>
      <c r="C110" s="71" t="s">
        <v>178</v>
      </c>
      <c r="D110" s="76" t="s">
        <v>69</v>
      </c>
      <c r="E110" s="12">
        <v>44470</v>
      </c>
      <c r="F110" s="74" t="s">
        <v>70</v>
      </c>
      <c r="G110" s="12">
        <v>44471.916666666664</v>
      </c>
      <c r="H110" s="75" t="s">
        <v>71</v>
      </c>
      <c r="I110" s="15">
        <v>86</v>
      </c>
      <c r="J110" s="15">
        <v>53</v>
      </c>
      <c r="K110" s="15">
        <v>21</v>
      </c>
      <c r="L110" s="15">
        <v>17</v>
      </c>
      <c r="M110" s="79">
        <v>23.929500000000001</v>
      </c>
      <c r="N110" s="101">
        <v>23.929500000000001</v>
      </c>
      <c r="O110" s="63">
        <v>2530</v>
      </c>
      <c r="P110" s="64">
        <f>Table224578910112[[#This Row],[PEMBULATAN]]*O110</f>
        <v>60541.635000000002</v>
      </c>
    </row>
    <row r="111" spans="1:16" ht="24.75" customHeight="1" x14ac:dyDescent="0.2">
      <c r="A111" s="13"/>
      <c r="B111" s="13"/>
      <c r="C111" s="71" t="s">
        <v>179</v>
      </c>
      <c r="D111" s="76" t="s">
        <v>69</v>
      </c>
      <c r="E111" s="12">
        <v>44470</v>
      </c>
      <c r="F111" s="74" t="s">
        <v>70</v>
      </c>
      <c r="G111" s="12">
        <v>44471.916666666664</v>
      </c>
      <c r="H111" s="75" t="s">
        <v>71</v>
      </c>
      <c r="I111" s="15">
        <v>76</v>
      </c>
      <c r="J111" s="15">
        <v>54</v>
      </c>
      <c r="K111" s="15">
        <v>21</v>
      </c>
      <c r="L111" s="15">
        <v>11</v>
      </c>
      <c r="M111" s="79">
        <v>21.545999999999999</v>
      </c>
      <c r="N111" s="101">
        <v>21.545999999999999</v>
      </c>
      <c r="O111" s="63">
        <v>2530</v>
      </c>
      <c r="P111" s="64">
        <f>Table224578910112[[#This Row],[PEMBULATAN]]*O111</f>
        <v>54511.38</v>
      </c>
    </row>
    <row r="112" spans="1:16" ht="24.75" customHeight="1" x14ac:dyDescent="0.2">
      <c r="A112" s="13"/>
      <c r="B112" s="13"/>
      <c r="C112" s="71" t="s">
        <v>180</v>
      </c>
      <c r="D112" s="76" t="s">
        <v>69</v>
      </c>
      <c r="E112" s="12">
        <v>44470</v>
      </c>
      <c r="F112" s="74" t="s">
        <v>70</v>
      </c>
      <c r="G112" s="12">
        <v>44471.916666666664</v>
      </c>
      <c r="H112" s="75" t="s">
        <v>71</v>
      </c>
      <c r="I112" s="15">
        <v>95</v>
      </c>
      <c r="J112" s="15">
        <v>51</v>
      </c>
      <c r="K112" s="15">
        <v>21</v>
      </c>
      <c r="L112" s="15">
        <v>10</v>
      </c>
      <c r="M112" s="79">
        <v>25.436250000000001</v>
      </c>
      <c r="N112" s="101">
        <v>26</v>
      </c>
      <c r="O112" s="63">
        <v>2530</v>
      </c>
      <c r="P112" s="64">
        <f>Table224578910112[[#This Row],[PEMBULATAN]]*O112</f>
        <v>65780</v>
      </c>
    </row>
    <row r="113" spans="1:16" ht="24.75" customHeight="1" x14ac:dyDescent="0.2">
      <c r="A113" s="13"/>
      <c r="B113" s="13"/>
      <c r="C113" s="71" t="s">
        <v>181</v>
      </c>
      <c r="D113" s="76" t="s">
        <v>69</v>
      </c>
      <c r="E113" s="12">
        <v>44470</v>
      </c>
      <c r="F113" s="74" t="s">
        <v>70</v>
      </c>
      <c r="G113" s="12">
        <v>44471.916666666664</v>
      </c>
      <c r="H113" s="75" t="s">
        <v>71</v>
      </c>
      <c r="I113" s="15">
        <v>70</v>
      </c>
      <c r="J113" s="15">
        <v>62</v>
      </c>
      <c r="K113" s="15">
        <v>12</v>
      </c>
      <c r="L113" s="15">
        <v>10</v>
      </c>
      <c r="M113" s="79">
        <v>13.02</v>
      </c>
      <c r="N113" s="101">
        <v>13.02</v>
      </c>
      <c r="O113" s="63">
        <v>2530</v>
      </c>
      <c r="P113" s="64">
        <f>Table224578910112[[#This Row],[PEMBULATAN]]*O113</f>
        <v>32940.6</v>
      </c>
    </row>
    <row r="114" spans="1:16" ht="24.75" customHeight="1" x14ac:dyDescent="0.2">
      <c r="A114" s="13"/>
      <c r="B114" s="13"/>
      <c r="C114" s="71" t="s">
        <v>182</v>
      </c>
      <c r="D114" s="76" t="s">
        <v>69</v>
      </c>
      <c r="E114" s="12">
        <v>44470</v>
      </c>
      <c r="F114" s="74" t="s">
        <v>70</v>
      </c>
      <c r="G114" s="12">
        <v>44471.916666666664</v>
      </c>
      <c r="H114" s="75" t="s">
        <v>71</v>
      </c>
      <c r="I114" s="15">
        <v>100</v>
      </c>
      <c r="J114" s="15">
        <v>46</v>
      </c>
      <c r="K114" s="15">
        <v>30</v>
      </c>
      <c r="L114" s="15">
        <v>12</v>
      </c>
      <c r="M114" s="79">
        <v>34.5</v>
      </c>
      <c r="N114" s="101">
        <v>34.5</v>
      </c>
      <c r="O114" s="63">
        <v>2530</v>
      </c>
      <c r="P114" s="64">
        <f>Table224578910112[[#This Row],[PEMBULATAN]]*O114</f>
        <v>87285</v>
      </c>
    </row>
    <row r="115" spans="1:16" ht="24.75" customHeight="1" x14ac:dyDescent="0.2">
      <c r="A115" s="13"/>
      <c r="B115" s="13"/>
      <c r="C115" s="71" t="s">
        <v>183</v>
      </c>
      <c r="D115" s="76" t="s">
        <v>69</v>
      </c>
      <c r="E115" s="12">
        <v>44470</v>
      </c>
      <c r="F115" s="74" t="s">
        <v>70</v>
      </c>
      <c r="G115" s="12">
        <v>44471.916666666664</v>
      </c>
      <c r="H115" s="75" t="s">
        <v>71</v>
      </c>
      <c r="I115" s="15">
        <v>88</v>
      </c>
      <c r="J115" s="15">
        <v>58</v>
      </c>
      <c r="K115" s="15">
        <v>22</v>
      </c>
      <c r="L115" s="15">
        <v>17</v>
      </c>
      <c r="M115" s="79">
        <v>28.071999999999999</v>
      </c>
      <c r="N115" s="101">
        <v>28.071999999999999</v>
      </c>
      <c r="O115" s="63">
        <v>2530</v>
      </c>
      <c r="P115" s="64">
        <f>Table224578910112[[#This Row],[PEMBULATAN]]*O115</f>
        <v>71022.16</v>
      </c>
    </row>
    <row r="116" spans="1:16" ht="24.75" customHeight="1" x14ac:dyDescent="0.2">
      <c r="A116" s="13"/>
      <c r="B116" s="13"/>
      <c r="C116" s="71" t="s">
        <v>184</v>
      </c>
      <c r="D116" s="76" t="s">
        <v>69</v>
      </c>
      <c r="E116" s="12">
        <v>44470</v>
      </c>
      <c r="F116" s="74" t="s">
        <v>70</v>
      </c>
      <c r="G116" s="12">
        <v>44471.916666666664</v>
      </c>
      <c r="H116" s="75" t="s">
        <v>71</v>
      </c>
      <c r="I116" s="15">
        <v>98</v>
      </c>
      <c r="J116" s="15">
        <v>51</v>
      </c>
      <c r="K116" s="15">
        <v>30</v>
      </c>
      <c r="L116" s="15">
        <v>19</v>
      </c>
      <c r="M116" s="79">
        <v>37.484999999999999</v>
      </c>
      <c r="N116" s="101">
        <v>38</v>
      </c>
      <c r="O116" s="63">
        <v>2530</v>
      </c>
      <c r="P116" s="64">
        <f>Table224578910112[[#This Row],[PEMBULATAN]]*O116</f>
        <v>96140</v>
      </c>
    </row>
    <row r="117" spans="1:16" ht="24.75" customHeight="1" x14ac:dyDescent="0.2">
      <c r="A117" s="13"/>
      <c r="B117" s="13"/>
      <c r="C117" s="71" t="s">
        <v>185</v>
      </c>
      <c r="D117" s="76" t="s">
        <v>69</v>
      </c>
      <c r="E117" s="12">
        <v>44470</v>
      </c>
      <c r="F117" s="74" t="s">
        <v>70</v>
      </c>
      <c r="G117" s="12">
        <v>44471.916666666664</v>
      </c>
      <c r="H117" s="75" t="s">
        <v>71</v>
      </c>
      <c r="I117" s="15">
        <v>93</v>
      </c>
      <c r="J117" s="15">
        <v>54</v>
      </c>
      <c r="K117" s="15">
        <v>23</v>
      </c>
      <c r="L117" s="15">
        <v>16</v>
      </c>
      <c r="M117" s="79">
        <v>28.8765</v>
      </c>
      <c r="N117" s="101">
        <v>28.8765</v>
      </c>
      <c r="O117" s="63">
        <v>2530</v>
      </c>
      <c r="P117" s="64">
        <f>Table224578910112[[#This Row],[PEMBULATAN]]*O117</f>
        <v>73057.544999999998</v>
      </c>
    </row>
    <row r="118" spans="1:16" ht="24.75" customHeight="1" x14ac:dyDescent="0.2">
      <c r="A118" s="13"/>
      <c r="B118" s="13"/>
      <c r="C118" s="71" t="s">
        <v>186</v>
      </c>
      <c r="D118" s="76" t="s">
        <v>69</v>
      </c>
      <c r="E118" s="12">
        <v>44470</v>
      </c>
      <c r="F118" s="74" t="s">
        <v>70</v>
      </c>
      <c r="G118" s="12">
        <v>44471.916666666664</v>
      </c>
      <c r="H118" s="75" t="s">
        <v>71</v>
      </c>
      <c r="I118" s="15">
        <v>76</v>
      </c>
      <c r="J118" s="15">
        <v>52</v>
      </c>
      <c r="K118" s="15">
        <v>18</v>
      </c>
      <c r="L118" s="15">
        <v>7</v>
      </c>
      <c r="M118" s="79">
        <v>17.783999999999999</v>
      </c>
      <c r="N118" s="101">
        <v>17.783999999999999</v>
      </c>
      <c r="O118" s="63">
        <v>2530</v>
      </c>
      <c r="P118" s="64">
        <f>Table224578910112[[#This Row],[PEMBULATAN]]*O118</f>
        <v>44993.52</v>
      </c>
    </row>
    <row r="119" spans="1:16" ht="24.75" customHeight="1" x14ac:dyDescent="0.2">
      <c r="A119" s="13"/>
      <c r="B119" s="13"/>
      <c r="C119" s="71" t="s">
        <v>187</v>
      </c>
      <c r="D119" s="76" t="s">
        <v>69</v>
      </c>
      <c r="E119" s="12">
        <v>44470</v>
      </c>
      <c r="F119" s="74" t="s">
        <v>70</v>
      </c>
      <c r="G119" s="12">
        <v>44471.916666666664</v>
      </c>
      <c r="H119" s="75" t="s">
        <v>71</v>
      </c>
      <c r="I119" s="15">
        <v>65</v>
      </c>
      <c r="J119" s="15">
        <v>46</v>
      </c>
      <c r="K119" s="15">
        <v>12</v>
      </c>
      <c r="L119" s="15">
        <v>2</v>
      </c>
      <c r="M119" s="79">
        <v>8.9700000000000006</v>
      </c>
      <c r="N119" s="101">
        <v>8.9700000000000006</v>
      </c>
      <c r="O119" s="63">
        <v>2530</v>
      </c>
      <c r="P119" s="64">
        <f>Table224578910112[[#This Row],[PEMBULATAN]]*O119</f>
        <v>22694.100000000002</v>
      </c>
    </row>
    <row r="120" spans="1:16" ht="24.75" customHeight="1" x14ac:dyDescent="0.2">
      <c r="A120" s="13"/>
      <c r="B120" s="13"/>
      <c r="C120" s="71" t="s">
        <v>188</v>
      </c>
      <c r="D120" s="76" t="s">
        <v>69</v>
      </c>
      <c r="E120" s="12">
        <v>44470</v>
      </c>
      <c r="F120" s="74" t="s">
        <v>70</v>
      </c>
      <c r="G120" s="12">
        <v>44471.916666666664</v>
      </c>
      <c r="H120" s="75" t="s">
        <v>71</v>
      </c>
      <c r="I120" s="15">
        <v>72</v>
      </c>
      <c r="J120" s="15">
        <v>60</v>
      </c>
      <c r="K120" s="15">
        <v>12</v>
      </c>
      <c r="L120" s="15">
        <v>9</v>
      </c>
      <c r="M120" s="79">
        <v>12.96</v>
      </c>
      <c r="N120" s="101">
        <v>12.96</v>
      </c>
      <c r="O120" s="63">
        <v>2530</v>
      </c>
      <c r="P120" s="64">
        <f>Table224578910112[[#This Row],[PEMBULATAN]]*O120</f>
        <v>32788.800000000003</v>
      </c>
    </row>
    <row r="121" spans="1:16" ht="24.75" customHeight="1" x14ac:dyDescent="0.2">
      <c r="A121" s="13"/>
      <c r="B121" s="13"/>
      <c r="C121" s="71" t="s">
        <v>189</v>
      </c>
      <c r="D121" s="76" t="s">
        <v>69</v>
      </c>
      <c r="E121" s="12">
        <v>44470</v>
      </c>
      <c r="F121" s="74" t="s">
        <v>70</v>
      </c>
      <c r="G121" s="12">
        <v>44471.916666666664</v>
      </c>
      <c r="H121" s="75" t="s">
        <v>71</v>
      </c>
      <c r="I121" s="15">
        <v>86</v>
      </c>
      <c r="J121" s="15">
        <v>57</v>
      </c>
      <c r="K121" s="15">
        <v>18</v>
      </c>
      <c r="L121" s="15">
        <v>12</v>
      </c>
      <c r="M121" s="79">
        <v>22.059000000000001</v>
      </c>
      <c r="N121" s="101">
        <v>22.059000000000001</v>
      </c>
      <c r="O121" s="63">
        <v>2530</v>
      </c>
      <c r="P121" s="64">
        <f>Table224578910112[[#This Row],[PEMBULATAN]]*O121</f>
        <v>55809.270000000004</v>
      </c>
    </row>
    <row r="122" spans="1:16" ht="24.75" customHeight="1" x14ac:dyDescent="0.2">
      <c r="A122" s="13"/>
      <c r="B122" s="13"/>
      <c r="C122" s="71" t="s">
        <v>190</v>
      </c>
      <c r="D122" s="76" t="s">
        <v>69</v>
      </c>
      <c r="E122" s="12">
        <v>44470</v>
      </c>
      <c r="F122" s="74" t="s">
        <v>70</v>
      </c>
      <c r="G122" s="12">
        <v>44471.916666666664</v>
      </c>
      <c r="H122" s="75" t="s">
        <v>71</v>
      </c>
      <c r="I122" s="15">
        <v>73</v>
      </c>
      <c r="J122" s="15">
        <v>40</v>
      </c>
      <c r="K122" s="15">
        <v>12</v>
      </c>
      <c r="L122" s="15">
        <v>11</v>
      </c>
      <c r="M122" s="79">
        <v>8.76</v>
      </c>
      <c r="N122" s="101">
        <v>11</v>
      </c>
      <c r="O122" s="63">
        <v>2530</v>
      </c>
      <c r="P122" s="64">
        <f>Table224578910112[[#This Row],[PEMBULATAN]]*O122</f>
        <v>27830</v>
      </c>
    </row>
    <row r="123" spans="1:16" ht="24.75" customHeight="1" x14ac:dyDescent="0.2">
      <c r="A123" s="13"/>
      <c r="B123" s="13"/>
      <c r="C123" s="71" t="s">
        <v>191</v>
      </c>
      <c r="D123" s="76" t="s">
        <v>69</v>
      </c>
      <c r="E123" s="12">
        <v>44470</v>
      </c>
      <c r="F123" s="74" t="s">
        <v>70</v>
      </c>
      <c r="G123" s="12">
        <v>44471.916666666664</v>
      </c>
      <c r="H123" s="75" t="s">
        <v>71</v>
      </c>
      <c r="I123" s="15">
        <v>73</v>
      </c>
      <c r="J123" s="15">
        <v>62</v>
      </c>
      <c r="K123" s="15">
        <v>10</v>
      </c>
      <c r="L123" s="15">
        <v>6</v>
      </c>
      <c r="M123" s="79">
        <v>11.315</v>
      </c>
      <c r="N123" s="101">
        <v>12</v>
      </c>
      <c r="O123" s="63">
        <v>2530</v>
      </c>
      <c r="P123" s="64">
        <f>Table224578910112[[#This Row],[PEMBULATAN]]*O123</f>
        <v>30360</v>
      </c>
    </row>
    <row r="124" spans="1:16" ht="24.75" customHeight="1" x14ac:dyDescent="0.2">
      <c r="A124" s="13"/>
      <c r="B124" s="13"/>
      <c r="C124" s="71" t="s">
        <v>192</v>
      </c>
      <c r="D124" s="76" t="s">
        <v>69</v>
      </c>
      <c r="E124" s="12">
        <v>44470</v>
      </c>
      <c r="F124" s="74" t="s">
        <v>70</v>
      </c>
      <c r="G124" s="12">
        <v>44471.916666666664</v>
      </c>
      <c r="H124" s="75" t="s">
        <v>71</v>
      </c>
      <c r="I124" s="15">
        <v>64</v>
      </c>
      <c r="J124" s="15">
        <v>60</v>
      </c>
      <c r="K124" s="15">
        <v>10</v>
      </c>
      <c r="L124" s="15">
        <v>6</v>
      </c>
      <c r="M124" s="79">
        <v>9.6</v>
      </c>
      <c r="N124" s="101">
        <v>9.6</v>
      </c>
      <c r="O124" s="63">
        <v>2530</v>
      </c>
      <c r="P124" s="64">
        <f>Table224578910112[[#This Row],[PEMBULATAN]]*O124</f>
        <v>24288</v>
      </c>
    </row>
    <row r="125" spans="1:16" ht="24.75" customHeight="1" x14ac:dyDescent="0.2">
      <c r="A125" s="13"/>
      <c r="B125" s="13"/>
      <c r="C125" s="71" t="s">
        <v>193</v>
      </c>
      <c r="D125" s="76" t="s">
        <v>69</v>
      </c>
      <c r="E125" s="12">
        <v>44470</v>
      </c>
      <c r="F125" s="74" t="s">
        <v>70</v>
      </c>
      <c r="G125" s="12">
        <v>44471.916666666664</v>
      </c>
      <c r="H125" s="75" t="s">
        <v>71</v>
      </c>
      <c r="I125" s="15">
        <v>54</v>
      </c>
      <c r="J125" s="15">
        <v>32</v>
      </c>
      <c r="K125" s="15">
        <v>20</v>
      </c>
      <c r="L125" s="15">
        <v>2</v>
      </c>
      <c r="M125" s="79">
        <v>8.64</v>
      </c>
      <c r="N125" s="101">
        <v>8.64</v>
      </c>
      <c r="O125" s="63">
        <v>2530</v>
      </c>
      <c r="P125" s="64">
        <f>Table224578910112[[#This Row],[PEMBULATAN]]*O125</f>
        <v>21859.200000000001</v>
      </c>
    </row>
    <row r="126" spans="1:16" ht="24.75" customHeight="1" x14ac:dyDescent="0.2">
      <c r="A126" s="13"/>
      <c r="B126" s="13"/>
      <c r="C126" s="71" t="s">
        <v>194</v>
      </c>
      <c r="D126" s="76" t="s">
        <v>69</v>
      </c>
      <c r="E126" s="12">
        <v>44470</v>
      </c>
      <c r="F126" s="74" t="s">
        <v>70</v>
      </c>
      <c r="G126" s="12">
        <v>44471.916666666664</v>
      </c>
      <c r="H126" s="75" t="s">
        <v>71</v>
      </c>
      <c r="I126" s="15">
        <v>106</v>
      </c>
      <c r="J126" s="15">
        <v>26</v>
      </c>
      <c r="K126" s="15">
        <v>8</v>
      </c>
      <c r="L126" s="15">
        <v>5</v>
      </c>
      <c r="M126" s="79">
        <v>5.5119999999999996</v>
      </c>
      <c r="N126" s="101">
        <v>5.5119999999999996</v>
      </c>
      <c r="O126" s="63">
        <v>2530</v>
      </c>
      <c r="P126" s="64">
        <f>Table224578910112[[#This Row],[PEMBULATAN]]*O126</f>
        <v>13945.359999999999</v>
      </c>
    </row>
    <row r="127" spans="1:16" ht="24.75" customHeight="1" x14ac:dyDescent="0.2">
      <c r="A127" s="13"/>
      <c r="B127" s="13"/>
      <c r="C127" s="71" t="s">
        <v>195</v>
      </c>
      <c r="D127" s="76" t="s">
        <v>69</v>
      </c>
      <c r="E127" s="12">
        <v>44470</v>
      </c>
      <c r="F127" s="74" t="s">
        <v>70</v>
      </c>
      <c r="G127" s="12">
        <v>44471.916666666664</v>
      </c>
      <c r="H127" s="75" t="s">
        <v>71</v>
      </c>
      <c r="I127" s="15">
        <v>128</v>
      </c>
      <c r="J127" s="15">
        <v>15</v>
      </c>
      <c r="K127" s="15">
        <v>8</v>
      </c>
      <c r="L127" s="15">
        <v>4</v>
      </c>
      <c r="M127" s="79">
        <v>3.84</v>
      </c>
      <c r="N127" s="101">
        <v>4</v>
      </c>
      <c r="O127" s="63">
        <v>2530</v>
      </c>
      <c r="P127" s="64">
        <f>Table224578910112[[#This Row],[PEMBULATAN]]*O127</f>
        <v>10120</v>
      </c>
    </row>
    <row r="128" spans="1:16" ht="24.75" customHeight="1" x14ac:dyDescent="0.2">
      <c r="A128" s="13"/>
      <c r="B128" s="13"/>
      <c r="C128" s="71" t="s">
        <v>196</v>
      </c>
      <c r="D128" s="76" t="s">
        <v>69</v>
      </c>
      <c r="E128" s="12">
        <v>44470</v>
      </c>
      <c r="F128" s="74" t="s">
        <v>70</v>
      </c>
      <c r="G128" s="12">
        <v>44471.916666666664</v>
      </c>
      <c r="H128" s="75" t="s">
        <v>71</v>
      </c>
      <c r="I128" s="15">
        <v>104</v>
      </c>
      <c r="J128" s="15">
        <v>36</v>
      </c>
      <c r="K128" s="15">
        <v>7</v>
      </c>
      <c r="L128" s="15">
        <v>3</v>
      </c>
      <c r="M128" s="79">
        <v>6.5519999999999996</v>
      </c>
      <c r="N128" s="101">
        <v>6.5519999999999996</v>
      </c>
      <c r="O128" s="63">
        <v>2530</v>
      </c>
      <c r="P128" s="64">
        <f>Table224578910112[[#This Row],[PEMBULATAN]]*O128</f>
        <v>16576.559999999998</v>
      </c>
    </row>
    <row r="129" spans="1:16" ht="24.75" customHeight="1" x14ac:dyDescent="0.2">
      <c r="A129" s="13"/>
      <c r="B129" s="13"/>
      <c r="C129" s="71" t="s">
        <v>197</v>
      </c>
      <c r="D129" s="76" t="s">
        <v>69</v>
      </c>
      <c r="E129" s="12">
        <v>44470</v>
      </c>
      <c r="F129" s="74" t="s">
        <v>70</v>
      </c>
      <c r="G129" s="12">
        <v>44471.916666666664</v>
      </c>
      <c r="H129" s="75" t="s">
        <v>71</v>
      </c>
      <c r="I129" s="15">
        <v>97</v>
      </c>
      <c r="J129" s="15">
        <v>9</v>
      </c>
      <c r="K129" s="15">
        <v>9</v>
      </c>
      <c r="L129" s="15">
        <v>1</v>
      </c>
      <c r="M129" s="79">
        <v>1.9642500000000001</v>
      </c>
      <c r="N129" s="101">
        <v>1.9642500000000001</v>
      </c>
      <c r="O129" s="63">
        <v>2530</v>
      </c>
      <c r="P129" s="64">
        <f>Table224578910112[[#This Row],[PEMBULATAN]]*O129</f>
        <v>4969.5524999999998</v>
      </c>
    </row>
    <row r="130" spans="1:16" ht="24.75" customHeight="1" x14ac:dyDescent="0.2">
      <c r="A130" s="13"/>
      <c r="B130" s="13"/>
      <c r="C130" s="71" t="s">
        <v>198</v>
      </c>
      <c r="D130" s="76" t="s">
        <v>69</v>
      </c>
      <c r="E130" s="12">
        <v>44470</v>
      </c>
      <c r="F130" s="74" t="s">
        <v>70</v>
      </c>
      <c r="G130" s="12">
        <v>44471.916666666664</v>
      </c>
      <c r="H130" s="75" t="s">
        <v>71</v>
      </c>
      <c r="I130" s="15">
        <v>110</v>
      </c>
      <c r="J130" s="15">
        <v>20</v>
      </c>
      <c r="K130" s="15">
        <v>12</v>
      </c>
      <c r="L130" s="15">
        <v>2</v>
      </c>
      <c r="M130" s="79">
        <v>6.6</v>
      </c>
      <c r="N130" s="101">
        <v>6.6</v>
      </c>
      <c r="O130" s="63">
        <v>2530</v>
      </c>
      <c r="P130" s="64">
        <f>Table224578910112[[#This Row],[PEMBULATAN]]*O130</f>
        <v>16698</v>
      </c>
    </row>
    <row r="131" spans="1:16" ht="24.75" customHeight="1" x14ac:dyDescent="0.2">
      <c r="A131" s="13"/>
      <c r="B131" s="13"/>
      <c r="C131" s="71" t="s">
        <v>199</v>
      </c>
      <c r="D131" s="76" t="s">
        <v>69</v>
      </c>
      <c r="E131" s="12">
        <v>44470</v>
      </c>
      <c r="F131" s="74" t="s">
        <v>70</v>
      </c>
      <c r="G131" s="12">
        <v>44471.916666666664</v>
      </c>
      <c r="H131" s="75" t="s">
        <v>71</v>
      </c>
      <c r="I131" s="15">
        <v>115</v>
      </c>
      <c r="J131" s="15">
        <v>10</v>
      </c>
      <c r="K131" s="15">
        <v>10</v>
      </c>
      <c r="L131" s="15">
        <v>2</v>
      </c>
      <c r="M131" s="79">
        <v>2.875</v>
      </c>
      <c r="N131" s="101">
        <v>2.875</v>
      </c>
      <c r="O131" s="63">
        <v>2530</v>
      </c>
      <c r="P131" s="64">
        <f>Table224578910112[[#This Row],[PEMBULATAN]]*O131</f>
        <v>7273.75</v>
      </c>
    </row>
    <row r="132" spans="1:16" ht="24.75" customHeight="1" x14ac:dyDescent="0.2">
      <c r="A132" s="13"/>
      <c r="B132" s="13"/>
      <c r="C132" s="71" t="s">
        <v>200</v>
      </c>
      <c r="D132" s="76" t="s">
        <v>69</v>
      </c>
      <c r="E132" s="12">
        <v>44470</v>
      </c>
      <c r="F132" s="74" t="s">
        <v>70</v>
      </c>
      <c r="G132" s="12">
        <v>44471.916666666664</v>
      </c>
      <c r="H132" s="75" t="s">
        <v>71</v>
      </c>
      <c r="I132" s="15">
        <v>80</v>
      </c>
      <c r="J132" s="15">
        <v>56</v>
      </c>
      <c r="K132" s="15">
        <v>16</v>
      </c>
      <c r="L132" s="15">
        <v>9</v>
      </c>
      <c r="M132" s="79">
        <v>17.920000000000002</v>
      </c>
      <c r="N132" s="101">
        <v>17.920000000000002</v>
      </c>
      <c r="O132" s="63">
        <v>2530</v>
      </c>
      <c r="P132" s="64">
        <f>Table224578910112[[#This Row],[PEMBULATAN]]*O132</f>
        <v>45337.600000000006</v>
      </c>
    </row>
    <row r="133" spans="1:16" ht="24.75" customHeight="1" x14ac:dyDescent="0.2">
      <c r="A133" s="13"/>
      <c r="B133" s="13"/>
      <c r="C133" s="71" t="s">
        <v>201</v>
      </c>
      <c r="D133" s="76" t="s">
        <v>69</v>
      </c>
      <c r="E133" s="12">
        <v>44470</v>
      </c>
      <c r="F133" s="74" t="s">
        <v>70</v>
      </c>
      <c r="G133" s="12">
        <v>44471.916666666664</v>
      </c>
      <c r="H133" s="75" t="s">
        <v>71</v>
      </c>
      <c r="I133" s="15">
        <v>104</v>
      </c>
      <c r="J133" s="15">
        <v>58</v>
      </c>
      <c r="K133" s="15">
        <v>21</v>
      </c>
      <c r="L133" s="15">
        <v>15</v>
      </c>
      <c r="M133" s="79">
        <v>31.667999999999999</v>
      </c>
      <c r="N133" s="101">
        <v>31.667999999999999</v>
      </c>
      <c r="O133" s="63">
        <v>2530</v>
      </c>
      <c r="P133" s="64">
        <f>Table224578910112[[#This Row],[PEMBULATAN]]*O133</f>
        <v>80120.039999999994</v>
      </c>
    </row>
    <row r="134" spans="1:16" ht="24.75" customHeight="1" x14ac:dyDescent="0.2">
      <c r="A134" s="13"/>
      <c r="B134" s="13"/>
      <c r="C134" s="71" t="s">
        <v>202</v>
      </c>
      <c r="D134" s="76" t="s">
        <v>69</v>
      </c>
      <c r="E134" s="12">
        <v>44470</v>
      </c>
      <c r="F134" s="74" t="s">
        <v>70</v>
      </c>
      <c r="G134" s="12">
        <v>44471.916666666664</v>
      </c>
      <c r="H134" s="75" t="s">
        <v>71</v>
      </c>
      <c r="I134" s="15">
        <v>71</v>
      </c>
      <c r="J134" s="15">
        <v>60</v>
      </c>
      <c r="K134" s="15">
        <v>20</v>
      </c>
      <c r="L134" s="15">
        <v>8</v>
      </c>
      <c r="M134" s="79">
        <v>21.3</v>
      </c>
      <c r="N134" s="101">
        <v>22</v>
      </c>
      <c r="O134" s="63">
        <v>2530</v>
      </c>
      <c r="P134" s="64">
        <f>Table224578910112[[#This Row],[PEMBULATAN]]*O134</f>
        <v>55660</v>
      </c>
    </row>
    <row r="135" spans="1:16" ht="24.75" customHeight="1" x14ac:dyDescent="0.2">
      <c r="A135" s="13"/>
      <c r="B135" s="13"/>
      <c r="C135" s="71" t="s">
        <v>203</v>
      </c>
      <c r="D135" s="76" t="s">
        <v>69</v>
      </c>
      <c r="E135" s="12">
        <v>44470</v>
      </c>
      <c r="F135" s="74" t="s">
        <v>70</v>
      </c>
      <c r="G135" s="12">
        <v>44471.916666666664</v>
      </c>
      <c r="H135" s="75" t="s">
        <v>71</v>
      </c>
      <c r="I135" s="15">
        <v>69</v>
      </c>
      <c r="J135" s="15">
        <v>47</v>
      </c>
      <c r="K135" s="15">
        <v>4</v>
      </c>
      <c r="L135" s="15">
        <v>3</v>
      </c>
      <c r="M135" s="79">
        <v>3.2429999999999999</v>
      </c>
      <c r="N135" s="101">
        <v>3.2429999999999999</v>
      </c>
      <c r="O135" s="63">
        <v>2530</v>
      </c>
      <c r="P135" s="64">
        <f>Table224578910112[[#This Row],[PEMBULATAN]]*O135</f>
        <v>8204.7899999999991</v>
      </c>
    </row>
    <row r="136" spans="1:16" ht="24.75" customHeight="1" x14ac:dyDescent="0.2">
      <c r="A136" s="13"/>
      <c r="B136" s="13"/>
      <c r="C136" s="71" t="s">
        <v>204</v>
      </c>
      <c r="D136" s="76" t="s">
        <v>69</v>
      </c>
      <c r="E136" s="12">
        <v>44470</v>
      </c>
      <c r="F136" s="74" t="s">
        <v>70</v>
      </c>
      <c r="G136" s="12">
        <v>44471.916666666664</v>
      </c>
      <c r="H136" s="75" t="s">
        <v>71</v>
      </c>
      <c r="I136" s="15">
        <v>60</v>
      </c>
      <c r="J136" s="15">
        <v>39</v>
      </c>
      <c r="K136" s="15">
        <v>20</v>
      </c>
      <c r="L136" s="15">
        <v>9</v>
      </c>
      <c r="M136" s="79">
        <v>11.7</v>
      </c>
      <c r="N136" s="101">
        <v>11.7</v>
      </c>
      <c r="O136" s="63">
        <v>2530</v>
      </c>
      <c r="P136" s="64">
        <f>Table224578910112[[#This Row],[PEMBULATAN]]*O136</f>
        <v>29601</v>
      </c>
    </row>
    <row r="137" spans="1:16" ht="24.75" customHeight="1" x14ac:dyDescent="0.2">
      <c r="A137" s="13"/>
      <c r="B137" s="13"/>
      <c r="C137" s="71" t="s">
        <v>205</v>
      </c>
      <c r="D137" s="76" t="s">
        <v>69</v>
      </c>
      <c r="E137" s="12">
        <v>44470</v>
      </c>
      <c r="F137" s="74" t="s">
        <v>70</v>
      </c>
      <c r="G137" s="12">
        <v>44471.916666666664</v>
      </c>
      <c r="H137" s="75" t="s">
        <v>71</v>
      </c>
      <c r="I137" s="15">
        <v>93</v>
      </c>
      <c r="J137" s="15">
        <v>38</v>
      </c>
      <c r="K137" s="15">
        <v>6</v>
      </c>
      <c r="L137" s="15">
        <v>3</v>
      </c>
      <c r="M137" s="79">
        <v>5.3010000000000002</v>
      </c>
      <c r="N137" s="101">
        <v>6</v>
      </c>
      <c r="O137" s="63">
        <v>2530</v>
      </c>
      <c r="P137" s="64">
        <f>Table224578910112[[#This Row],[PEMBULATAN]]*O137</f>
        <v>15180</v>
      </c>
    </row>
    <row r="138" spans="1:16" ht="24.75" customHeight="1" x14ac:dyDescent="0.2">
      <c r="A138" s="13"/>
      <c r="B138" s="13"/>
      <c r="C138" s="71" t="s">
        <v>206</v>
      </c>
      <c r="D138" s="76" t="s">
        <v>69</v>
      </c>
      <c r="E138" s="12">
        <v>44470</v>
      </c>
      <c r="F138" s="74" t="s">
        <v>70</v>
      </c>
      <c r="G138" s="12">
        <v>44471.916666666664</v>
      </c>
      <c r="H138" s="75" t="s">
        <v>71</v>
      </c>
      <c r="I138" s="15">
        <v>90</v>
      </c>
      <c r="J138" s="15">
        <v>41</v>
      </c>
      <c r="K138" s="15">
        <v>9</v>
      </c>
      <c r="L138" s="15">
        <v>2</v>
      </c>
      <c r="M138" s="79">
        <v>8.3025000000000002</v>
      </c>
      <c r="N138" s="101">
        <v>9</v>
      </c>
      <c r="O138" s="63">
        <v>2530</v>
      </c>
      <c r="P138" s="64">
        <f>Table224578910112[[#This Row],[PEMBULATAN]]*O138</f>
        <v>22770</v>
      </c>
    </row>
    <row r="139" spans="1:16" ht="24.75" customHeight="1" x14ac:dyDescent="0.2">
      <c r="A139" s="13"/>
      <c r="B139" s="13"/>
      <c r="C139" s="71" t="s">
        <v>207</v>
      </c>
      <c r="D139" s="76" t="s">
        <v>69</v>
      </c>
      <c r="E139" s="12">
        <v>44470</v>
      </c>
      <c r="F139" s="74" t="s">
        <v>70</v>
      </c>
      <c r="G139" s="12">
        <v>44471.916666666664</v>
      </c>
      <c r="H139" s="75" t="s">
        <v>71</v>
      </c>
      <c r="I139" s="15">
        <v>54</v>
      </c>
      <c r="J139" s="15">
        <v>52</v>
      </c>
      <c r="K139" s="15">
        <v>7</v>
      </c>
      <c r="L139" s="15">
        <v>2</v>
      </c>
      <c r="M139" s="79">
        <v>4.9139999999999997</v>
      </c>
      <c r="N139" s="101">
        <v>4.9139999999999997</v>
      </c>
      <c r="O139" s="63">
        <v>2530</v>
      </c>
      <c r="P139" s="64">
        <f>Table224578910112[[#This Row],[PEMBULATAN]]*O139</f>
        <v>12432.42</v>
      </c>
    </row>
    <row r="140" spans="1:16" ht="24.75" customHeight="1" x14ac:dyDescent="0.2">
      <c r="A140" s="13"/>
      <c r="B140" s="13"/>
      <c r="C140" s="71" t="s">
        <v>208</v>
      </c>
      <c r="D140" s="76" t="s">
        <v>69</v>
      </c>
      <c r="E140" s="12">
        <v>44470</v>
      </c>
      <c r="F140" s="74" t="s">
        <v>70</v>
      </c>
      <c r="G140" s="12">
        <v>44471.916666666664</v>
      </c>
      <c r="H140" s="75" t="s">
        <v>71</v>
      </c>
      <c r="I140" s="15">
        <v>152</v>
      </c>
      <c r="J140" s="15">
        <v>13</v>
      </c>
      <c r="K140" s="15">
        <v>8</v>
      </c>
      <c r="L140" s="15">
        <v>4</v>
      </c>
      <c r="M140" s="79">
        <v>3.952</v>
      </c>
      <c r="N140" s="101">
        <v>4</v>
      </c>
      <c r="O140" s="63">
        <v>2530</v>
      </c>
      <c r="P140" s="64">
        <f>Table224578910112[[#This Row],[PEMBULATAN]]*O140</f>
        <v>10120</v>
      </c>
    </row>
    <row r="141" spans="1:16" ht="24.75" customHeight="1" x14ac:dyDescent="0.2">
      <c r="A141" s="13"/>
      <c r="B141" s="13"/>
      <c r="C141" s="71" t="s">
        <v>209</v>
      </c>
      <c r="D141" s="76" t="s">
        <v>69</v>
      </c>
      <c r="E141" s="12">
        <v>44470</v>
      </c>
      <c r="F141" s="74" t="s">
        <v>70</v>
      </c>
      <c r="G141" s="12">
        <v>44471.916666666664</v>
      </c>
      <c r="H141" s="75" t="s">
        <v>71</v>
      </c>
      <c r="I141" s="15">
        <v>89</v>
      </c>
      <c r="J141" s="15">
        <v>47</v>
      </c>
      <c r="K141" s="15">
        <v>20</v>
      </c>
      <c r="L141" s="15">
        <v>6</v>
      </c>
      <c r="M141" s="79">
        <v>20.914999999999999</v>
      </c>
      <c r="N141" s="101">
        <v>20.914999999999999</v>
      </c>
      <c r="O141" s="63">
        <v>2530</v>
      </c>
      <c r="P141" s="64">
        <f>Table224578910112[[#This Row],[PEMBULATAN]]*O141</f>
        <v>52914.95</v>
      </c>
    </row>
    <row r="142" spans="1:16" ht="24.75" customHeight="1" x14ac:dyDescent="0.2">
      <c r="A142" s="13"/>
      <c r="B142" s="13"/>
      <c r="C142" s="71" t="s">
        <v>210</v>
      </c>
      <c r="D142" s="76" t="s">
        <v>69</v>
      </c>
      <c r="E142" s="12">
        <v>44470</v>
      </c>
      <c r="F142" s="74" t="s">
        <v>70</v>
      </c>
      <c r="G142" s="12">
        <v>44471.916666666664</v>
      </c>
      <c r="H142" s="75" t="s">
        <v>71</v>
      </c>
      <c r="I142" s="15">
        <v>73</v>
      </c>
      <c r="J142" s="15">
        <v>38</v>
      </c>
      <c r="K142" s="15">
        <v>23</v>
      </c>
      <c r="L142" s="15">
        <v>10</v>
      </c>
      <c r="M142" s="79">
        <v>15.9505</v>
      </c>
      <c r="N142" s="101">
        <v>15.9505</v>
      </c>
      <c r="O142" s="63">
        <v>2530</v>
      </c>
      <c r="P142" s="64">
        <f>Table224578910112[[#This Row],[PEMBULATAN]]*O142</f>
        <v>40354.764999999999</v>
      </c>
    </row>
    <row r="143" spans="1:16" ht="24.75" customHeight="1" x14ac:dyDescent="0.2">
      <c r="A143" s="13"/>
      <c r="B143" s="13"/>
      <c r="C143" s="71" t="s">
        <v>211</v>
      </c>
      <c r="D143" s="76" t="s">
        <v>69</v>
      </c>
      <c r="E143" s="12">
        <v>44470</v>
      </c>
      <c r="F143" s="74" t="s">
        <v>70</v>
      </c>
      <c r="G143" s="12">
        <v>44471.916666666664</v>
      </c>
      <c r="H143" s="75" t="s">
        <v>71</v>
      </c>
      <c r="I143" s="15">
        <v>123</v>
      </c>
      <c r="J143" s="15">
        <v>6</v>
      </c>
      <c r="K143" s="15">
        <v>6</v>
      </c>
      <c r="L143" s="15">
        <v>1</v>
      </c>
      <c r="M143" s="79">
        <v>1.107</v>
      </c>
      <c r="N143" s="101">
        <v>1.107</v>
      </c>
      <c r="O143" s="63">
        <v>2530</v>
      </c>
      <c r="P143" s="64">
        <f>Table224578910112[[#This Row],[PEMBULATAN]]*O143</f>
        <v>2800.71</v>
      </c>
    </row>
    <row r="144" spans="1:16" ht="24.75" customHeight="1" x14ac:dyDescent="0.2">
      <c r="A144" s="13"/>
      <c r="B144" s="13"/>
      <c r="C144" s="71" t="s">
        <v>212</v>
      </c>
      <c r="D144" s="76" t="s">
        <v>69</v>
      </c>
      <c r="E144" s="12">
        <v>44470</v>
      </c>
      <c r="F144" s="74" t="s">
        <v>70</v>
      </c>
      <c r="G144" s="12">
        <v>44471.916666666664</v>
      </c>
      <c r="H144" s="75" t="s">
        <v>71</v>
      </c>
      <c r="I144" s="15">
        <v>57</v>
      </c>
      <c r="J144" s="15">
        <v>36</v>
      </c>
      <c r="K144" s="15">
        <v>20</v>
      </c>
      <c r="L144" s="15">
        <v>6</v>
      </c>
      <c r="M144" s="79">
        <v>10.26</v>
      </c>
      <c r="N144" s="101">
        <v>10.26</v>
      </c>
      <c r="O144" s="63">
        <v>2530</v>
      </c>
      <c r="P144" s="64">
        <f>Table224578910112[[#This Row],[PEMBULATAN]]*O144</f>
        <v>25957.8</v>
      </c>
    </row>
    <row r="145" spans="1:16" ht="24.75" customHeight="1" x14ac:dyDescent="0.2">
      <c r="A145" s="13"/>
      <c r="B145" s="13"/>
      <c r="C145" s="71" t="s">
        <v>213</v>
      </c>
      <c r="D145" s="76" t="s">
        <v>69</v>
      </c>
      <c r="E145" s="12">
        <v>44470</v>
      </c>
      <c r="F145" s="74" t="s">
        <v>70</v>
      </c>
      <c r="G145" s="12">
        <v>44471.916666666664</v>
      </c>
      <c r="H145" s="75" t="s">
        <v>71</v>
      </c>
      <c r="I145" s="15">
        <v>67</v>
      </c>
      <c r="J145" s="15">
        <v>27</v>
      </c>
      <c r="K145" s="15">
        <v>20</v>
      </c>
      <c r="L145" s="15">
        <v>14</v>
      </c>
      <c r="M145" s="79">
        <v>9.0449999999999999</v>
      </c>
      <c r="N145" s="101">
        <v>14</v>
      </c>
      <c r="O145" s="63">
        <v>2530</v>
      </c>
      <c r="P145" s="64">
        <f>Table224578910112[[#This Row],[PEMBULATAN]]*O145</f>
        <v>35420</v>
      </c>
    </row>
    <row r="146" spans="1:16" ht="24.75" customHeight="1" x14ac:dyDescent="0.2">
      <c r="A146" s="13"/>
      <c r="B146" s="13"/>
      <c r="C146" s="71" t="s">
        <v>214</v>
      </c>
      <c r="D146" s="76" t="s">
        <v>69</v>
      </c>
      <c r="E146" s="12">
        <v>44470</v>
      </c>
      <c r="F146" s="74" t="s">
        <v>70</v>
      </c>
      <c r="G146" s="12">
        <v>44471.916666666664</v>
      </c>
      <c r="H146" s="75" t="s">
        <v>71</v>
      </c>
      <c r="I146" s="15">
        <v>46</v>
      </c>
      <c r="J146" s="15">
        <v>35</v>
      </c>
      <c r="K146" s="15">
        <v>12</v>
      </c>
      <c r="L146" s="15">
        <v>1</v>
      </c>
      <c r="M146" s="79">
        <v>4.83</v>
      </c>
      <c r="N146" s="101">
        <v>4.83</v>
      </c>
      <c r="O146" s="63">
        <v>2530</v>
      </c>
      <c r="P146" s="64">
        <f>Table224578910112[[#This Row],[PEMBULATAN]]*O146</f>
        <v>12219.9</v>
      </c>
    </row>
    <row r="147" spans="1:16" ht="24.75" customHeight="1" x14ac:dyDescent="0.2">
      <c r="A147" s="13"/>
      <c r="B147" s="13"/>
      <c r="C147" s="71" t="s">
        <v>215</v>
      </c>
      <c r="D147" s="76" t="s">
        <v>69</v>
      </c>
      <c r="E147" s="12">
        <v>44470</v>
      </c>
      <c r="F147" s="74" t="s">
        <v>70</v>
      </c>
      <c r="G147" s="12">
        <v>44471.916666666664</v>
      </c>
      <c r="H147" s="75" t="s">
        <v>71</v>
      </c>
      <c r="I147" s="15">
        <v>82</v>
      </c>
      <c r="J147" s="15">
        <v>60</v>
      </c>
      <c r="K147" s="15">
        <v>16</v>
      </c>
      <c r="L147" s="15">
        <v>7</v>
      </c>
      <c r="M147" s="79">
        <v>19.68</v>
      </c>
      <c r="N147" s="101">
        <v>19.68</v>
      </c>
      <c r="O147" s="63">
        <v>2530</v>
      </c>
      <c r="P147" s="64">
        <f>Table224578910112[[#This Row],[PEMBULATAN]]*O147</f>
        <v>49790.400000000001</v>
      </c>
    </row>
    <row r="148" spans="1:16" ht="24.75" customHeight="1" x14ac:dyDescent="0.2">
      <c r="A148" s="13"/>
      <c r="B148" s="13"/>
      <c r="C148" s="71" t="s">
        <v>216</v>
      </c>
      <c r="D148" s="76" t="s">
        <v>69</v>
      </c>
      <c r="E148" s="12">
        <v>44470</v>
      </c>
      <c r="F148" s="74" t="s">
        <v>70</v>
      </c>
      <c r="G148" s="12">
        <v>44471.916666666664</v>
      </c>
      <c r="H148" s="75" t="s">
        <v>71</v>
      </c>
      <c r="I148" s="15">
        <v>88</v>
      </c>
      <c r="J148" s="15">
        <v>57</v>
      </c>
      <c r="K148" s="15">
        <v>22</v>
      </c>
      <c r="L148" s="15">
        <v>13</v>
      </c>
      <c r="M148" s="79">
        <v>27.588000000000001</v>
      </c>
      <c r="N148" s="101">
        <v>27.588000000000001</v>
      </c>
      <c r="O148" s="63">
        <v>2530</v>
      </c>
      <c r="P148" s="64">
        <f>Table224578910112[[#This Row],[PEMBULATAN]]*O148</f>
        <v>69797.64</v>
      </c>
    </row>
    <row r="149" spans="1:16" ht="24.75" customHeight="1" x14ac:dyDescent="0.2">
      <c r="A149" s="13"/>
      <c r="B149" s="13"/>
      <c r="C149" s="71" t="s">
        <v>217</v>
      </c>
      <c r="D149" s="76" t="s">
        <v>69</v>
      </c>
      <c r="E149" s="12">
        <v>44470</v>
      </c>
      <c r="F149" s="74" t="s">
        <v>70</v>
      </c>
      <c r="G149" s="12">
        <v>44471.916666666664</v>
      </c>
      <c r="H149" s="75" t="s">
        <v>71</v>
      </c>
      <c r="I149" s="15">
        <v>95</v>
      </c>
      <c r="J149" s="15">
        <v>62</v>
      </c>
      <c r="K149" s="15">
        <v>20</v>
      </c>
      <c r="L149" s="15">
        <v>16</v>
      </c>
      <c r="M149" s="79">
        <v>29.45</v>
      </c>
      <c r="N149" s="101">
        <v>30</v>
      </c>
      <c r="O149" s="63">
        <v>2530</v>
      </c>
      <c r="P149" s="64">
        <f>Table224578910112[[#This Row],[PEMBULATAN]]*O149</f>
        <v>75900</v>
      </c>
    </row>
    <row r="150" spans="1:16" ht="24.75" customHeight="1" x14ac:dyDescent="0.2">
      <c r="A150" s="13"/>
      <c r="B150" s="13"/>
      <c r="C150" s="71" t="s">
        <v>218</v>
      </c>
      <c r="D150" s="76" t="s">
        <v>69</v>
      </c>
      <c r="E150" s="12">
        <v>44470</v>
      </c>
      <c r="F150" s="74" t="s">
        <v>70</v>
      </c>
      <c r="G150" s="12">
        <v>44471.916666666664</v>
      </c>
      <c r="H150" s="75" t="s">
        <v>71</v>
      </c>
      <c r="I150" s="15">
        <v>47</v>
      </c>
      <c r="J150" s="15">
        <v>31</v>
      </c>
      <c r="K150" s="15">
        <v>9</v>
      </c>
      <c r="L150" s="15">
        <v>3</v>
      </c>
      <c r="M150" s="79">
        <v>3.2782499999999999</v>
      </c>
      <c r="N150" s="101">
        <v>3.2782499999999999</v>
      </c>
      <c r="O150" s="63">
        <v>2530</v>
      </c>
      <c r="P150" s="64">
        <f>Table224578910112[[#This Row],[PEMBULATAN]]*O150</f>
        <v>8293.9724999999999</v>
      </c>
    </row>
    <row r="151" spans="1:16" ht="24.75" customHeight="1" x14ac:dyDescent="0.2">
      <c r="A151" s="13"/>
      <c r="B151" s="13"/>
      <c r="C151" s="71" t="s">
        <v>219</v>
      </c>
      <c r="D151" s="76" t="s">
        <v>69</v>
      </c>
      <c r="E151" s="12">
        <v>44470</v>
      </c>
      <c r="F151" s="74" t="s">
        <v>70</v>
      </c>
      <c r="G151" s="12">
        <v>44471.916666666664</v>
      </c>
      <c r="H151" s="75" t="s">
        <v>71</v>
      </c>
      <c r="I151" s="15">
        <v>71</v>
      </c>
      <c r="J151" s="15">
        <v>54</v>
      </c>
      <c r="K151" s="15">
        <v>10</v>
      </c>
      <c r="L151" s="15">
        <v>8</v>
      </c>
      <c r="M151" s="79">
        <v>9.5850000000000009</v>
      </c>
      <c r="N151" s="101">
        <v>9.5850000000000009</v>
      </c>
      <c r="O151" s="63">
        <v>2530</v>
      </c>
      <c r="P151" s="64">
        <f>Table224578910112[[#This Row],[PEMBULATAN]]*O151</f>
        <v>24250.050000000003</v>
      </c>
    </row>
    <row r="152" spans="1:16" ht="24.75" customHeight="1" x14ac:dyDescent="0.2">
      <c r="A152" s="13"/>
      <c r="B152" s="13"/>
      <c r="C152" s="71" t="s">
        <v>220</v>
      </c>
      <c r="D152" s="76" t="s">
        <v>69</v>
      </c>
      <c r="E152" s="12">
        <v>44470</v>
      </c>
      <c r="F152" s="74" t="s">
        <v>70</v>
      </c>
      <c r="G152" s="12">
        <v>44471.916666666664</v>
      </c>
      <c r="H152" s="75" t="s">
        <v>71</v>
      </c>
      <c r="I152" s="15">
        <v>57</v>
      </c>
      <c r="J152" s="15">
        <v>27</v>
      </c>
      <c r="K152" s="15">
        <v>26</v>
      </c>
      <c r="L152" s="15">
        <v>5</v>
      </c>
      <c r="M152" s="79">
        <v>10.003500000000001</v>
      </c>
      <c r="N152" s="101">
        <v>10.003500000000001</v>
      </c>
      <c r="O152" s="63">
        <v>2530</v>
      </c>
      <c r="P152" s="64">
        <f>Table224578910112[[#This Row],[PEMBULATAN]]*O152</f>
        <v>25308.855000000003</v>
      </c>
    </row>
    <row r="153" spans="1:16" ht="24.75" customHeight="1" x14ac:dyDescent="0.2">
      <c r="A153" s="13"/>
      <c r="B153" s="13"/>
      <c r="C153" s="71" t="s">
        <v>221</v>
      </c>
      <c r="D153" s="76" t="s">
        <v>69</v>
      </c>
      <c r="E153" s="12">
        <v>44470</v>
      </c>
      <c r="F153" s="74" t="s">
        <v>70</v>
      </c>
      <c r="G153" s="12">
        <v>44471.916666666664</v>
      </c>
      <c r="H153" s="75" t="s">
        <v>71</v>
      </c>
      <c r="I153" s="15">
        <v>84</v>
      </c>
      <c r="J153" s="15">
        <v>55</v>
      </c>
      <c r="K153" s="15">
        <v>17</v>
      </c>
      <c r="L153" s="15">
        <v>16</v>
      </c>
      <c r="M153" s="79">
        <v>19.635000000000002</v>
      </c>
      <c r="N153" s="101">
        <v>19.635000000000002</v>
      </c>
      <c r="O153" s="63">
        <v>2530</v>
      </c>
      <c r="P153" s="64">
        <f>Table224578910112[[#This Row],[PEMBULATAN]]*O153</f>
        <v>49676.55</v>
      </c>
    </row>
    <row r="154" spans="1:16" ht="24.75" customHeight="1" x14ac:dyDescent="0.2">
      <c r="A154" s="13"/>
      <c r="B154" s="13"/>
      <c r="C154" s="71" t="s">
        <v>222</v>
      </c>
      <c r="D154" s="76" t="s">
        <v>69</v>
      </c>
      <c r="E154" s="12">
        <v>44470</v>
      </c>
      <c r="F154" s="74" t="s">
        <v>70</v>
      </c>
      <c r="G154" s="12">
        <v>44471.916666666664</v>
      </c>
      <c r="H154" s="75" t="s">
        <v>71</v>
      </c>
      <c r="I154" s="15">
        <v>43</v>
      </c>
      <c r="J154" s="15">
        <v>35</v>
      </c>
      <c r="K154" s="15">
        <v>7</v>
      </c>
      <c r="L154" s="15">
        <v>2</v>
      </c>
      <c r="M154" s="79">
        <v>2.63375</v>
      </c>
      <c r="N154" s="101">
        <v>2.63375</v>
      </c>
      <c r="O154" s="63">
        <v>2530</v>
      </c>
      <c r="P154" s="64">
        <f>Table224578910112[[#This Row],[PEMBULATAN]]*O154</f>
        <v>6663.3874999999998</v>
      </c>
    </row>
    <row r="155" spans="1:16" ht="24.75" customHeight="1" x14ac:dyDescent="0.2">
      <c r="A155" s="13"/>
      <c r="B155" s="13"/>
      <c r="C155" s="71" t="s">
        <v>223</v>
      </c>
      <c r="D155" s="76" t="s">
        <v>69</v>
      </c>
      <c r="E155" s="12">
        <v>44470</v>
      </c>
      <c r="F155" s="74" t="s">
        <v>70</v>
      </c>
      <c r="G155" s="12">
        <v>44471.916666666664</v>
      </c>
      <c r="H155" s="75" t="s">
        <v>71</v>
      </c>
      <c r="I155" s="15">
        <v>92</v>
      </c>
      <c r="J155" s="15">
        <v>51</v>
      </c>
      <c r="K155" s="15">
        <v>32</v>
      </c>
      <c r="L155" s="15">
        <v>23</v>
      </c>
      <c r="M155" s="79">
        <v>37.536000000000001</v>
      </c>
      <c r="N155" s="101">
        <v>37.536000000000001</v>
      </c>
      <c r="O155" s="63">
        <v>2530</v>
      </c>
      <c r="P155" s="64">
        <f>Table224578910112[[#This Row],[PEMBULATAN]]*O155</f>
        <v>94966.080000000002</v>
      </c>
    </row>
    <row r="156" spans="1:16" ht="24.75" customHeight="1" x14ac:dyDescent="0.2">
      <c r="A156" s="13"/>
      <c r="B156" s="13"/>
      <c r="C156" s="71" t="s">
        <v>224</v>
      </c>
      <c r="D156" s="76" t="s">
        <v>69</v>
      </c>
      <c r="E156" s="12">
        <v>44470</v>
      </c>
      <c r="F156" s="74" t="s">
        <v>70</v>
      </c>
      <c r="G156" s="12">
        <v>44471.916666666664</v>
      </c>
      <c r="H156" s="75" t="s">
        <v>71</v>
      </c>
      <c r="I156" s="15">
        <v>65</v>
      </c>
      <c r="J156" s="15">
        <v>50</v>
      </c>
      <c r="K156" s="15">
        <v>10</v>
      </c>
      <c r="L156" s="15">
        <v>3</v>
      </c>
      <c r="M156" s="79">
        <v>8.125</v>
      </c>
      <c r="N156" s="101">
        <v>8.125</v>
      </c>
      <c r="O156" s="63">
        <v>2530</v>
      </c>
      <c r="P156" s="64">
        <f>Table224578910112[[#This Row],[PEMBULATAN]]*O156</f>
        <v>20556.25</v>
      </c>
    </row>
    <row r="157" spans="1:16" ht="24.75" customHeight="1" x14ac:dyDescent="0.2">
      <c r="A157" s="13"/>
      <c r="B157" s="13"/>
      <c r="C157" s="71" t="s">
        <v>225</v>
      </c>
      <c r="D157" s="76" t="s">
        <v>69</v>
      </c>
      <c r="E157" s="12">
        <v>44470</v>
      </c>
      <c r="F157" s="74" t="s">
        <v>70</v>
      </c>
      <c r="G157" s="12">
        <v>44471.916666666664</v>
      </c>
      <c r="H157" s="75" t="s">
        <v>71</v>
      </c>
      <c r="I157" s="15">
        <v>98</v>
      </c>
      <c r="J157" s="15">
        <v>51</v>
      </c>
      <c r="K157" s="15">
        <v>21</v>
      </c>
      <c r="L157" s="15">
        <v>23</v>
      </c>
      <c r="M157" s="79">
        <v>26.2395</v>
      </c>
      <c r="N157" s="101">
        <v>26.2395</v>
      </c>
      <c r="O157" s="63">
        <v>2530</v>
      </c>
      <c r="P157" s="64">
        <f>Table224578910112[[#This Row],[PEMBULATAN]]*O157</f>
        <v>66385.934999999998</v>
      </c>
    </row>
    <row r="158" spans="1:16" ht="24.75" customHeight="1" x14ac:dyDescent="0.2">
      <c r="A158" s="13"/>
      <c r="B158" s="13"/>
      <c r="C158" s="71" t="s">
        <v>226</v>
      </c>
      <c r="D158" s="76" t="s">
        <v>69</v>
      </c>
      <c r="E158" s="12">
        <v>44470</v>
      </c>
      <c r="F158" s="74" t="s">
        <v>70</v>
      </c>
      <c r="G158" s="12">
        <v>44471.916666666664</v>
      </c>
      <c r="H158" s="75" t="s">
        <v>71</v>
      </c>
      <c r="I158" s="15">
        <v>50</v>
      </c>
      <c r="J158" s="15">
        <v>35</v>
      </c>
      <c r="K158" s="15">
        <v>12</v>
      </c>
      <c r="L158" s="15">
        <v>2</v>
      </c>
      <c r="M158" s="79">
        <v>5.25</v>
      </c>
      <c r="N158" s="101">
        <v>5.25</v>
      </c>
      <c r="O158" s="63">
        <v>2530</v>
      </c>
      <c r="P158" s="64">
        <f>Table224578910112[[#This Row],[PEMBULATAN]]*O158</f>
        <v>13282.5</v>
      </c>
    </row>
    <row r="159" spans="1:16" ht="24.75" customHeight="1" x14ac:dyDescent="0.2">
      <c r="A159" s="13"/>
      <c r="B159" s="13"/>
      <c r="C159" s="71" t="s">
        <v>227</v>
      </c>
      <c r="D159" s="76" t="s">
        <v>69</v>
      </c>
      <c r="E159" s="12">
        <v>44470</v>
      </c>
      <c r="F159" s="74" t="s">
        <v>70</v>
      </c>
      <c r="G159" s="12">
        <v>44471.916666666664</v>
      </c>
      <c r="H159" s="75" t="s">
        <v>71</v>
      </c>
      <c r="I159" s="15">
        <v>88</v>
      </c>
      <c r="J159" s="15">
        <v>52</v>
      </c>
      <c r="K159" s="15">
        <v>20</v>
      </c>
      <c r="L159" s="15">
        <v>20</v>
      </c>
      <c r="M159" s="79">
        <v>22.88</v>
      </c>
      <c r="N159" s="101">
        <v>22.88</v>
      </c>
      <c r="O159" s="63">
        <v>2530</v>
      </c>
      <c r="P159" s="64">
        <f>Table224578910112[[#This Row],[PEMBULATAN]]*O159</f>
        <v>57886.399999999994</v>
      </c>
    </row>
    <row r="160" spans="1:16" ht="24.75" customHeight="1" x14ac:dyDescent="0.2">
      <c r="A160" s="13"/>
      <c r="B160" s="13"/>
      <c r="C160" s="71" t="s">
        <v>228</v>
      </c>
      <c r="D160" s="76" t="s">
        <v>69</v>
      </c>
      <c r="E160" s="12">
        <v>44470</v>
      </c>
      <c r="F160" s="74" t="s">
        <v>70</v>
      </c>
      <c r="G160" s="12">
        <v>44471.916666666664</v>
      </c>
      <c r="H160" s="75" t="s">
        <v>71</v>
      </c>
      <c r="I160" s="15">
        <v>75</v>
      </c>
      <c r="J160" s="15">
        <v>48</v>
      </c>
      <c r="K160" s="15">
        <v>29</v>
      </c>
      <c r="L160" s="15">
        <v>10</v>
      </c>
      <c r="M160" s="79">
        <v>26.1</v>
      </c>
      <c r="N160" s="101">
        <v>26.1</v>
      </c>
      <c r="O160" s="63">
        <v>2530</v>
      </c>
      <c r="P160" s="64">
        <f>Table224578910112[[#This Row],[PEMBULATAN]]*O160</f>
        <v>66033</v>
      </c>
    </row>
    <row r="161" spans="1:16" ht="24.75" customHeight="1" x14ac:dyDescent="0.2">
      <c r="A161" s="13"/>
      <c r="B161" s="13"/>
      <c r="C161" s="71" t="s">
        <v>229</v>
      </c>
      <c r="D161" s="76" t="s">
        <v>69</v>
      </c>
      <c r="E161" s="12">
        <v>44470</v>
      </c>
      <c r="F161" s="74" t="s">
        <v>70</v>
      </c>
      <c r="G161" s="12">
        <v>44471.916666666664</v>
      </c>
      <c r="H161" s="75" t="s">
        <v>71</v>
      </c>
      <c r="I161" s="15">
        <v>90</v>
      </c>
      <c r="J161" s="15">
        <v>54</v>
      </c>
      <c r="K161" s="15">
        <v>22</v>
      </c>
      <c r="L161" s="15">
        <v>22</v>
      </c>
      <c r="M161" s="79">
        <v>26.73</v>
      </c>
      <c r="N161" s="101">
        <v>26.73</v>
      </c>
      <c r="O161" s="63">
        <v>2530</v>
      </c>
      <c r="P161" s="64">
        <f>Table224578910112[[#This Row],[PEMBULATAN]]*O161</f>
        <v>67626.899999999994</v>
      </c>
    </row>
    <row r="162" spans="1:16" ht="24.75" customHeight="1" x14ac:dyDescent="0.2">
      <c r="A162" s="13"/>
      <c r="B162" s="13"/>
      <c r="C162" s="71" t="s">
        <v>230</v>
      </c>
      <c r="D162" s="76" t="s">
        <v>69</v>
      </c>
      <c r="E162" s="12">
        <v>44470</v>
      </c>
      <c r="F162" s="74" t="s">
        <v>70</v>
      </c>
      <c r="G162" s="12">
        <v>44471.916666666664</v>
      </c>
      <c r="H162" s="75" t="s">
        <v>71</v>
      </c>
      <c r="I162" s="15">
        <v>70</v>
      </c>
      <c r="J162" s="15">
        <v>56</v>
      </c>
      <c r="K162" s="15">
        <v>21</v>
      </c>
      <c r="L162" s="15">
        <v>5</v>
      </c>
      <c r="M162" s="79">
        <v>20.58</v>
      </c>
      <c r="N162" s="101">
        <v>20.58</v>
      </c>
      <c r="O162" s="63">
        <v>2530</v>
      </c>
      <c r="P162" s="64">
        <f>Table224578910112[[#This Row],[PEMBULATAN]]*O162</f>
        <v>52067.399999999994</v>
      </c>
    </row>
    <row r="163" spans="1:16" ht="24.75" customHeight="1" x14ac:dyDescent="0.2">
      <c r="A163" s="13"/>
      <c r="B163" s="13"/>
      <c r="C163" s="71" t="s">
        <v>231</v>
      </c>
      <c r="D163" s="76" t="s">
        <v>69</v>
      </c>
      <c r="E163" s="12">
        <v>44470</v>
      </c>
      <c r="F163" s="74" t="s">
        <v>70</v>
      </c>
      <c r="G163" s="12">
        <v>44471.916666666664</v>
      </c>
      <c r="H163" s="75" t="s">
        <v>71</v>
      </c>
      <c r="I163" s="15">
        <v>100</v>
      </c>
      <c r="J163" s="15">
        <v>64</v>
      </c>
      <c r="K163" s="15">
        <v>21</v>
      </c>
      <c r="L163" s="15">
        <v>22</v>
      </c>
      <c r="M163" s="79">
        <v>33.6</v>
      </c>
      <c r="N163" s="101">
        <v>33.6</v>
      </c>
      <c r="O163" s="63">
        <v>2530</v>
      </c>
      <c r="P163" s="64">
        <f>Table224578910112[[#This Row],[PEMBULATAN]]*O163</f>
        <v>85008</v>
      </c>
    </row>
    <row r="164" spans="1:16" ht="24.75" customHeight="1" x14ac:dyDescent="0.2">
      <c r="A164" s="13"/>
      <c r="B164" s="13"/>
      <c r="C164" s="71" t="s">
        <v>232</v>
      </c>
      <c r="D164" s="76" t="s">
        <v>69</v>
      </c>
      <c r="E164" s="12">
        <v>44470</v>
      </c>
      <c r="F164" s="74" t="s">
        <v>70</v>
      </c>
      <c r="G164" s="12">
        <v>44471.916666666664</v>
      </c>
      <c r="H164" s="75" t="s">
        <v>71</v>
      </c>
      <c r="I164" s="15">
        <v>91</v>
      </c>
      <c r="J164" s="15">
        <v>57</v>
      </c>
      <c r="K164" s="15">
        <v>21</v>
      </c>
      <c r="L164" s="15">
        <v>20</v>
      </c>
      <c r="M164" s="79">
        <v>27.231750000000002</v>
      </c>
      <c r="N164" s="101">
        <v>27.231750000000002</v>
      </c>
      <c r="O164" s="63">
        <v>2530</v>
      </c>
      <c r="P164" s="64">
        <f>Table224578910112[[#This Row],[PEMBULATAN]]*O164</f>
        <v>68896.327499999999</v>
      </c>
    </row>
    <row r="165" spans="1:16" ht="24.75" customHeight="1" x14ac:dyDescent="0.2">
      <c r="A165" s="13"/>
      <c r="B165" s="13"/>
      <c r="C165" s="71" t="s">
        <v>233</v>
      </c>
      <c r="D165" s="76" t="s">
        <v>69</v>
      </c>
      <c r="E165" s="12">
        <v>44470</v>
      </c>
      <c r="F165" s="74" t="s">
        <v>70</v>
      </c>
      <c r="G165" s="12">
        <v>44471.916666666664</v>
      </c>
      <c r="H165" s="75" t="s">
        <v>71</v>
      </c>
      <c r="I165" s="15">
        <v>72</v>
      </c>
      <c r="J165" s="15">
        <v>56</v>
      </c>
      <c r="K165" s="15">
        <v>12</v>
      </c>
      <c r="L165" s="15">
        <v>5</v>
      </c>
      <c r="M165" s="79">
        <v>12.096</v>
      </c>
      <c r="N165" s="101">
        <v>12.096</v>
      </c>
      <c r="O165" s="63">
        <v>2530</v>
      </c>
      <c r="P165" s="64">
        <f>Table224578910112[[#This Row],[PEMBULATAN]]*O165</f>
        <v>30602.880000000001</v>
      </c>
    </row>
    <row r="166" spans="1:16" ht="24.75" customHeight="1" x14ac:dyDescent="0.2">
      <c r="A166" s="13"/>
      <c r="B166" s="13"/>
      <c r="C166" s="71" t="s">
        <v>234</v>
      </c>
      <c r="D166" s="76" t="s">
        <v>69</v>
      </c>
      <c r="E166" s="12">
        <v>44470</v>
      </c>
      <c r="F166" s="74" t="s">
        <v>70</v>
      </c>
      <c r="G166" s="12">
        <v>44471.916666666664</v>
      </c>
      <c r="H166" s="75" t="s">
        <v>71</v>
      </c>
      <c r="I166" s="15">
        <v>75</v>
      </c>
      <c r="J166" s="15">
        <v>50</v>
      </c>
      <c r="K166" s="15">
        <v>28</v>
      </c>
      <c r="L166" s="15">
        <v>28</v>
      </c>
      <c r="M166" s="79">
        <v>26.25</v>
      </c>
      <c r="N166" s="101">
        <v>28</v>
      </c>
      <c r="O166" s="63">
        <v>2530</v>
      </c>
      <c r="P166" s="64">
        <f>Table224578910112[[#This Row],[PEMBULATAN]]*O166</f>
        <v>70840</v>
      </c>
    </row>
    <row r="167" spans="1:16" ht="24.75" customHeight="1" x14ac:dyDescent="0.2">
      <c r="A167" s="13"/>
      <c r="B167" s="13"/>
      <c r="C167" s="71" t="s">
        <v>235</v>
      </c>
      <c r="D167" s="76" t="s">
        <v>69</v>
      </c>
      <c r="E167" s="12">
        <v>44470</v>
      </c>
      <c r="F167" s="74" t="s">
        <v>70</v>
      </c>
      <c r="G167" s="12">
        <v>44471.916666666664</v>
      </c>
      <c r="H167" s="75" t="s">
        <v>71</v>
      </c>
      <c r="I167" s="15">
        <v>80</v>
      </c>
      <c r="J167" s="15">
        <v>50</v>
      </c>
      <c r="K167" s="15">
        <v>16</v>
      </c>
      <c r="L167" s="15">
        <v>15</v>
      </c>
      <c r="M167" s="79">
        <v>16</v>
      </c>
      <c r="N167" s="101">
        <v>16</v>
      </c>
      <c r="O167" s="63">
        <v>2530</v>
      </c>
      <c r="P167" s="64">
        <f>Table224578910112[[#This Row],[PEMBULATAN]]*O167</f>
        <v>40480</v>
      </c>
    </row>
    <row r="168" spans="1:16" ht="24.75" customHeight="1" x14ac:dyDescent="0.2">
      <c r="A168" s="13"/>
      <c r="B168" s="13"/>
      <c r="C168" s="71" t="s">
        <v>236</v>
      </c>
      <c r="D168" s="76" t="s">
        <v>69</v>
      </c>
      <c r="E168" s="12">
        <v>44470</v>
      </c>
      <c r="F168" s="74" t="s">
        <v>70</v>
      </c>
      <c r="G168" s="12">
        <v>44471.916666666664</v>
      </c>
      <c r="H168" s="75" t="s">
        <v>71</v>
      </c>
      <c r="I168" s="15">
        <v>90</v>
      </c>
      <c r="J168" s="15">
        <v>5</v>
      </c>
      <c r="K168" s="15">
        <v>27</v>
      </c>
      <c r="L168" s="15">
        <v>20</v>
      </c>
      <c r="M168" s="79">
        <v>3.0375000000000001</v>
      </c>
      <c r="N168" s="101">
        <v>20</v>
      </c>
      <c r="O168" s="63">
        <v>2530</v>
      </c>
      <c r="P168" s="64">
        <f>Table224578910112[[#This Row],[PEMBULATAN]]*O168</f>
        <v>50600</v>
      </c>
    </row>
    <row r="169" spans="1:16" ht="24.75" customHeight="1" x14ac:dyDescent="0.2">
      <c r="A169" s="13"/>
      <c r="B169" s="13"/>
      <c r="C169" s="71" t="s">
        <v>237</v>
      </c>
      <c r="D169" s="76" t="s">
        <v>69</v>
      </c>
      <c r="E169" s="12">
        <v>44470</v>
      </c>
      <c r="F169" s="74" t="s">
        <v>70</v>
      </c>
      <c r="G169" s="12">
        <v>44471.916666666664</v>
      </c>
      <c r="H169" s="75" t="s">
        <v>71</v>
      </c>
      <c r="I169" s="15">
        <v>68</v>
      </c>
      <c r="J169" s="15">
        <v>57</v>
      </c>
      <c r="K169" s="15">
        <v>20</v>
      </c>
      <c r="L169" s="15">
        <v>10</v>
      </c>
      <c r="M169" s="79">
        <v>19.38</v>
      </c>
      <c r="N169" s="101">
        <v>20</v>
      </c>
      <c r="O169" s="63">
        <v>2530</v>
      </c>
      <c r="P169" s="64">
        <f>Table224578910112[[#This Row],[PEMBULATAN]]*O169</f>
        <v>50600</v>
      </c>
    </row>
    <row r="170" spans="1:16" ht="24.75" customHeight="1" x14ac:dyDescent="0.2">
      <c r="A170" s="13"/>
      <c r="B170" s="13"/>
      <c r="C170" s="71" t="s">
        <v>238</v>
      </c>
      <c r="D170" s="76" t="s">
        <v>69</v>
      </c>
      <c r="E170" s="12">
        <v>44470</v>
      </c>
      <c r="F170" s="74" t="s">
        <v>70</v>
      </c>
      <c r="G170" s="12">
        <v>44471.916666666664</v>
      </c>
      <c r="H170" s="75" t="s">
        <v>71</v>
      </c>
      <c r="I170" s="15">
        <v>100</v>
      </c>
      <c r="J170" s="15">
        <v>11</v>
      </c>
      <c r="K170" s="15">
        <v>11</v>
      </c>
      <c r="L170" s="15">
        <v>2</v>
      </c>
      <c r="M170" s="79">
        <v>3.0249999999999999</v>
      </c>
      <c r="N170" s="101">
        <v>3.0249999999999999</v>
      </c>
      <c r="O170" s="63">
        <v>2530</v>
      </c>
      <c r="P170" s="64">
        <f>Table224578910112[[#This Row],[PEMBULATAN]]*O170</f>
        <v>7653.25</v>
      </c>
    </row>
    <row r="171" spans="1:16" ht="24.75" customHeight="1" x14ac:dyDescent="0.2">
      <c r="A171" s="13"/>
      <c r="B171" s="13"/>
      <c r="C171" s="71" t="s">
        <v>239</v>
      </c>
      <c r="D171" s="76" t="s">
        <v>69</v>
      </c>
      <c r="E171" s="12">
        <v>44470</v>
      </c>
      <c r="F171" s="74" t="s">
        <v>70</v>
      </c>
      <c r="G171" s="12">
        <v>44471.916666666664</v>
      </c>
      <c r="H171" s="75" t="s">
        <v>71</v>
      </c>
      <c r="I171" s="15">
        <v>92</v>
      </c>
      <c r="J171" s="15">
        <v>61</v>
      </c>
      <c r="K171" s="15">
        <v>20</v>
      </c>
      <c r="L171" s="15">
        <v>13</v>
      </c>
      <c r="M171" s="79">
        <v>28.06</v>
      </c>
      <c r="N171" s="101">
        <v>28.06</v>
      </c>
      <c r="O171" s="63">
        <v>2530</v>
      </c>
      <c r="P171" s="64">
        <f>Table224578910112[[#This Row],[PEMBULATAN]]*O171</f>
        <v>70991.8</v>
      </c>
    </row>
    <row r="172" spans="1:16" ht="24.75" customHeight="1" x14ac:dyDescent="0.2">
      <c r="A172" s="13"/>
      <c r="B172" s="13"/>
      <c r="C172" s="71" t="s">
        <v>240</v>
      </c>
      <c r="D172" s="76" t="s">
        <v>69</v>
      </c>
      <c r="E172" s="12">
        <v>44470</v>
      </c>
      <c r="F172" s="74" t="s">
        <v>70</v>
      </c>
      <c r="G172" s="12">
        <v>44471.916666666664</v>
      </c>
      <c r="H172" s="75" t="s">
        <v>71</v>
      </c>
      <c r="I172" s="15">
        <v>86</v>
      </c>
      <c r="J172" s="15">
        <v>60</v>
      </c>
      <c r="K172" s="15">
        <v>15</v>
      </c>
      <c r="L172" s="15">
        <v>10</v>
      </c>
      <c r="M172" s="79">
        <v>19.350000000000001</v>
      </c>
      <c r="N172" s="101">
        <v>20</v>
      </c>
      <c r="O172" s="63">
        <v>2530</v>
      </c>
      <c r="P172" s="64">
        <f>Table224578910112[[#This Row],[PEMBULATAN]]*O172</f>
        <v>50600</v>
      </c>
    </row>
    <row r="173" spans="1:16" ht="24.75" customHeight="1" x14ac:dyDescent="0.2">
      <c r="A173" s="13"/>
      <c r="B173" s="13"/>
      <c r="C173" s="71" t="s">
        <v>241</v>
      </c>
      <c r="D173" s="76" t="s">
        <v>69</v>
      </c>
      <c r="E173" s="12">
        <v>44470</v>
      </c>
      <c r="F173" s="74" t="s">
        <v>70</v>
      </c>
      <c r="G173" s="12">
        <v>44471.916666666664</v>
      </c>
      <c r="H173" s="75" t="s">
        <v>71</v>
      </c>
      <c r="I173" s="15">
        <v>70</v>
      </c>
      <c r="J173" s="15">
        <v>51</v>
      </c>
      <c r="K173" s="15">
        <v>12</v>
      </c>
      <c r="L173" s="15">
        <v>6</v>
      </c>
      <c r="M173" s="79">
        <v>10.71</v>
      </c>
      <c r="N173" s="101">
        <v>10.71</v>
      </c>
      <c r="O173" s="63">
        <v>2530</v>
      </c>
      <c r="P173" s="64">
        <f>Table224578910112[[#This Row],[PEMBULATAN]]*O173</f>
        <v>27096.300000000003</v>
      </c>
    </row>
    <row r="174" spans="1:16" ht="24.75" customHeight="1" x14ac:dyDescent="0.2">
      <c r="A174" s="13"/>
      <c r="B174" s="13"/>
      <c r="C174" s="71" t="s">
        <v>242</v>
      </c>
      <c r="D174" s="76" t="s">
        <v>69</v>
      </c>
      <c r="E174" s="12">
        <v>44470</v>
      </c>
      <c r="F174" s="74" t="s">
        <v>70</v>
      </c>
      <c r="G174" s="12">
        <v>44471.916666666664</v>
      </c>
      <c r="H174" s="75" t="s">
        <v>71</v>
      </c>
      <c r="I174" s="15">
        <v>74</v>
      </c>
      <c r="J174" s="15">
        <v>61</v>
      </c>
      <c r="K174" s="15">
        <v>12</v>
      </c>
      <c r="L174" s="15">
        <v>5</v>
      </c>
      <c r="M174" s="79">
        <v>13.542</v>
      </c>
      <c r="N174" s="101">
        <v>13.542</v>
      </c>
      <c r="O174" s="63">
        <v>2530</v>
      </c>
      <c r="P174" s="64">
        <f>Table224578910112[[#This Row],[PEMBULATAN]]*O174</f>
        <v>34261.26</v>
      </c>
    </row>
    <row r="175" spans="1:16" ht="24.75" customHeight="1" x14ac:dyDescent="0.2">
      <c r="A175" s="13"/>
      <c r="B175" s="13"/>
      <c r="C175" s="71" t="s">
        <v>243</v>
      </c>
      <c r="D175" s="76" t="s">
        <v>69</v>
      </c>
      <c r="E175" s="12">
        <v>44470</v>
      </c>
      <c r="F175" s="74" t="s">
        <v>70</v>
      </c>
      <c r="G175" s="12">
        <v>44471.916666666664</v>
      </c>
      <c r="H175" s="75" t="s">
        <v>71</v>
      </c>
      <c r="I175" s="15">
        <v>67</v>
      </c>
      <c r="J175" s="15">
        <v>52</v>
      </c>
      <c r="K175" s="15">
        <v>21</v>
      </c>
      <c r="L175" s="15">
        <v>9</v>
      </c>
      <c r="M175" s="79">
        <v>18.291</v>
      </c>
      <c r="N175" s="101">
        <v>18.291</v>
      </c>
      <c r="O175" s="63">
        <v>2530</v>
      </c>
      <c r="P175" s="64">
        <f>Table224578910112[[#This Row],[PEMBULATAN]]*O175</f>
        <v>46276.23</v>
      </c>
    </row>
    <row r="176" spans="1:16" ht="24.75" customHeight="1" x14ac:dyDescent="0.2">
      <c r="A176" s="13"/>
      <c r="B176" s="13"/>
      <c r="C176" s="71" t="s">
        <v>244</v>
      </c>
      <c r="D176" s="76" t="s">
        <v>69</v>
      </c>
      <c r="E176" s="12">
        <v>44470</v>
      </c>
      <c r="F176" s="74" t="s">
        <v>70</v>
      </c>
      <c r="G176" s="12">
        <v>44471.916666666664</v>
      </c>
      <c r="H176" s="75" t="s">
        <v>71</v>
      </c>
      <c r="I176" s="15">
        <v>83</v>
      </c>
      <c r="J176" s="15">
        <v>47</v>
      </c>
      <c r="K176" s="15">
        <v>17</v>
      </c>
      <c r="L176" s="15">
        <v>11</v>
      </c>
      <c r="M176" s="79">
        <v>16.579249999999998</v>
      </c>
      <c r="N176" s="101">
        <v>16.579249999999998</v>
      </c>
      <c r="O176" s="63">
        <v>2530</v>
      </c>
      <c r="P176" s="64">
        <f>Table224578910112[[#This Row],[PEMBULATAN]]*O176</f>
        <v>41945.502499999995</v>
      </c>
    </row>
    <row r="177" spans="1:16" ht="24.75" customHeight="1" x14ac:dyDescent="0.2">
      <c r="A177" s="13"/>
      <c r="B177" s="13"/>
      <c r="C177" s="71" t="s">
        <v>245</v>
      </c>
      <c r="D177" s="76" t="s">
        <v>69</v>
      </c>
      <c r="E177" s="12">
        <v>44470</v>
      </c>
      <c r="F177" s="74" t="s">
        <v>70</v>
      </c>
      <c r="G177" s="12">
        <v>44471.916666666664</v>
      </c>
      <c r="H177" s="75" t="s">
        <v>71</v>
      </c>
      <c r="I177" s="15">
        <v>90</v>
      </c>
      <c r="J177" s="15">
        <v>52</v>
      </c>
      <c r="K177" s="15">
        <v>17</v>
      </c>
      <c r="L177" s="15">
        <v>7</v>
      </c>
      <c r="M177" s="79">
        <v>19.89</v>
      </c>
      <c r="N177" s="101">
        <v>19.89</v>
      </c>
      <c r="O177" s="63">
        <v>2530</v>
      </c>
      <c r="P177" s="64">
        <f>Table224578910112[[#This Row],[PEMBULATAN]]*O177</f>
        <v>50321.700000000004</v>
      </c>
    </row>
    <row r="178" spans="1:16" ht="24.75" customHeight="1" x14ac:dyDescent="0.2">
      <c r="A178" s="13"/>
      <c r="B178" s="13"/>
      <c r="C178" s="71" t="s">
        <v>246</v>
      </c>
      <c r="D178" s="76" t="s">
        <v>69</v>
      </c>
      <c r="E178" s="12">
        <v>44470</v>
      </c>
      <c r="F178" s="74" t="s">
        <v>70</v>
      </c>
      <c r="G178" s="12">
        <v>44471.916666666664</v>
      </c>
      <c r="H178" s="75" t="s">
        <v>71</v>
      </c>
      <c r="I178" s="15">
        <v>72</v>
      </c>
      <c r="J178" s="15">
        <v>60</v>
      </c>
      <c r="K178" s="15">
        <v>19</v>
      </c>
      <c r="L178" s="15">
        <v>8</v>
      </c>
      <c r="M178" s="79">
        <v>20.52</v>
      </c>
      <c r="N178" s="101">
        <v>20.52</v>
      </c>
      <c r="O178" s="63">
        <v>2530</v>
      </c>
      <c r="P178" s="64">
        <f>Table224578910112[[#This Row],[PEMBULATAN]]*O178</f>
        <v>51915.6</v>
      </c>
    </row>
    <row r="179" spans="1:16" ht="24.75" customHeight="1" x14ac:dyDescent="0.2">
      <c r="A179" s="13"/>
      <c r="B179" s="13"/>
      <c r="C179" s="71" t="s">
        <v>247</v>
      </c>
      <c r="D179" s="76" t="s">
        <v>69</v>
      </c>
      <c r="E179" s="12">
        <v>44470</v>
      </c>
      <c r="F179" s="74" t="s">
        <v>70</v>
      </c>
      <c r="G179" s="12">
        <v>44471.916666666664</v>
      </c>
      <c r="H179" s="75" t="s">
        <v>71</v>
      </c>
      <c r="I179" s="15">
        <v>96</v>
      </c>
      <c r="J179" s="15">
        <v>57</v>
      </c>
      <c r="K179" s="15">
        <v>22</v>
      </c>
      <c r="L179" s="15">
        <v>15</v>
      </c>
      <c r="M179" s="79">
        <v>30.096</v>
      </c>
      <c r="N179" s="101">
        <v>30.096</v>
      </c>
      <c r="O179" s="63">
        <v>2530</v>
      </c>
      <c r="P179" s="64">
        <f>Table224578910112[[#This Row],[PEMBULATAN]]*O179</f>
        <v>76142.880000000005</v>
      </c>
    </row>
    <row r="180" spans="1:16" ht="24.75" customHeight="1" x14ac:dyDescent="0.2">
      <c r="A180" s="13"/>
      <c r="B180" s="13"/>
      <c r="C180" s="71" t="s">
        <v>248</v>
      </c>
      <c r="D180" s="76" t="s">
        <v>69</v>
      </c>
      <c r="E180" s="12">
        <v>44470</v>
      </c>
      <c r="F180" s="74" t="s">
        <v>70</v>
      </c>
      <c r="G180" s="12">
        <v>44471.916666666664</v>
      </c>
      <c r="H180" s="75" t="s">
        <v>71</v>
      </c>
      <c r="I180" s="15">
        <v>82</v>
      </c>
      <c r="J180" s="15">
        <v>56</v>
      </c>
      <c r="K180" s="15">
        <v>22</v>
      </c>
      <c r="L180" s="15">
        <v>15</v>
      </c>
      <c r="M180" s="79">
        <v>25.256</v>
      </c>
      <c r="N180" s="101">
        <v>25.256</v>
      </c>
      <c r="O180" s="63">
        <v>2530</v>
      </c>
      <c r="P180" s="64">
        <f>Table224578910112[[#This Row],[PEMBULATAN]]*O180</f>
        <v>63897.68</v>
      </c>
    </row>
    <row r="181" spans="1:16" ht="24.75" customHeight="1" x14ac:dyDescent="0.2">
      <c r="A181" s="13"/>
      <c r="B181" s="13"/>
      <c r="C181" s="71" t="s">
        <v>249</v>
      </c>
      <c r="D181" s="76" t="s">
        <v>69</v>
      </c>
      <c r="E181" s="12">
        <v>44470</v>
      </c>
      <c r="F181" s="74" t="s">
        <v>70</v>
      </c>
      <c r="G181" s="12">
        <v>44471.916666666664</v>
      </c>
      <c r="H181" s="75" t="s">
        <v>71</v>
      </c>
      <c r="I181" s="15">
        <v>96</v>
      </c>
      <c r="J181" s="15">
        <v>55</v>
      </c>
      <c r="K181" s="15">
        <v>23</v>
      </c>
      <c r="L181" s="15">
        <v>20</v>
      </c>
      <c r="M181" s="79">
        <v>30.36</v>
      </c>
      <c r="N181" s="101">
        <v>31</v>
      </c>
      <c r="O181" s="63">
        <v>2530</v>
      </c>
      <c r="P181" s="64">
        <f>Table224578910112[[#This Row],[PEMBULATAN]]*O181</f>
        <v>78430</v>
      </c>
    </row>
    <row r="182" spans="1:16" ht="24.75" customHeight="1" x14ac:dyDescent="0.2">
      <c r="A182" s="13"/>
      <c r="B182" s="13"/>
      <c r="C182" s="71" t="s">
        <v>250</v>
      </c>
      <c r="D182" s="76" t="s">
        <v>69</v>
      </c>
      <c r="E182" s="12">
        <v>44470</v>
      </c>
      <c r="F182" s="74" t="s">
        <v>70</v>
      </c>
      <c r="G182" s="12">
        <v>44471.916666666664</v>
      </c>
      <c r="H182" s="75" t="s">
        <v>71</v>
      </c>
      <c r="I182" s="15">
        <v>87</v>
      </c>
      <c r="J182" s="15">
        <v>62</v>
      </c>
      <c r="K182" s="15">
        <v>14</v>
      </c>
      <c r="L182" s="15">
        <v>6</v>
      </c>
      <c r="M182" s="79">
        <v>18.879000000000001</v>
      </c>
      <c r="N182" s="101">
        <v>18.879000000000001</v>
      </c>
      <c r="O182" s="63">
        <v>2530</v>
      </c>
      <c r="P182" s="64">
        <f>Table224578910112[[#This Row],[PEMBULATAN]]*O182</f>
        <v>47763.87</v>
      </c>
    </row>
    <row r="183" spans="1:16" ht="24.75" customHeight="1" x14ac:dyDescent="0.2">
      <c r="A183" s="13"/>
      <c r="B183" s="13"/>
      <c r="C183" s="71" t="s">
        <v>251</v>
      </c>
      <c r="D183" s="76" t="s">
        <v>69</v>
      </c>
      <c r="E183" s="12">
        <v>44470</v>
      </c>
      <c r="F183" s="74" t="s">
        <v>70</v>
      </c>
      <c r="G183" s="12">
        <v>44471.916666666664</v>
      </c>
      <c r="H183" s="75" t="s">
        <v>71</v>
      </c>
      <c r="I183" s="15">
        <v>74</v>
      </c>
      <c r="J183" s="15">
        <v>51</v>
      </c>
      <c r="K183" s="15">
        <v>10</v>
      </c>
      <c r="L183" s="15">
        <v>12</v>
      </c>
      <c r="M183" s="79">
        <v>9.4350000000000005</v>
      </c>
      <c r="N183" s="101">
        <v>12</v>
      </c>
      <c r="O183" s="63">
        <v>2530</v>
      </c>
      <c r="P183" s="64">
        <f>Table224578910112[[#This Row],[PEMBULATAN]]*O183</f>
        <v>30360</v>
      </c>
    </row>
    <row r="184" spans="1:16" ht="24.75" customHeight="1" x14ac:dyDescent="0.2">
      <c r="A184" s="13"/>
      <c r="B184" s="13"/>
      <c r="C184" s="71" t="s">
        <v>252</v>
      </c>
      <c r="D184" s="76" t="s">
        <v>69</v>
      </c>
      <c r="E184" s="12">
        <v>44470</v>
      </c>
      <c r="F184" s="74" t="s">
        <v>70</v>
      </c>
      <c r="G184" s="12">
        <v>44471.916666666664</v>
      </c>
      <c r="H184" s="75" t="s">
        <v>71</v>
      </c>
      <c r="I184" s="15">
        <v>90</v>
      </c>
      <c r="J184" s="15">
        <v>54</v>
      </c>
      <c r="K184" s="15">
        <v>27</v>
      </c>
      <c r="L184" s="15">
        <v>22</v>
      </c>
      <c r="M184" s="79">
        <v>32.805</v>
      </c>
      <c r="N184" s="101">
        <v>32.805</v>
      </c>
      <c r="O184" s="63">
        <v>2530</v>
      </c>
      <c r="P184" s="64">
        <f>Table224578910112[[#This Row],[PEMBULATAN]]*O184</f>
        <v>82996.649999999994</v>
      </c>
    </row>
    <row r="185" spans="1:16" ht="24.75" customHeight="1" x14ac:dyDescent="0.2">
      <c r="A185" s="13"/>
      <c r="B185" s="13"/>
      <c r="C185" s="71" t="s">
        <v>253</v>
      </c>
      <c r="D185" s="76" t="s">
        <v>69</v>
      </c>
      <c r="E185" s="12">
        <v>44470</v>
      </c>
      <c r="F185" s="74" t="s">
        <v>70</v>
      </c>
      <c r="G185" s="12">
        <v>44471.916666666664</v>
      </c>
      <c r="H185" s="75" t="s">
        <v>71</v>
      </c>
      <c r="I185" s="15">
        <v>81</v>
      </c>
      <c r="J185" s="15">
        <v>48</v>
      </c>
      <c r="K185" s="15">
        <v>24</v>
      </c>
      <c r="L185" s="15">
        <v>13</v>
      </c>
      <c r="M185" s="79">
        <v>23.327999999999999</v>
      </c>
      <c r="N185" s="101">
        <v>24</v>
      </c>
      <c r="O185" s="63">
        <v>2530</v>
      </c>
      <c r="P185" s="64">
        <f>Table224578910112[[#This Row],[PEMBULATAN]]*O185</f>
        <v>60720</v>
      </c>
    </row>
    <row r="186" spans="1:16" ht="24.75" customHeight="1" x14ac:dyDescent="0.2">
      <c r="A186" s="13"/>
      <c r="B186" s="13"/>
      <c r="C186" s="71" t="s">
        <v>254</v>
      </c>
      <c r="D186" s="76" t="s">
        <v>69</v>
      </c>
      <c r="E186" s="12">
        <v>44470</v>
      </c>
      <c r="F186" s="74" t="s">
        <v>70</v>
      </c>
      <c r="G186" s="12">
        <v>44471.916666666664</v>
      </c>
      <c r="H186" s="75" t="s">
        <v>71</v>
      </c>
      <c r="I186" s="15">
        <v>83</v>
      </c>
      <c r="J186" s="15">
        <v>52</v>
      </c>
      <c r="K186" s="15">
        <v>50</v>
      </c>
      <c r="L186" s="15">
        <v>21</v>
      </c>
      <c r="M186" s="79">
        <v>53.95</v>
      </c>
      <c r="N186" s="101">
        <v>53.95</v>
      </c>
      <c r="O186" s="63">
        <v>2530</v>
      </c>
      <c r="P186" s="64">
        <f>Table224578910112[[#This Row],[PEMBULATAN]]*O186</f>
        <v>136493.5</v>
      </c>
    </row>
    <row r="187" spans="1:16" ht="24.75" customHeight="1" x14ac:dyDescent="0.2">
      <c r="A187" s="13"/>
      <c r="B187" s="13"/>
      <c r="C187" s="71" t="s">
        <v>255</v>
      </c>
      <c r="D187" s="76" t="s">
        <v>69</v>
      </c>
      <c r="E187" s="12">
        <v>44470</v>
      </c>
      <c r="F187" s="74" t="s">
        <v>70</v>
      </c>
      <c r="G187" s="12">
        <v>44471.916666666664</v>
      </c>
      <c r="H187" s="75" t="s">
        <v>71</v>
      </c>
      <c r="I187" s="15">
        <v>86</v>
      </c>
      <c r="J187" s="15">
        <v>56</v>
      </c>
      <c r="K187" s="15">
        <v>18</v>
      </c>
      <c r="L187" s="15">
        <v>21</v>
      </c>
      <c r="M187" s="79">
        <v>21.672000000000001</v>
      </c>
      <c r="N187" s="101">
        <v>21.672000000000001</v>
      </c>
      <c r="O187" s="63">
        <v>2530</v>
      </c>
      <c r="P187" s="64">
        <f>Table224578910112[[#This Row],[PEMBULATAN]]*O187</f>
        <v>54830.16</v>
      </c>
    </row>
    <row r="188" spans="1:16" ht="24.75" customHeight="1" x14ac:dyDescent="0.2">
      <c r="A188" s="13"/>
      <c r="B188" s="13"/>
      <c r="C188" s="71" t="s">
        <v>256</v>
      </c>
      <c r="D188" s="76" t="s">
        <v>69</v>
      </c>
      <c r="E188" s="12">
        <v>44470</v>
      </c>
      <c r="F188" s="74" t="s">
        <v>70</v>
      </c>
      <c r="G188" s="12">
        <v>44471.916666666664</v>
      </c>
      <c r="H188" s="75" t="s">
        <v>71</v>
      </c>
      <c r="I188" s="15">
        <v>52</v>
      </c>
      <c r="J188" s="15">
        <v>28</v>
      </c>
      <c r="K188" s="15">
        <v>17</v>
      </c>
      <c r="L188" s="15">
        <v>1</v>
      </c>
      <c r="M188" s="79">
        <v>6.1879999999999997</v>
      </c>
      <c r="N188" s="101">
        <v>6.1879999999999997</v>
      </c>
      <c r="O188" s="63">
        <v>2530</v>
      </c>
      <c r="P188" s="64">
        <f>Table224578910112[[#This Row],[PEMBULATAN]]*O188</f>
        <v>15655.64</v>
      </c>
    </row>
    <row r="189" spans="1:16" ht="24.75" customHeight="1" x14ac:dyDescent="0.2">
      <c r="A189" s="13"/>
      <c r="B189" s="13"/>
      <c r="C189" s="71" t="s">
        <v>257</v>
      </c>
      <c r="D189" s="76" t="s">
        <v>69</v>
      </c>
      <c r="E189" s="12">
        <v>44470</v>
      </c>
      <c r="F189" s="74" t="s">
        <v>70</v>
      </c>
      <c r="G189" s="12">
        <v>44471.916666666664</v>
      </c>
      <c r="H189" s="75" t="s">
        <v>71</v>
      </c>
      <c r="I189" s="15">
        <v>51</v>
      </c>
      <c r="J189" s="15">
        <v>14</v>
      </c>
      <c r="K189" s="15">
        <v>18</v>
      </c>
      <c r="L189" s="15">
        <v>7</v>
      </c>
      <c r="M189" s="79">
        <v>3.2130000000000001</v>
      </c>
      <c r="N189" s="101">
        <v>7</v>
      </c>
      <c r="O189" s="63">
        <v>2530</v>
      </c>
      <c r="P189" s="64">
        <f>Table224578910112[[#This Row],[PEMBULATAN]]*O189</f>
        <v>17710</v>
      </c>
    </row>
    <row r="190" spans="1:16" ht="24.75" customHeight="1" x14ac:dyDescent="0.2">
      <c r="A190" s="13"/>
      <c r="B190" s="13"/>
      <c r="C190" s="71" t="s">
        <v>258</v>
      </c>
      <c r="D190" s="76" t="s">
        <v>69</v>
      </c>
      <c r="E190" s="12">
        <v>44470</v>
      </c>
      <c r="F190" s="74" t="s">
        <v>70</v>
      </c>
      <c r="G190" s="12">
        <v>44471.916666666664</v>
      </c>
      <c r="H190" s="75" t="s">
        <v>71</v>
      </c>
      <c r="I190" s="15">
        <v>95</v>
      </c>
      <c r="J190" s="15">
        <v>68</v>
      </c>
      <c r="K190" s="15">
        <v>21</v>
      </c>
      <c r="L190" s="15">
        <v>13</v>
      </c>
      <c r="M190" s="79">
        <v>33.914999999999999</v>
      </c>
      <c r="N190" s="101">
        <v>33.914999999999999</v>
      </c>
      <c r="O190" s="63">
        <v>2530</v>
      </c>
      <c r="P190" s="64">
        <f>Table224578910112[[#This Row],[PEMBULATAN]]*O190</f>
        <v>85804.95</v>
      </c>
    </row>
    <row r="191" spans="1:16" ht="24.75" customHeight="1" x14ac:dyDescent="0.2">
      <c r="A191" s="13"/>
      <c r="B191" s="13"/>
      <c r="C191" s="71" t="s">
        <v>259</v>
      </c>
      <c r="D191" s="76" t="s">
        <v>69</v>
      </c>
      <c r="E191" s="12">
        <v>44470</v>
      </c>
      <c r="F191" s="74" t="s">
        <v>70</v>
      </c>
      <c r="G191" s="12">
        <v>44471.916666666664</v>
      </c>
      <c r="H191" s="75" t="s">
        <v>71</v>
      </c>
      <c r="I191" s="15">
        <v>76</v>
      </c>
      <c r="J191" s="15">
        <v>52</v>
      </c>
      <c r="K191" s="15">
        <v>10</v>
      </c>
      <c r="L191" s="15">
        <v>7</v>
      </c>
      <c r="M191" s="79">
        <v>9.8800000000000008</v>
      </c>
      <c r="N191" s="101">
        <v>9.8800000000000008</v>
      </c>
      <c r="O191" s="63">
        <v>2530</v>
      </c>
      <c r="P191" s="64">
        <f>Table224578910112[[#This Row],[PEMBULATAN]]*O191</f>
        <v>24996.400000000001</v>
      </c>
    </row>
    <row r="192" spans="1:16" ht="24.75" customHeight="1" x14ac:dyDescent="0.2">
      <c r="A192" s="13"/>
      <c r="B192" s="13"/>
      <c r="C192" s="71" t="s">
        <v>260</v>
      </c>
      <c r="D192" s="76" t="s">
        <v>69</v>
      </c>
      <c r="E192" s="12">
        <v>44470</v>
      </c>
      <c r="F192" s="74" t="s">
        <v>70</v>
      </c>
      <c r="G192" s="12">
        <v>44471.916666666664</v>
      </c>
      <c r="H192" s="75" t="s">
        <v>71</v>
      </c>
      <c r="I192" s="15">
        <v>77</v>
      </c>
      <c r="J192" s="15">
        <v>57</v>
      </c>
      <c r="K192" s="15">
        <v>21</v>
      </c>
      <c r="L192" s="15">
        <v>26</v>
      </c>
      <c r="M192" s="79">
        <v>23.042249999999999</v>
      </c>
      <c r="N192" s="101">
        <v>26</v>
      </c>
      <c r="O192" s="63">
        <v>2530</v>
      </c>
      <c r="P192" s="64">
        <f>Table224578910112[[#This Row],[PEMBULATAN]]*O192</f>
        <v>65780</v>
      </c>
    </row>
    <row r="193" spans="1:16" ht="24.75" customHeight="1" x14ac:dyDescent="0.2">
      <c r="A193" s="13"/>
      <c r="B193" s="13"/>
      <c r="C193" s="71" t="s">
        <v>261</v>
      </c>
      <c r="D193" s="76" t="s">
        <v>69</v>
      </c>
      <c r="E193" s="12">
        <v>44470</v>
      </c>
      <c r="F193" s="74" t="s">
        <v>70</v>
      </c>
      <c r="G193" s="12">
        <v>44471.916666666664</v>
      </c>
      <c r="H193" s="75" t="s">
        <v>71</v>
      </c>
      <c r="I193" s="15">
        <v>82</v>
      </c>
      <c r="J193" s="15">
        <v>19</v>
      </c>
      <c r="K193" s="15">
        <v>15</v>
      </c>
      <c r="L193" s="15">
        <v>4</v>
      </c>
      <c r="M193" s="79">
        <v>5.8425000000000002</v>
      </c>
      <c r="N193" s="101">
        <v>5.8425000000000002</v>
      </c>
      <c r="O193" s="63">
        <v>2530</v>
      </c>
      <c r="P193" s="64">
        <f>Table224578910112[[#This Row],[PEMBULATAN]]*O193</f>
        <v>14781.525000000001</v>
      </c>
    </row>
    <row r="194" spans="1:16" ht="24.75" customHeight="1" x14ac:dyDescent="0.2">
      <c r="A194" s="13"/>
      <c r="B194" s="13"/>
      <c r="C194" s="71" t="s">
        <v>262</v>
      </c>
      <c r="D194" s="76" t="s">
        <v>69</v>
      </c>
      <c r="E194" s="12">
        <v>44470</v>
      </c>
      <c r="F194" s="74" t="s">
        <v>70</v>
      </c>
      <c r="G194" s="12">
        <v>44471.916666666664</v>
      </c>
      <c r="H194" s="75" t="s">
        <v>71</v>
      </c>
      <c r="I194" s="15">
        <v>85</v>
      </c>
      <c r="J194" s="15">
        <v>59</v>
      </c>
      <c r="K194" s="15">
        <v>20</v>
      </c>
      <c r="L194" s="15">
        <v>14</v>
      </c>
      <c r="M194" s="79">
        <v>25.074999999999999</v>
      </c>
      <c r="N194" s="101">
        <v>25.074999999999999</v>
      </c>
      <c r="O194" s="63">
        <v>2530</v>
      </c>
      <c r="P194" s="64">
        <f>Table224578910112[[#This Row],[PEMBULATAN]]*O194</f>
        <v>63439.75</v>
      </c>
    </row>
    <row r="195" spans="1:16" ht="24.75" customHeight="1" x14ac:dyDescent="0.2">
      <c r="A195" s="13"/>
      <c r="B195" s="108"/>
      <c r="C195" s="71" t="s">
        <v>263</v>
      </c>
      <c r="D195" s="76" t="s">
        <v>69</v>
      </c>
      <c r="E195" s="12">
        <v>44470</v>
      </c>
      <c r="F195" s="74" t="s">
        <v>70</v>
      </c>
      <c r="G195" s="12">
        <v>44471.916666666664</v>
      </c>
      <c r="H195" s="75" t="s">
        <v>71</v>
      </c>
      <c r="I195" s="15">
        <v>92</v>
      </c>
      <c r="J195" s="15">
        <v>36</v>
      </c>
      <c r="K195" s="15">
        <v>58</v>
      </c>
      <c r="L195" s="15">
        <v>12</v>
      </c>
      <c r="M195" s="79">
        <v>48.024000000000001</v>
      </c>
      <c r="N195" s="101">
        <v>48.024000000000001</v>
      </c>
      <c r="O195" s="63">
        <v>2530</v>
      </c>
      <c r="P195" s="64">
        <f>Table224578910112[[#This Row],[PEMBULATAN]]*O195</f>
        <v>121500.72</v>
      </c>
    </row>
    <row r="196" spans="1:16" ht="24.75" customHeight="1" x14ac:dyDescent="0.2">
      <c r="A196" s="13"/>
      <c r="B196" s="13" t="s">
        <v>264</v>
      </c>
      <c r="C196" s="71" t="s">
        <v>265</v>
      </c>
      <c r="D196" s="76" t="s">
        <v>69</v>
      </c>
      <c r="E196" s="12">
        <v>44470</v>
      </c>
      <c r="F196" s="74" t="s">
        <v>70</v>
      </c>
      <c r="G196" s="12">
        <v>44471.916666666664</v>
      </c>
      <c r="H196" s="75" t="s">
        <v>71</v>
      </c>
      <c r="I196" s="15">
        <v>92</v>
      </c>
      <c r="J196" s="15">
        <v>54</v>
      </c>
      <c r="K196" s="15">
        <v>35</v>
      </c>
      <c r="L196" s="15">
        <v>21</v>
      </c>
      <c r="M196" s="79">
        <v>43.47</v>
      </c>
      <c r="N196" s="101">
        <v>44</v>
      </c>
      <c r="O196" s="63">
        <v>2530</v>
      </c>
      <c r="P196" s="64">
        <f>Table224578910112[[#This Row],[PEMBULATAN]]*O196</f>
        <v>111320</v>
      </c>
    </row>
    <row r="197" spans="1:16" ht="24.75" customHeight="1" x14ac:dyDescent="0.2">
      <c r="A197" s="13"/>
      <c r="B197" s="13"/>
      <c r="C197" s="71" t="s">
        <v>266</v>
      </c>
      <c r="D197" s="76" t="s">
        <v>69</v>
      </c>
      <c r="E197" s="12">
        <v>44470</v>
      </c>
      <c r="F197" s="74" t="s">
        <v>70</v>
      </c>
      <c r="G197" s="12">
        <v>44471.916666666664</v>
      </c>
      <c r="H197" s="75" t="s">
        <v>71</v>
      </c>
      <c r="I197" s="15">
        <v>53</v>
      </c>
      <c r="J197" s="15">
        <v>40</v>
      </c>
      <c r="K197" s="15">
        <v>32</v>
      </c>
      <c r="L197" s="15">
        <v>17</v>
      </c>
      <c r="M197" s="79">
        <v>16.96</v>
      </c>
      <c r="N197" s="101">
        <v>17</v>
      </c>
      <c r="O197" s="63">
        <v>2530</v>
      </c>
      <c r="P197" s="64">
        <f>Table224578910112[[#This Row],[PEMBULATAN]]*O197</f>
        <v>43010</v>
      </c>
    </row>
    <row r="198" spans="1:16" ht="24.75" customHeight="1" x14ac:dyDescent="0.2">
      <c r="A198" s="13"/>
      <c r="B198" s="13"/>
      <c r="C198" s="71" t="s">
        <v>267</v>
      </c>
      <c r="D198" s="76" t="s">
        <v>69</v>
      </c>
      <c r="E198" s="12">
        <v>44470</v>
      </c>
      <c r="F198" s="74" t="s">
        <v>70</v>
      </c>
      <c r="G198" s="12">
        <v>44471.916666666664</v>
      </c>
      <c r="H198" s="75" t="s">
        <v>71</v>
      </c>
      <c r="I198" s="15">
        <v>64</v>
      </c>
      <c r="J198" s="15">
        <v>30</v>
      </c>
      <c r="K198" s="15">
        <v>25</v>
      </c>
      <c r="L198" s="15">
        <v>9</v>
      </c>
      <c r="M198" s="79">
        <v>12</v>
      </c>
      <c r="N198" s="101">
        <v>12</v>
      </c>
      <c r="O198" s="63">
        <v>2530</v>
      </c>
      <c r="P198" s="64">
        <f>Table224578910112[[#This Row],[PEMBULATAN]]*O198</f>
        <v>30360</v>
      </c>
    </row>
    <row r="199" spans="1:16" ht="24.75" customHeight="1" x14ac:dyDescent="0.2">
      <c r="A199" s="13"/>
      <c r="B199" s="13"/>
      <c r="C199" s="71" t="s">
        <v>268</v>
      </c>
      <c r="D199" s="76" t="s">
        <v>69</v>
      </c>
      <c r="E199" s="12">
        <v>44470</v>
      </c>
      <c r="F199" s="74" t="s">
        <v>70</v>
      </c>
      <c r="G199" s="12">
        <v>44471.916666666664</v>
      </c>
      <c r="H199" s="75" t="s">
        <v>71</v>
      </c>
      <c r="I199" s="15">
        <v>37</v>
      </c>
      <c r="J199" s="15">
        <v>27</v>
      </c>
      <c r="K199" s="15">
        <v>20</v>
      </c>
      <c r="L199" s="15">
        <v>2</v>
      </c>
      <c r="M199" s="79">
        <v>4.9950000000000001</v>
      </c>
      <c r="N199" s="101">
        <v>4.9950000000000001</v>
      </c>
      <c r="O199" s="63">
        <v>2530</v>
      </c>
      <c r="P199" s="64">
        <f>Table224578910112[[#This Row],[PEMBULATAN]]*O199</f>
        <v>12637.35</v>
      </c>
    </row>
    <row r="200" spans="1:16" ht="24.75" customHeight="1" x14ac:dyDescent="0.2">
      <c r="A200" s="13"/>
      <c r="B200" s="108"/>
      <c r="C200" s="71" t="s">
        <v>269</v>
      </c>
      <c r="D200" s="76" t="s">
        <v>69</v>
      </c>
      <c r="E200" s="12">
        <v>44470</v>
      </c>
      <c r="F200" s="74" t="s">
        <v>70</v>
      </c>
      <c r="G200" s="12">
        <v>44471.916666666664</v>
      </c>
      <c r="H200" s="75" t="s">
        <v>71</v>
      </c>
      <c r="I200" s="15">
        <v>41</v>
      </c>
      <c r="J200" s="15">
        <v>30</v>
      </c>
      <c r="K200" s="15">
        <v>30</v>
      </c>
      <c r="L200" s="15">
        <v>14</v>
      </c>
      <c r="M200" s="79">
        <v>9.2249999999999996</v>
      </c>
      <c r="N200" s="101">
        <v>14</v>
      </c>
      <c r="O200" s="63">
        <v>2530</v>
      </c>
      <c r="P200" s="64">
        <f>Table224578910112[[#This Row],[PEMBULATAN]]*O200</f>
        <v>35420</v>
      </c>
    </row>
    <row r="201" spans="1:16" ht="24.75" customHeight="1" x14ac:dyDescent="0.2">
      <c r="A201" s="13"/>
      <c r="B201" s="13" t="s">
        <v>270</v>
      </c>
      <c r="C201" s="71" t="s">
        <v>271</v>
      </c>
      <c r="D201" s="76" t="s">
        <v>69</v>
      </c>
      <c r="E201" s="12">
        <v>44470</v>
      </c>
      <c r="F201" s="74" t="s">
        <v>70</v>
      </c>
      <c r="G201" s="12">
        <v>44471.916666666664</v>
      </c>
      <c r="H201" s="75" t="s">
        <v>71</v>
      </c>
      <c r="I201" s="15">
        <v>44</v>
      </c>
      <c r="J201" s="15">
        <v>33</v>
      </c>
      <c r="K201" s="15">
        <v>30</v>
      </c>
      <c r="L201" s="15">
        <v>9</v>
      </c>
      <c r="M201" s="79">
        <v>10.89</v>
      </c>
      <c r="N201" s="101">
        <v>10.89</v>
      </c>
      <c r="O201" s="63">
        <v>2530</v>
      </c>
      <c r="P201" s="64">
        <f>Table224578910112[[#This Row],[PEMBULATAN]]*O201</f>
        <v>27551.7</v>
      </c>
    </row>
    <row r="202" spans="1:16" ht="24.75" customHeight="1" x14ac:dyDescent="0.2">
      <c r="A202" s="13"/>
      <c r="B202" s="13"/>
      <c r="C202" s="71" t="s">
        <v>272</v>
      </c>
      <c r="D202" s="76" t="s">
        <v>69</v>
      </c>
      <c r="E202" s="12">
        <v>44470</v>
      </c>
      <c r="F202" s="74" t="s">
        <v>70</v>
      </c>
      <c r="G202" s="12">
        <v>44471.916666666664</v>
      </c>
      <c r="H202" s="75" t="s">
        <v>71</v>
      </c>
      <c r="I202" s="15">
        <v>44</v>
      </c>
      <c r="J202" s="15">
        <v>33</v>
      </c>
      <c r="K202" s="15">
        <v>30</v>
      </c>
      <c r="L202" s="15">
        <v>9</v>
      </c>
      <c r="M202" s="79">
        <v>10.89</v>
      </c>
      <c r="N202" s="101">
        <v>10.89</v>
      </c>
      <c r="O202" s="63">
        <v>2530</v>
      </c>
      <c r="P202" s="64">
        <f>Table224578910112[[#This Row],[PEMBULATAN]]*O202</f>
        <v>27551.7</v>
      </c>
    </row>
    <row r="203" spans="1:16" ht="24.75" customHeight="1" x14ac:dyDescent="0.2">
      <c r="A203" s="13"/>
      <c r="B203" s="13"/>
      <c r="C203" s="71" t="s">
        <v>273</v>
      </c>
      <c r="D203" s="76" t="s">
        <v>69</v>
      </c>
      <c r="E203" s="12">
        <v>44470</v>
      </c>
      <c r="F203" s="74" t="s">
        <v>70</v>
      </c>
      <c r="G203" s="12">
        <v>44471.916666666664</v>
      </c>
      <c r="H203" s="75" t="s">
        <v>71</v>
      </c>
      <c r="I203" s="15">
        <v>44</v>
      </c>
      <c r="J203" s="15">
        <v>33</v>
      </c>
      <c r="K203" s="15">
        <v>30</v>
      </c>
      <c r="L203" s="15">
        <v>9</v>
      </c>
      <c r="M203" s="79">
        <v>10.89</v>
      </c>
      <c r="N203" s="101">
        <v>10.89</v>
      </c>
      <c r="O203" s="63">
        <v>2530</v>
      </c>
      <c r="P203" s="64">
        <f>Table224578910112[[#This Row],[PEMBULATAN]]*O203</f>
        <v>27551.7</v>
      </c>
    </row>
    <row r="204" spans="1:16" ht="24.75" customHeight="1" x14ac:dyDescent="0.2">
      <c r="A204" s="13"/>
      <c r="B204" s="13"/>
      <c r="C204" s="71" t="s">
        <v>274</v>
      </c>
      <c r="D204" s="76" t="s">
        <v>69</v>
      </c>
      <c r="E204" s="12">
        <v>44470</v>
      </c>
      <c r="F204" s="74" t="s">
        <v>70</v>
      </c>
      <c r="G204" s="12">
        <v>44471.916666666664</v>
      </c>
      <c r="H204" s="75" t="s">
        <v>71</v>
      </c>
      <c r="I204" s="15">
        <v>44</v>
      </c>
      <c r="J204" s="15">
        <v>33</v>
      </c>
      <c r="K204" s="15">
        <v>30</v>
      </c>
      <c r="L204" s="15">
        <v>9</v>
      </c>
      <c r="M204" s="79">
        <v>10.89</v>
      </c>
      <c r="N204" s="101">
        <v>10.89</v>
      </c>
      <c r="O204" s="63">
        <v>2530</v>
      </c>
      <c r="P204" s="64">
        <f>Table224578910112[[#This Row],[PEMBULATAN]]*O204</f>
        <v>27551.7</v>
      </c>
    </row>
    <row r="205" spans="1:16" ht="24.75" customHeight="1" x14ac:dyDescent="0.2">
      <c r="A205" s="13"/>
      <c r="B205" s="13"/>
      <c r="C205" s="71" t="s">
        <v>275</v>
      </c>
      <c r="D205" s="76" t="s">
        <v>69</v>
      </c>
      <c r="E205" s="12">
        <v>44470</v>
      </c>
      <c r="F205" s="74" t="s">
        <v>70</v>
      </c>
      <c r="G205" s="12">
        <v>44471.916666666664</v>
      </c>
      <c r="H205" s="75" t="s">
        <v>71</v>
      </c>
      <c r="I205" s="15">
        <v>60</v>
      </c>
      <c r="J205" s="15">
        <v>40</v>
      </c>
      <c r="K205" s="15">
        <v>75</v>
      </c>
      <c r="L205" s="15">
        <v>31</v>
      </c>
      <c r="M205" s="79">
        <v>45</v>
      </c>
      <c r="N205" s="101">
        <v>45</v>
      </c>
      <c r="O205" s="63">
        <v>2530</v>
      </c>
      <c r="P205" s="64">
        <f>Table224578910112[[#This Row],[PEMBULATAN]]*O205</f>
        <v>113850</v>
      </c>
    </row>
    <row r="206" spans="1:16" ht="22.5" customHeight="1" x14ac:dyDescent="0.2">
      <c r="A206" s="165" t="s">
        <v>30</v>
      </c>
      <c r="B206" s="166"/>
      <c r="C206" s="166"/>
      <c r="D206" s="166"/>
      <c r="E206" s="166"/>
      <c r="F206" s="166"/>
      <c r="G206" s="166"/>
      <c r="H206" s="166"/>
      <c r="I206" s="166"/>
      <c r="J206" s="166"/>
      <c r="K206" s="166"/>
      <c r="L206" s="167"/>
      <c r="M206" s="77">
        <f>SUBTOTAL(109,Table224578910112[KG VOLUME])</f>
        <v>3594.061749999998</v>
      </c>
      <c r="N206" s="67">
        <f>SUM(N3:N205)</f>
        <v>3686.3264999999983</v>
      </c>
      <c r="O206" s="168">
        <f>SUM(P3:P205)</f>
        <v>9326406.0449999943</v>
      </c>
      <c r="P206" s="169"/>
    </row>
    <row r="207" spans="1:16" ht="18" customHeight="1" x14ac:dyDescent="0.2">
      <c r="A207" s="84"/>
      <c r="B207" s="55" t="s">
        <v>42</v>
      </c>
      <c r="C207" s="54"/>
      <c r="D207" s="56" t="s">
        <v>43</v>
      </c>
      <c r="E207" s="84"/>
      <c r="F207" s="84"/>
      <c r="G207" s="84"/>
      <c r="H207" s="84"/>
      <c r="I207" s="84"/>
      <c r="J207" s="84"/>
      <c r="K207" s="84"/>
      <c r="L207" s="84"/>
      <c r="M207" s="85"/>
      <c r="N207" s="86" t="s">
        <v>51</v>
      </c>
      <c r="O207" s="87"/>
      <c r="P207" s="87">
        <f>O206*10%</f>
        <v>932640.60449999943</v>
      </c>
    </row>
    <row r="208" spans="1:16" ht="18" customHeight="1" thickBot="1" x14ac:dyDescent="0.25">
      <c r="A208" s="84"/>
      <c r="B208" s="55"/>
      <c r="C208" s="54"/>
      <c r="D208" s="56"/>
      <c r="E208" s="84"/>
      <c r="F208" s="84"/>
      <c r="G208" s="84"/>
      <c r="H208" s="84"/>
      <c r="I208" s="84"/>
      <c r="J208" s="84"/>
      <c r="K208" s="84"/>
      <c r="L208" s="84"/>
      <c r="M208" s="85"/>
      <c r="N208" s="88" t="s">
        <v>52</v>
      </c>
      <c r="O208" s="89"/>
      <c r="P208" s="89">
        <f>O206-P207</f>
        <v>8393765.4404999949</v>
      </c>
    </row>
    <row r="209" spans="1:16" ht="18" customHeight="1" x14ac:dyDescent="0.2">
      <c r="A209" s="10"/>
      <c r="H209" s="62"/>
      <c r="N209" s="61" t="s">
        <v>31</v>
      </c>
      <c r="P209" s="68">
        <f>P208*1%</f>
        <v>83937.65440499995</v>
      </c>
    </row>
    <row r="210" spans="1:16" ht="18" customHeight="1" thickBot="1" x14ac:dyDescent="0.25">
      <c r="A210" s="10"/>
      <c r="H210" s="62"/>
      <c r="N210" s="61" t="s">
        <v>53</v>
      </c>
      <c r="P210" s="70">
        <f>P208*2%</f>
        <v>167875.3088099999</v>
      </c>
    </row>
    <row r="211" spans="1:16" ht="18" customHeight="1" x14ac:dyDescent="0.2">
      <c r="A211" s="10"/>
      <c r="H211" s="62"/>
      <c r="N211" s="65" t="s">
        <v>32</v>
      </c>
      <c r="O211" s="66"/>
      <c r="P211" s="69">
        <f>P208+P209-P210</f>
        <v>8309827.7860949943</v>
      </c>
    </row>
    <row r="213" spans="1:16" x14ac:dyDescent="0.2">
      <c r="A213" s="10"/>
      <c r="H213" s="62"/>
      <c r="P213" s="70"/>
    </row>
    <row r="214" spans="1:16" x14ac:dyDescent="0.2">
      <c r="A214" s="10"/>
      <c r="H214" s="62"/>
      <c r="O214" s="57"/>
      <c r="P214" s="70"/>
    </row>
    <row r="215" spans="1:16" s="3" customFormat="1" x14ac:dyDescent="0.25">
      <c r="A215" s="10"/>
      <c r="B215" s="2"/>
      <c r="C215" s="2"/>
      <c r="E215" s="11"/>
      <c r="H215" s="62"/>
      <c r="N215" s="14"/>
      <c r="O215" s="14"/>
      <c r="P215" s="14"/>
    </row>
    <row r="216" spans="1:16" s="3" customFormat="1" x14ac:dyDescent="0.25">
      <c r="A216" s="10"/>
      <c r="B216" s="2"/>
      <c r="C216" s="2"/>
      <c r="E216" s="11"/>
      <c r="H216" s="62"/>
      <c r="N216" s="14"/>
      <c r="O216" s="14"/>
      <c r="P216" s="14"/>
    </row>
    <row r="217" spans="1:16" s="3" customFormat="1" x14ac:dyDescent="0.25">
      <c r="A217" s="10"/>
      <c r="B217" s="2"/>
      <c r="C217" s="2"/>
      <c r="E217" s="11"/>
      <c r="H217" s="62"/>
      <c r="N217" s="14"/>
      <c r="O217" s="14"/>
      <c r="P217" s="14"/>
    </row>
    <row r="218" spans="1:16" s="3" customFormat="1" x14ac:dyDescent="0.25">
      <c r="A218" s="10"/>
      <c r="B218" s="2"/>
      <c r="C218" s="2"/>
      <c r="E218" s="11"/>
      <c r="H218" s="62"/>
      <c r="N218" s="14"/>
      <c r="O218" s="14"/>
      <c r="P218" s="14"/>
    </row>
    <row r="219" spans="1:16" s="3" customFormat="1" x14ac:dyDescent="0.25">
      <c r="A219" s="10"/>
      <c r="B219" s="2"/>
      <c r="C219" s="2"/>
      <c r="E219" s="11"/>
      <c r="H219" s="62"/>
      <c r="N219" s="14"/>
      <c r="O219" s="14"/>
      <c r="P219" s="14"/>
    </row>
    <row r="220" spans="1:16" s="3" customFormat="1" x14ac:dyDescent="0.25">
      <c r="A220" s="10"/>
      <c r="B220" s="2"/>
      <c r="C220" s="2"/>
      <c r="E220" s="11"/>
      <c r="H220" s="62"/>
      <c r="N220" s="14"/>
      <c r="O220" s="14"/>
      <c r="P220" s="14"/>
    </row>
    <row r="221" spans="1:16" s="3" customFormat="1" x14ac:dyDescent="0.25">
      <c r="A221" s="10"/>
      <c r="B221" s="2"/>
      <c r="C221" s="2"/>
      <c r="E221" s="11"/>
      <c r="H221" s="62"/>
      <c r="N221" s="14"/>
      <c r="O221" s="14"/>
      <c r="P221" s="14"/>
    </row>
    <row r="222" spans="1:16" s="3" customFormat="1" x14ac:dyDescent="0.25">
      <c r="A222" s="10"/>
      <c r="B222" s="2"/>
      <c r="C222" s="2"/>
      <c r="E222" s="11"/>
      <c r="H222" s="62"/>
      <c r="N222" s="14"/>
      <c r="O222" s="14"/>
      <c r="P222" s="14"/>
    </row>
    <row r="223" spans="1:16" s="3" customFormat="1" x14ac:dyDescent="0.25">
      <c r="A223" s="10"/>
      <c r="B223" s="2"/>
      <c r="C223" s="2"/>
      <c r="E223" s="11"/>
      <c r="H223" s="62"/>
      <c r="N223" s="14"/>
      <c r="O223" s="14"/>
      <c r="P223" s="14"/>
    </row>
    <row r="224" spans="1:16" s="3" customFormat="1" x14ac:dyDescent="0.25">
      <c r="A224" s="10"/>
      <c r="B224" s="2"/>
      <c r="C224" s="2"/>
      <c r="E224" s="11"/>
      <c r="H224" s="62"/>
      <c r="N224" s="14"/>
      <c r="O224" s="14"/>
      <c r="P224" s="14"/>
    </row>
    <row r="225" spans="1:16" s="3" customFormat="1" x14ac:dyDescent="0.25">
      <c r="A225" s="10"/>
      <c r="B225" s="2"/>
      <c r="C225" s="2"/>
      <c r="E225" s="11"/>
      <c r="H225" s="62"/>
      <c r="N225" s="14"/>
      <c r="O225" s="14"/>
      <c r="P225" s="14"/>
    </row>
    <row r="226" spans="1:16" s="3" customFormat="1" x14ac:dyDescent="0.25">
      <c r="A226" s="10"/>
      <c r="B226" s="2"/>
      <c r="C226" s="2"/>
      <c r="E226" s="11"/>
      <c r="H226" s="62"/>
      <c r="N226" s="14"/>
      <c r="O226" s="14"/>
      <c r="P226" s="14"/>
    </row>
  </sheetData>
  <mergeCells count="2">
    <mergeCell ref="A206:L206"/>
    <mergeCell ref="O206:P206"/>
  </mergeCells>
  <conditionalFormatting sqref="B3">
    <cfRule type="duplicateValues" dxfId="984" priority="2"/>
  </conditionalFormatting>
  <conditionalFormatting sqref="B4">
    <cfRule type="duplicateValues" dxfId="983" priority="1"/>
  </conditionalFormatting>
  <conditionalFormatting sqref="B5:B205">
    <cfRule type="duplicateValues" dxfId="982" priority="8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9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171" sqref="N171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402158</v>
      </c>
      <c r="B3" s="72" t="s">
        <v>276</v>
      </c>
      <c r="C3" s="8" t="s">
        <v>277</v>
      </c>
      <c r="D3" s="74" t="s">
        <v>69</v>
      </c>
      <c r="E3" s="12">
        <v>44471</v>
      </c>
      <c r="F3" s="74" t="s">
        <v>278</v>
      </c>
      <c r="G3" s="12">
        <v>44473.5</v>
      </c>
      <c r="H3" s="9" t="s">
        <v>279</v>
      </c>
      <c r="I3" s="1">
        <v>36</v>
      </c>
      <c r="J3" s="1">
        <v>28</v>
      </c>
      <c r="K3" s="1">
        <v>18</v>
      </c>
      <c r="L3" s="1">
        <v>19</v>
      </c>
      <c r="M3" s="78">
        <v>4.5359999999999996</v>
      </c>
      <c r="N3" s="101">
        <v>19</v>
      </c>
      <c r="O3" s="63">
        <v>2530</v>
      </c>
      <c r="P3" s="64">
        <f>Table2245789101123[[#This Row],[PEMBULATAN]]*O3</f>
        <v>48070</v>
      </c>
    </row>
    <row r="4" spans="1:16" ht="26.25" customHeight="1" x14ac:dyDescent="0.2">
      <c r="A4" s="13"/>
      <c r="B4" s="73"/>
      <c r="C4" s="8" t="s">
        <v>280</v>
      </c>
      <c r="D4" s="74" t="s">
        <v>69</v>
      </c>
      <c r="E4" s="12">
        <v>44471</v>
      </c>
      <c r="F4" s="74" t="s">
        <v>278</v>
      </c>
      <c r="G4" s="12">
        <v>44473.5</v>
      </c>
      <c r="H4" s="9" t="s">
        <v>279</v>
      </c>
      <c r="I4" s="1">
        <v>102</v>
      </c>
      <c r="J4" s="1">
        <v>47</v>
      </c>
      <c r="K4" s="1">
        <v>5</v>
      </c>
      <c r="L4" s="1">
        <v>8</v>
      </c>
      <c r="M4" s="78">
        <v>5.9924999999999997</v>
      </c>
      <c r="N4" s="101">
        <v>8</v>
      </c>
      <c r="O4" s="63">
        <v>2530</v>
      </c>
      <c r="P4" s="64">
        <f>Table2245789101123[[#This Row],[PEMBULATAN]]*O4</f>
        <v>20240</v>
      </c>
    </row>
    <row r="5" spans="1:16" ht="26.25" customHeight="1" x14ac:dyDescent="0.2">
      <c r="A5" s="13"/>
      <c r="B5" s="73"/>
      <c r="C5" s="71" t="s">
        <v>281</v>
      </c>
      <c r="D5" s="76" t="s">
        <v>69</v>
      </c>
      <c r="E5" s="12">
        <v>44471</v>
      </c>
      <c r="F5" s="74" t="s">
        <v>278</v>
      </c>
      <c r="G5" s="12">
        <v>44473.5</v>
      </c>
      <c r="H5" s="75" t="s">
        <v>279</v>
      </c>
      <c r="I5" s="15">
        <v>103</v>
      </c>
      <c r="J5" s="15">
        <v>30</v>
      </c>
      <c r="K5" s="15">
        <v>21</v>
      </c>
      <c r="L5" s="15">
        <v>13</v>
      </c>
      <c r="M5" s="79">
        <v>16.2225</v>
      </c>
      <c r="N5" s="101">
        <v>16.2225</v>
      </c>
      <c r="O5" s="63">
        <v>2530</v>
      </c>
      <c r="P5" s="64">
        <f>Table2245789101123[[#This Row],[PEMBULATAN]]*O5</f>
        <v>41042.925000000003</v>
      </c>
    </row>
    <row r="6" spans="1:16" ht="26.25" customHeight="1" x14ac:dyDescent="0.2">
      <c r="A6" s="13"/>
      <c r="B6" s="73"/>
      <c r="C6" s="71" t="s">
        <v>282</v>
      </c>
      <c r="D6" s="76" t="s">
        <v>69</v>
      </c>
      <c r="E6" s="12">
        <v>44471</v>
      </c>
      <c r="F6" s="74" t="s">
        <v>278</v>
      </c>
      <c r="G6" s="12">
        <v>44473.5</v>
      </c>
      <c r="H6" s="75" t="s">
        <v>279</v>
      </c>
      <c r="I6" s="15">
        <v>73</v>
      </c>
      <c r="J6" s="15">
        <v>30</v>
      </c>
      <c r="K6" s="15">
        <v>12</v>
      </c>
      <c r="L6" s="15">
        <v>2</v>
      </c>
      <c r="M6" s="79">
        <v>6.57</v>
      </c>
      <c r="N6" s="101">
        <v>6.57</v>
      </c>
      <c r="O6" s="63">
        <v>2530</v>
      </c>
      <c r="P6" s="64">
        <f>Table2245789101123[[#This Row],[PEMBULATAN]]*O6</f>
        <v>16622.100000000002</v>
      </c>
    </row>
    <row r="7" spans="1:16" ht="26.25" customHeight="1" x14ac:dyDescent="0.2">
      <c r="A7" s="13"/>
      <c r="B7" s="73"/>
      <c r="C7" s="71" t="s">
        <v>283</v>
      </c>
      <c r="D7" s="76" t="s">
        <v>69</v>
      </c>
      <c r="E7" s="12">
        <v>44471</v>
      </c>
      <c r="F7" s="74" t="s">
        <v>278</v>
      </c>
      <c r="G7" s="12">
        <v>44473.5</v>
      </c>
      <c r="H7" s="75" t="s">
        <v>279</v>
      </c>
      <c r="I7" s="15">
        <v>66</v>
      </c>
      <c r="J7" s="15">
        <v>44</v>
      </c>
      <c r="K7" s="15">
        <v>17</v>
      </c>
      <c r="L7" s="15">
        <v>10</v>
      </c>
      <c r="M7" s="79">
        <v>12.342000000000001</v>
      </c>
      <c r="N7" s="101">
        <v>13</v>
      </c>
      <c r="O7" s="63">
        <v>2530</v>
      </c>
      <c r="P7" s="64">
        <f>Table2245789101123[[#This Row],[PEMBULATAN]]*O7</f>
        <v>32890</v>
      </c>
    </row>
    <row r="8" spans="1:16" ht="26.25" customHeight="1" x14ac:dyDescent="0.2">
      <c r="A8" s="13"/>
      <c r="B8" s="73"/>
      <c r="C8" s="71" t="s">
        <v>284</v>
      </c>
      <c r="D8" s="76" t="s">
        <v>69</v>
      </c>
      <c r="E8" s="12">
        <v>44471</v>
      </c>
      <c r="F8" s="74" t="s">
        <v>278</v>
      </c>
      <c r="G8" s="12">
        <v>44473.5</v>
      </c>
      <c r="H8" s="75" t="s">
        <v>279</v>
      </c>
      <c r="I8" s="15">
        <v>47</v>
      </c>
      <c r="J8" s="15">
        <v>34</v>
      </c>
      <c r="K8" s="15">
        <v>33</v>
      </c>
      <c r="L8" s="15">
        <v>11</v>
      </c>
      <c r="M8" s="79">
        <v>13.1835</v>
      </c>
      <c r="N8" s="101">
        <v>13.1835</v>
      </c>
      <c r="O8" s="63">
        <v>2530</v>
      </c>
      <c r="P8" s="64">
        <f>Table2245789101123[[#This Row],[PEMBULATAN]]*O8</f>
        <v>33354.255000000005</v>
      </c>
    </row>
    <row r="9" spans="1:16" ht="26.25" customHeight="1" x14ac:dyDescent="0.2">
      <c r="A9" s="13"/>
      <c r="B9" s="73"/>
      <c r="C9" s="71" t="s">
        <v>285</v>
      </c>
      <c r="D9" s="76" t="s">
        <v>69</v>
      </c>
      <c r="E9" s="12">
        <v>44471</v>
      </c>
      <c r="F9" s="74" t="s">
        <v>278</v>
      </c>
      <c r="G9" s="12">
        <v>44473.5</v>
      </c>
      <c r="H9" s="75" t="s">
        <v>279</v>
      </c>
      <c r="I9" s="15">
        <v>90</v>
      </c>
      <c r="J9" s="15">
        <v>40</v>
      </c>
      <c r="K9" s="15">
        <v>41</v>
      </c>
      <c r="L9" s="15">
        <v>5</v>
      </c>
      <c r="M9" s="79">
        <v>36.9</v>
      </c>
      <c r="N9" s="101">
        <v>36.9</v>
      </c>
      <c r="O9" s="63">
        <v>2530</v>
      </c>
      <c r="P9" s="64">
        <f>Table2245789101123[[#This Row],[PEMBULATAN]]*O9</f>
        <v>93357</v>
      </c>
    </row>
    <row r="10" spans="1:16" ht="26.25" customHeight="1" x14ac:dyDescent="0.2">
      <c r="A10" s="13"/>
      <c r="B10" s="73"/>
      <c r="C10" s="71" t="s">
        <v>286</v>
      </c>
      <c r="D10" s="76" t="s">
        <v>69</v>
      </c>
      <c r="E10" s="12">
        <v>44471</v>
      </c>
      <c r="F10" s="74" t="s">
        <v>278</v>
      </c>
      <c r="G10" s="12">
        <v>44473.5</v>
      </c>
      <c r="H10" s="75" t="s">
        <v>279</v>
      </c>
      <c r="I10" s="15">
        <v>53</v>
      </c>
      <c r="J10" s="15">
        <v>46</v>
      </c>
      <c r="K10" s="15">
        <v>13</v>
      </c>
      <c r="L10" s="15">
        <v>2</v>
      </c>
      <c r="M10" s="79">
        <v>7.9234999999999998</v>
      </c>
      <c r="N10" s="101">
        <v>7.9234999999999998</v>
      </c>
      <c r="O10" s="63">
        <v>2530</v>
      </c>
      <c r="P10" s="64">
        <f>Table2245789101123[[#This Row],[PEMBULATAN]]*O10</f>
        <v>20046.454999999998</v>
      </c>
    </row>
    <row r="11" spans="1:16" ht="26.25" customHeight="1" x14ac:dyDescent="0.2">
      <c r="A11" s="13"/>
      <c r="B11" s="73"/>
      <c r="C11" s="71" t="s">
        <v>287</v>
      </c>
      <c r="D11" s="76" t="s">
        <v>69</v>
      </c>
      <c r="E11" s="12">
        <v>44471</v>
      </c>
      <c r="F11" s="74" t="s">
        <v>278</v>
      </c>
      <c r="G11" s="12">
        <v>44473.5</v>
      </c>
      <c r="H11" s="75" t="s">
        <v>279</v>
      </c>
      <c r="I11" s="15">
        <v>90</v>
      </c>
      <c r="J11" s="15">
        <v>40</v>
      </c>
      <c r="K11" s="15">
        <v>12</v>
      </c>
      <c r="L11" s="15">
        <v>1</v>
      </c>
      <c r="M11" s="79">
        <v>10.8</v>
      </c>
      <c r="N11" s="101">
        <v>10.8</v>
      </c>
      <c r="O11" s="63">
        <v>2530</v>
      </c>
      <c r="P11" s="64">
        <f>Table2245789101123[[#This Row],[PEMBULATAN]]*O11</f>
        <v>27324</v>
      </c>
    </row>
    <row r="12" spans="1:16" ht="26.25" customHeight="1" x14ac:dyDescent="0.2">
      <c r="A12" s="13"/>
      <c r="B12" s="73"/>
      <c r="C12" s="71" t="s">
        <v>288</v>
      </c>
      <c r="D12" s="76" t="s">
        <v>69</v>
      </c>
      <c r="E12" s="12">
        <v>44471</v>
      </c>
      <c r="F12" s="74" t="s">
        <v>278</v>
      </c>
      <c r="G12" s="12">
        <v>44473.5</v>
      </c>
      <c r="H12" s="75" t="s">
        <v>279</v>
      </c>
      <c r="I12" s="15">
        <v>51</v>
      </c>
      <c r="J12" s="15">
        <v>26</v>
      </c>
      <c r="K12" s="15">
        <v>21</v>
      </c>
      <c r="L12" s="15">
        <v>6</v>
      </c>
      <c r="M12" s="79">
        <v>6.9615</v>
      </c>
      <c r="N12" s="101">
        <v>6.9615</v>
      </c>
      <c r="O12" s="63">
        <v>2530</v>
      </c>
      <c r="P12" s="64">
        <f>Table2245789101123[[#This Row],[PEMBULATAN]]*O12</f>
        <v>17612.595000000001</v>
      </c>
    </row>
    <row r="13" spans="1:16" ht="26.25" customHeight="1" x14ac:dyDescent="0.2">
      <c r="A13" s="13"/>
      <c r="B13" s="73"/>
      <c r="C13" s="71" t="s">
        <v>289</v>
      </c>
      <c r="D13" s="76" t="s">
        <v>69</v>
      </c>
      <c r="E13" s="12">
        <v>44471</v>
      </c>
      <c r="F13" s="74" t="s">
        <v>278</v>
      </c>
      <c r="G13" s="12">
        <v>44473.5</v>
      </c>
      <c r="H13" s="75" t="s">
        <v>279</v>
      </c>
      <c r="I13" s="15">
        <v>48</v>
      </c>
      <c r="J13" s="15">
        <v>44</v>
      </c>
      <c r="K13" s="15">
        <v>25</v>
      </c>
      <c r="L13" s="15">
        <v>12</v>
      </c>
      <c r="M13" s="79">
        <v>13.2</v>
      </c>
      <c r="N13" s="101">
        <v>13.2</v>
      </c>
      <c r="O13" s="63">
        <v>2530</v>
      </c>
      <c r="P13" s="64">
        <f>Table2245789101123[[#This Row],[PEMBULATAN]]*O13</f>
        <v>33396</v>
      </c>
    </row>
    <row r="14" spans="1:16" ht="26.25" customHeight="1" x14ac:dyDescent="0.2">
      <c r="A14" s="13"/>
      <c r="B14" s="73"/>
      <c r="C14" s="71" t="s">
        <v>290</v>
      </c>
      <c r="D14" s="76" t="s">
        <v>69</v>
      </c>
      <c r="E14" s="12">
        <v>44471</v>
      </c>
      <c r="F14" s="74" t="s">
        <v>278</v>
      </c>
      <c r="G14" s="12">
        <v>44473.5</v>
      </c>
      <c r="H14" s="75" t="s">
        <v>279</v>
      </c>
      <c r="I14" s="15">
        <v>51</v>
      </c>
      <c r="J14" s="15">
        <v>30</v>
      </c>
      <c r="K14" s="15">
        <v>33</v>
      </c>
      <c r="L14" s="15">
        <v>8</v>
      </c>
      <c r="M14" s="79">
        <v>12.6225</v>
      </c>
      <c r="N14" s="101">
        <v>12.6225</v>
      </c>
      <c r="O14" s="63">
        <v>2530</v>
      </c>
      <c r="P14" s="64">
        <f>Table2245789101123[[#This Row],[PEMBULATAN]]*O14</f>
        <v>31934.925000000003</v>
      </c>
    </row>
    <row r="15" spans="1:16" ht="26.25" customHeight="1" x14ac:dyDescent="0.2">
      <c r="A15" s="13"/>
      <c r="B15" s="73"/>
      <c r="C15" s="71" t="s">
        <v>291</v>
      </c>
      <c r="D15" s="76" t="s">
        <v>69</v>
      </c>
      <c r="E15" s="12">
        <v>44471</v>
      </c>
      <c r="F15" s="74" t="s">
        <v>278</v>
      </c>
      <c r="G15" s="12">
        <v>44473.5</v>
      </c>
      <c r="H15" s="75" t="s">
        <v>279</v>
      </c>
      <c r="I15" s="15">
        <v>72</v>
      </c>
      <c r="J15" s="15">
        <v>46</v>
      </c>
      <c r="K15" s="15">
        <v>35</v>
      </c>
      <c r="L15" s="15">
        <v>4</v>
      </c>
      <c r="M15" s="79">
        <v>28.98</v>
      </c>
      <c r="N15" s="101">
        <v>28.98</v>
      </c>
      <c r="O15" s="63">
        <v>2530</v>
      </c>
      <c r="P15" s="64">
        <f>Table2245789101123[[#This Row],[PEMBULATAN]]*O15</f>
        <v>73319.399999999994</v>
      </c>
    </row>
    <row r="16" spans="1:16" ht="26.25" customHeight="1" x14ac:dyDescent="0.2">
      <c r="A16" s="13"/>
      <c r="B16" s="73"/>
      <c r="C16" s="71" t="s">
        <v>292</v>
      </c>
      <c r="D16" s="76" t="s">
        <v>69</v>
      </c>
      <c r="E16" s="12">
        <v>44471</v>
      </c>
      <c r="F16" s="74" t="s">
        <v>278</v>
      </c>
      <c r="G16" s="12">
        <v>44473.5</v>
      </c>
      <c r="H16" s="75" t="s">
        <v>279</v>
      </c>
      <c r="I16" s="15">
        <v>52</v>
      </c>
      <c r="J16" s="15">
        <v>36</v>
      </c>
      <c r="K16" s="15">
        <v>61</v>
      </c>
      <c r="L16" s="15">
        <v>7</v>
      </c>
      <c r="M16" s="79">
        <v>28.547999999999998</v>
      </c>
      <c r="N16" s="101">
        <v>28.547999999999998</v>
      </c>
      <c r="O16" s="63">
        <v>2530</v>
      </c>
      <c r="P16" s="64">
        <f>Table2245789101123[[#This Row],[PEMBULATAN]]*O16</f>
        <v>72226.44</v>
      </c>
    </row>
    <row r="17" spans="1:16" ht="26.25" customHeight="1" x14ac:dyDescent="0.2">
      <c r="A17" s="13"/>
      <c r="B17" s="73"/>
      <c r="C17" s="71" t="s">
        <v>293</v>
      </c>
      <c r="D17" s="76" t="s">
        <v>69</v>
      </c>
      <c r="E17" s="12">
        <v>44471</v>
      </c>
      <c r="F17" s="74" t="s">
        <v>278</v>
      </c>
      <c r="G17" s="12">
        <v>44473.5</v>
      </c>
      <c r="H17" s="75" t="s">
        <v>279</v>
      </c>
      <c r="I17" s="15">
        <v>48</v>
      </c>
      <c r="J17" s="15">
        <v>40</v>
      </c>
      <c r="K17" s="15">
        <v>30</v>
      </c>
      <c r="L17" s="15">
        <v>7</v>
      </c>
      <c r="M17" s="79">
        <v>14.4</v>
      </c>
      <c r="N17" s="101">
        <v>15</v>
      </c>
      <c r="O17" s="63">
        <v>2530</v>
      </c>
      <c r="P17" s="64">
        <f>Table2245789101123[[#This Row],[PEMBULATAN]]*O17</f>
        <v>37950</v>
      </c>
    </row>
    <row r="18" spans="1:16" ht="26.25" customHeight="1" x14ac:dyDescent="0.2">
      <c r="A18" s="13"/>
      <c r="B18" s="73"/>
      <c r="C18" s="71" t="s">
        <v>294</v>
      </c>
      <c r="D18" s="76" t="s">
        <v>69</v>
      </c>
      <c r="E18" s="12">
        <v>44471</v>
      </c>
      <c r="F18" s="74" t="s">
        <v>278</v>
      </c>
      <c r="G18" s="12">
        <v>44473.5</v>
      </c>
      <c r="H18" s="75" t="s">
        <v>279</v>
      </c>
      <c r="I18" s="15">
        <v>38</v>
      </c>
      <c r="J18" s="15">
        <v>38</v>
      </c>
      <c r="K18" s="15">
        <v>23</v>
      </c>
      <c r="L18" s="15">
        <v>8</v>
      </c>
      <c r="M18" s="79">
        <v>8.3030000000000008</v>
      </c>
      <c r="N18" s="101">
        <v>9</v>
      </c>
      <c r="O18" s="63">
        <v>2530</v>
      </c>
      <c r="P18" s="64">
        <f>Table2245789101123[[#This Row],[PEMBULATAN]]*O18</f>
        <v>22770</v>
      </c>
    </row>
    <row r="19" spans="1:16" ht="26.25" customHeight="1" x14ac:dyDescent="0.2">
      <c r="A19" s="13"/>
      <c r="B19" s="73"/>
      <c r="C19" s="71" t="s">
        <v>295</v>
      </c>
      <c r="D19" s="76" t="s">
        <v>69</v>
      </c>
      <c r="E19" s="12">
        <v>44471</v>
      </c>
      <c r="F19" s="74" t="s">
        <v>278</v>
      </c>
      <c r="G19" s="12">
        <v>44473.5</v>
      </c>
      <c r="H19" s="75" t="s">
        <v>279</v>
      </c>
      <c r="I19" s="15">
        <v>40</v>
      </c>
      <c r="J19" s="15">
        <v>37</v>
      </c>
      <c r="K19" s="15">
        <v>28</v>
      </c>
      <c r="L19" s="15">
        <v>8</v>
      </c>
      <c r="M19" s="79">
        <v>10.36</v>
      </c>
      <c r="N19" s="101">
        <v>11</v>
      </c>
      <c r="O19" s="63">
        <v>2530</v>
      </c>
      <c r="P19" s="64">
        <f>Table2245789101123[[#This Row],[PEMBULATAN]]*O19</f>
        <v>27830</v>
      </c>
    </row>
    <row r="20" spans="1:16" ht="26.25" customHeight="1" x14ac:dyDescent="0.2">
      <c r="A20" s="13"/>
      <c r="B20" s="73"/>
      <c r="C20" s="71" t="s">
        <v>296</v>
      </c>
      <c r="D20" s="76" t="s">
        <v>69</v>
      </c>
      <c r="E20" s="12">
        <v>44471</v>
      </c>
      <c r="F20" s="74" t="s">
        <v>278</v>
      </c>
      <c r="G20" s="12">
        <v>44473.5</v>
      </c>
      <c r="H20" s="75" t="s">
        <v>279</v>
      </c>
      <c r="I20" s="15">
        <v>40</v>
      </c>
      <c r="J20" s="15">
        <v>29</v>
      </c>
      <c r="K20" s="15">
        <v>27</v>
      </c>
      <c r="L20" s="15">
        <v>17</v>
      </c>
      <c r="M20" s="79">
        <v>7.83</v>
      </c>
      <c r="N20" s="101">
        <v>17</v>
      </c>
      <c r="O20" s="63">
        <v>2530</v>
      </c>
      <c r="P20" s="64">
        <f>Table2245789101123[[#This Row],[PEMBULATAN]]*O20</f>
        <v>43010</v>
      </c>
    </row>
    <row r="21" spans="1:16" ht="26.25" customHeight="1" x14ac:dyDescent="0.2">
      <c r="A21" s="13"/>
      <c r="B21" s="73"/>
      <c r="C21" s="71" t="s">
        <v>297</v>
      </c>
      <c r="D21" s="76" t="s">
        <v>69</v>
      </c>
      <c r="E21" s="12">
        <v>44471</v>
      </c>
      <c r="F21" s="74" t="s">
        <v>278</v>
      </c>
      <c r="G21" s="12">
        <v>44473.5</v>
      </c>
      <c r="H21" s="75" t="s">
        <v>279</v>
      </c>
      <c r="I21" s="15">
        <v>66</v>
      </c>
      <c r="J21" s="15">
        <v>53</v>
      </c>
      <c r="K21" s="15">
        <v>66</v>
      </c>
      <c r="L21" s="15">
        <v>39</v>
      </c>
      <c r="M21" s="79">
        <v>57.716999999999999</v>
      </c>
      <c r="N21" s="101">
        <v>57.716999999999999</v>
      </c>
      <c r="O21" s="63">
        <v>2530</v>
      </c>
      <c r="P21" s="64">
        <f>Table2245789101123[[#This Row],[PEMBULATAN]]*O21</f>
        <v>146024.01</v>
      </c>
    </row>
    <row r="22" spans="1:16" ht="26.25" customHeight="1" x14ac:dyDescent="0.2">
      <c r="A22" s="13"/>
      <c r="B22" s="73"/>
      <c r="C22" s="71" t="s">
        <v>298</v>
      </c>
      <c r="D22" s="76" t="s">
        <v>69</v>
      </c>
      <c r="E22" s="12">
        <v>44471</v>
      </c>
      <c r="F22" s="74" t="s">
        <v>278</v>
      </c>
      <c r="G22" s="12">
        <v>44473.5</v>
      </c>
      <c r="H22" s="75" t="s">
        <v>279</v>
      </c>
      <c r="I22" s="15">
        <v>50</v>
      </c>
      <c r="J22" s="15">
        <v>42</v>
      </c>
      <c r="K22" s="15">
        <v>30</v>
      </c>
      <c r="L22" s="15">
        <v>1</v>
      </c>
      <c r="M22" s="79">
        <v>15.75</v>
      </c>
      <c r="N22" s="101">
        <v>15.75</v>
      </c>
      <c r="O22" s="63">
        <v>2530</v>
      </c>
      <c r="P22" s="64">
        <f>Table2245789101123[[#This Row],[PEMBULATAN]]*O22</f>
        <v>39847.5</v>
      </c>
    </row>
    <row r="23" spans="1:16" ht="26.25" customHeight="1" x14ac:dyDescent="0.2">
      <c r="A23" s="13"/>
      <c r="B23" s="73"/>
      <c r="C23" s="71" t="s">
        <v>299</v>
      </c>
      <c r="D23" s="76" t="s">
        <v>69</v>
      </c>
      <c r="E23" s="12">
        <v>44471</v>
      </c>
      <c r="F23" s="74" t="s">
        <v>278</v>
      </c>
      <c r="G23" s="12">
        <v>44473.5</v>
      </c>
      <c r="H23" s="75" t="s">
        <v>279</v>
      </c>
      <c r="I23" s="15">
        <v>62</v>
      </c>
      <c r="J23" s="15">
        <v>61</v>
      </c>
      <c r="K23" s="15">
        <v>2</v>
      </c>
      <c r="L23" s="15">
        <v>1</v>
      </c>
      <c r="M23" s="79">
        <v>1.891</v>
      </c>
      <c r="N23" s="101">
        <v>1.891</v>
      </c>
      <c r="O23" s="63">
        <v>2530</v>
      </c>
      <c r="P23" s="64">
        <f>Table2245789101123[[#This Row],[PEMBULATAN]]*O23</f>
        <v>4784.2300000000005</v>
      </c>
    </row>
    <row r="24" spans="1:16" ht="26.25" customHeight="1" x14ac:dyDescent="0.2">
      <c r="A24" s="13"/>
      <c r="B24" s="73"/>
      <c r="C24" s="71" t="s">
        <v>300</v>
      </c>
      <c r="D24" s="76" t="s">
        <v>69</v>
      </c>
      <c r="E24" s="12">
        <v>44471</v>
      </c>
      <c r="F24" s="74" t="s">
        <v>278</v>
      </c>
      <c r="G24" s="12">
        <v>44473.5</v>
      </c>
      <c r="H24" s="75" t="s">
        <v>279</v>
      </c>
      <c r="I24" s="15">
        <v>100</v>
      </c>
      <c r="J24" s="15">
        <v>54</v>
      </c>
      <c r="K24" s="15">
        <v>54</v>
      </c>
      <c r="L24" s="15">
        <v>38</v>
      </c>
      <c r="M24" s="79">
        <v>72.900000000000006</v>
      </c>
      <c r="N24" s="101">
        <v>72.900000000000006</v>
      </c>
      <c r="O24" s="63">
        <v>2530</v>
      </c>
      <c r="P24" s="64">
        <f>Table2245789101123[[#This Row],[PEMBULATAN]]*O24</f>
        <v>184437</v>
      </c>
    </row>
    <row r="25" spans="1:16" ht="26.25" customHeight="1" x14ac:dyDescent="0.2">
      <c r="A25" s="13"/>
      <c r="B25" s="73"/>
      <c r="C25" s="71" t="s">
        <v>301</v>
      </c>
      <c r="D25" s="76" t="s">
        <v>69</v>
      </c>
      <c r="E25" s="12">
        <v>44471</v>
      </c>
      <c r="F25" s="74" t="s">
        <v>278</v>
      </c>
      <c r="G25" s="12">
        <v>44473.5</v>
      </c>
      <c r="H25" s="75" t="s">
        <v>279</v>
      </c>
      <c r="I25" s="15">
        <v>48</v>
      </c>
      <c r="J25" s="15">
        <v>42</v>
      </c>
      <c r="K25" s="15">
        <v>20</v>
      </c>
      <c r="L25" s="15">
        <v>8</v>
      </c>
      <c r="M25" s="79">
        <v>10.08</v>
      </c>
      <c r="N25" s="101">
        <v>10.08</v>
      </c>
      <c r="O25" s="63">
        <v>2530</v>
      </c>
      <c r="P25" s="64">
        <f>Table2245789101123[[#This Row],[PEMBULATAN]]*O25</f>
        <v>25502.400000000001</v>
      </c>
    </row>
    <row r="26" spans="1:16" ht="26.25" customHeight="1" x14ac:dyDescent="0.2">
      <c r="A26" s="13"/>
      <c r="B26" s="73"/>
      <c r="C26" s="71" t="s">
        <v>302</v>
      </c>
      <c r="D26" s="76" t="s">
        <v>69</v>
      </c>
      <c r="E26" s="12">
        <v>44471</v>
      </c>
      <c r="F26" s="74" t="s">
        <v>278</v>
      </c>
      <c r="G26" s="12">
        <v>44473.5</v>
      </c>
      <c r="H26" s="75" t="s">
        <v>279</v>
      </c>
      <c r="I26" s="15">
        <v>45</v>
      </c>
      <c r="J26" s="15">
        <v>35</v>
      </c>
      <c r="K26" s="15">
        <v>21</v>
      </c>
      <c r="L26" s="15">
        <v>5</v>
      </c>
      <c r="M26" s="79">
        <v>8.2687500000000007</v>
      </c>
      <c r="N26" s="101">
        <v>8.2687500000000007</v>
      </c>
      <c r="O26" s="63">
        <v>2530</v>
      </c>
      <c r="P26" s="64">
        <f>Table2245789101123[[#This Row],[PEMBULATAN]]*O26</f>
        <v>20919.9375</v>
      </c>
    </row>
    <row r="27" spans="1:16" ht="26.25" customHeight="1" x14ac:dyDescent="0.2">
      <c r="A27" s="13"/>
      <c r="B27" s="73"/>
      <c r="C27" s="71" t="s">
        <v>303</v>
      </c>
      <c r="D27" s="76" t="s">
        <v>69</v>
      </c>
      <c r="E27" s="12">
        <v>44471</v>
      </c>
      <c r="F27" s="74" t="s">
        <v>278</v>
      </c>
      <c r="G27" s="12">
        <v>44473.5</v>
      </c>
      <c r="H27" s="75" t="s">
        <v>279</v>
      </c>
      <c r="I27" s="15">
        <v>42</v>
      </c>
      <c r="J27" s="15">
        <v>43</v>
      </c>
      <c r="K27" s="15">
        <v>37</v>
      </c>
      <c r="L27" s="15">
        <v>9</v>
      </c>
      <c r="M27" s="79">
        <v>16.705500000000001</v>
      </c>
      <c r="N27" s="101">
        <v>16.705500000000001</v>
      </c>
      <c r="O27" s="63">
        <v>2530</v>
      </c>
      <c r="P27" s="64">
        <f>Table2245789101123[[#This Row],[PEMBULATAN]]*O27</f>
        <v>42264.915000000001</v>
      </c>
    </row>
    <row r="28" spans="1:16" ht="26.25" customHeight="1" x14ac:dyDescent="0.2">
      <c r="A28" s="13"/>
      <c r="B28" s="73"/>
      <c r="C28" s="71" t="s">
        <v>304</v>
      </c>
      <c r="D28" s="76" t="s">
        <v>69</v>
      </c>
      <c r="E28" s="12">
        <v>44471</v>
      </c>
      <c r="F28" s="74" t="s">
        <v>278</v>
      </c>
      <c r="G28" s="12">
        <v>44473.5</v>
      </c>
      <c r="H28" s="75" t="s">
        <v>279</v>
      </c>
      <c r="I28" s="15">
        <v>31</v>
      </c>
      <c r="J28" s="15">
        <v>31</v>
      </c>
      <c r="K28" s="15">
        <v>31</v>
      </c>
      <c r="L28" s="15">
        <v>2</v>
      </c>
      <c r="M28" s="79">
        <v>7.4477500000000001</v>
      </c>
      <c r="N28" s="101">
        <v>8</v>
      </c>
      <c r="O28" s="63">
        <v>2530</v>
      </c>
      <c r="P28" s="64">
        <f>Table2245789101123[[#This Row],[PEMBULATAN]]*O28</f>
        <v>20240</v>
      </c>
    </row>
    <row r="29" spans="1:16" ht="26.25" customHeight="1" x14ac:dyDescent="0.2">
      <c r="A29" s="13"/>
      <c r="B29" s="73"/>
      <c r="C29" s="71" t="s">
        <v>305</v>
      </c>
      <c r="D29" s="76" t="s">
        <v>69</v>
      </c>
      <c r="E29" s="12">
        <v>44471</v>
      </c>
      <c r="F29" s="74" t="s">
        <v>278</v>
      </c>
      <c r="G29" s="12">
        <v>44473.5</v>
      </c>
      <c r="H29" s="75" t="s">
        <v>279</v>
      </c>
      <c r="I29" s="15">
        <v>41</v>
      </c>
      <c r="J29" s="15">
        <v>22</v>
      </c>
      <c r="K29" s="15">
        <v>18</v>
      </c>
      <c r="L29" s="15">
        <v>2</v>
      </c>
      <c r="M29" s="79">
        <v>4.0590000000000002</v>
      </c>
      <c r="N29" s="101">
        <v>4.0590000000000002</v>
      </c>
      <c r="O29" s="63">
        <v>2530</v>
      </c>
      <c r="P29" s="64">
        <f>Table2245789101123[[#This Row],[PEMBULATAN]]*O29</f>
        <v>10269.27</v>
      </c>
    </row>
    <row r="30" spans="1:16" ht="26.25" customHeight="1" x14ac:dyDescent="0.2">
      <c r="A30" s="13"/>
      <c r="B30" s="73"/>
      <c r="C30" s="71" t="s">
        <v>306</v>
      </c>
      <c r="D30" s="76" t="s">
        <v>69</v>
      </c>
      <c r="E30" s="12">
        <v>44471</v>
      </c>
      <c r="F30" s="74" t="s">
        <v>278</v>
      </c>
      <c r="G30" s="12">
        <v>44473.5</v>
      </c>
      <c r="H30" s="75" t="s">
        <v>279</v>
      </c>
      <c r="I30" s="15">
        <v>45</v>
      </c>
      <c r="J30" s="15">
        <v>35</v>
      </c>
      <c r="K30" s="15">
        <v>21</v>
      </c>
      <c r="L30" s="15">
        <v>5</v>
      </c>
      <c r="M30" s="79">
        <v>8.2687500000000007</v>
      </c>
      <c r="N30" s="101">
        <v>8.2687500000000007</v>
      </c>
      <c r="O30" s="63">
        <v>2530</v>
      </c>
      <c r="P30" s="64">
        <f>Table2245789101123[[#This Row],[PEMBULATAN]]*O30</f>
        <v>20919.9375</v>
      </c>
    </row>
    <row r="31" spans="1:16" ht="26.25" customHeight="1" x14ac:dyDescent="0.2">
      <c r="A31" s="13"/>
      <c r="B31" s="73"/>
      <c r="C31" s="71" t="s">
        <v>307</v>
      </c>
      <c r="D31" s="76" t="s">
        <v>69</v>
      </c>
      <c r="E31" s="12">
        <v>44471</v>
      </c>
      <c r="F31" s="74" t="s">
        <v>278</v>
      </c>
      <c r="G31" s="12">
        <v>44473.5</v>
      </c>
      <c r="H31" s="75" t="s">
        <v>279</v>
      </c>
      <c r="I31" s="15">
        <v>62</v>
      </c>
      <c r="J31" s="15">
        <v>51</v>
      </c>
      <c r="K31" s="15">
        <v>16</v>
      </c>
      <c r="L31" s="15">
        <v>6</v>
      </c>
      <c r="M31" s="79">
        <v>12.648</v>
      </c>
      <c r="N31" s="101">
        <v>12.648</v>
      </c>
      <c r="O31" s="63">
        <v>2530</v>
      </c>
      <c r="P31" s="64">
        <f>Table2245789101123[[#This Row],[PEMBULATAN]]*O31</f>
        <v>31999.439999999999</v>
      </c>
    </row>
    <row r="32" spans="1:16" ht="26.25" customHeight="1" x14ac:dyDescent="0.2">
      <c r="A32" s="13"/>
      <c r="B32" s="73"/>
      <c r="C32" s="71" t="s">
        <v>308</v>
      </c>
      <c r="D32" s="76" t="s">
        <v>69</v>
      </c>
      <c r="E32" s="12">
        <v>44471</v>
      </c>
      <c r="F32" s="74" t="s">
        <v>278</v>
      </c>
      <c r="G32" s="12">
        <v>44473.5</v>
      </c>
      <c r="H32" s="75" t="s">
        <v>279</v>
      </c>
      <c r="I32" s="15">
        <v>82</v>
      </c>
      <c r="J32" s="15">
        <v>41</v>
      </c>
      <c r="K32" s="15">
        <v>4</v>
      </c>
      <c r="L32" s="15">
        <v>3</v>
      </c>
      <c r="M32" s="79">
        <v>3.3620000000000001</v>
      </c>
      <c r="N32" s="101">
        <v>4</v>
      </c>
      <c r="O32" s="63">
        <v>2530</v>
      </c>
      <c r="P32" s="64">
        <f>Table2245789101123[[#This Row],[PEMBULATAN]]*O32</f>
        <v>10120</v>
      </c>
    </row>
    <row r="33" spans="1:16" ht="26.25" customHeight="1" x14ac:dyDescent="0.2">
      <c r="A33" s="13"/>
      <c r="B33" s="73"/>
      <c r="C33" s="71" t="s">
        <v>309</v>
      </c>
      <c r="D33" s="76" t="s">
        <v>69</v>
      </c>
      <c r="E33" s="12">
        <v>44471</v>
      </c>
      <c r="F33" s="74" t="s">
        <v>278</v>
      </c>
      <c r="G33" s="12">
        <v>44473.5</v>
      </c>
      <c r="H33" s="75" t="s">
        <v>279</v>
      </c>
      <c r="I33" s="15">
        <v>108</v>
      </c>
      <c r="J33" s="15">
        <v>10</v>
      </c>
      <c r="K33" s="15">
        <v>10</v>
      </c>
      <c r="L33" s="15">
        <v>2</v>
      </c>
      <c r="M33" s="79">
        <v>2.7</v>
      </c>
      <c r="N33" s="101">
        <v>2.7</v>
      </c>
      <c r="O33" s="63">
        <v>2530</v>
      </c>
      <c r="P33" s="64">
        <f>Table2245789101123[[#This Row],[PEMBULATAN]]*O33</f>
        <v>6831</v>
      </c>
    </row>
    <row r="34" spans="1:16" ht="26.25" customHeight="1" x14ac:dyDescent="0.2">
      <c r="A34" s="13"/>
      <c r="B34" s="73"/>
      <c r="C34" s="71" t="s">
        <v>310</v>
      </c>
      <c r="D34" s="76" t="s">
        <v>69</v>
      </c>
      <c r="E34" s="12">
        <v>44471</v>
      </c>
      <c r="F34" s="74" t="s">
        <v>278</v>
      </c>
      <c r="G34" s="12">
        <v>44473.5</v>
      </c>
      <c r="H34" s="75" t="s">
        <v>279</v>
      </c>
      <c r="I34" s="15">
        <v>116</v>
      </c>
      <c r="J34" s="15">
        <v>10</v>
      </c>
      <c r="K34" s="15">
        <v>10</v>
      </c>
      <c r="L34" s="15">
        <v>2</v>
      </c>
      <c r="M34" s="79">
        <v>2.9</v>
      </c>
      <c r="N34" s="101">
        <v>2.9</v>
      </c>
      <c r="O34" s="63">
        <v>2530</v>
      </c>
      <c r="P34" s="64">
        <f>Table2245789101123[[#This Row],[PEMBULATAN]]*O34</f>
        <v>7337</v>
      </c>
    </row>
    <row r="35" spans="1:16" ht="26.25" customHeight="1" x14ac:dyDescent="0.2">
      <c r="A35" s="13"/>
      <c r="B35" s="73"/>
      <c r="C35" s="71" t="s">
        <v>311</v>
      </c>
      <c r="D35" s="76" t="s">
        <v>69</v>
      </c>
      <c r="E35" s="12">
        <v>44471</v>
      </c>
      <c r="F35" s="74" t="s">
        <v>278</v>
      </c>
      <c r="G35" s="12">
        <v>44473.5</v>
      </c>
      <c r="H35" s="75" t="s">
        <v>279</v>
      </c>
      <c r="I35" s="15">
        <v>157</v>
      </c>
      <c r="J35" s="15">
        <v>50</v>
      </c>
      <c r="K35" s="15">
        <v>21</v>
      </c>
      <c r="L35" s="15">
        <v>2</v>
      </c>
      <c r="M35" s="79">
        <v>41.212499999999999</v>
      </c>
      <c r="N35" s="101">
        <v>41.212499999999999</v>
      </c>
      <c r="O35" s="63">
        <v>2530</v>
      </c>
      <c r="P35" s="64">
        <f>Table2245789101123[[#This Row],[PEMBULATAN]]*O35</f>
        <v>104267.625</v>
      </c>
    </row>
    <row r="36" spans="1:16" ht="26.25" customHeight="1" x14ac:dyDescent="0.2">
      <c r="A36" s="13"/>
      <c r="B36" s="73"/>
      <c r="C36" s="71" t="s">
        <v>312</v>
      </c>
      <c r="D36" s="76" t="s">
        <v>69</v>
      </c>
      <c r="E36" s="12">
        <v>44471</v>
      </c>
      <c r="F36" s="74" t="s">
        <v>278</v>
      </c>
      <c r="G36" s="12">
        <v>44473.5</v>
      </c>
      <c r="H36" s="75" t="s">
        <v>279</v>
      </c>
      <c r="I36" s="15">
        <v>101</v>
      </c>
      <c r="J36" s="15">
        <v>6</v>
      </c>
      <c r="K36" s="15">
        <v>6</v>
      </c>
      <c r="L36" s="15">
        <v>1</v>
      </c>
      <c r="M36" s="79">
        <v>0.90900000000000003</v>
      </c>
      <c r="N36" s="101">
        <v>1</v>
      </c>
      <c r="O36" s="63">
        <v>2530</v>
      </c>
      <c r="P36" s="64">
        <f>Table2245789101123[[#This Row],[PEMBULATAN]]*O36</f>
        <v>2530</v>
      </c>
    </row>
    <row r="37" spans="1:16" ht="26.25" customHeight="1" x14ac:dyDescent="0.2">
      <c r="A37" s="13"/>
      <c r="B37" s="73"/>
      <c r="C37" s="71" t="s">
        <v>313</v>
      </c>
      <c r="D37" s="76" t="s">
        <v>69</v>
      </c>
      <c r="E37" s="12">
        <v>44471</v>
      </c>
      <c r="F37" s="74" t="s">
        <v>278</v>
      </c>
      <c r="G37" s="12">
        <v>44473.5</v>
      </c>
      <c r="H37" s="75" t="s">
        <v>279</v>
      </c>
      <c r="I37" s="15">
        <v>103</v>
      </c>
      <c r="J37" s="15">
        <v>10</v>
      </c>
      <c r="K37" s="15">
        <v>10</v>
      </c>
      <c r="L37" s="15">
        <v>1</v>
      </c>
      <c r="M37" s="79">
        <v>2.5750000000000002</v>
      </c>
      <c r="N37" s="101">
        <v>2.5750000000000002</v>
      </c>
      <c r="O37" s="63">
        <v>2530</v>
      </c>
      <c r="P37" s="64">
        <f>Table2245789101123[[#This Row],[PEMBULATAN]]*O37</f>
        <v>6514.75</v>
      </c>
    </row>
    <row r="38" spans="1:16" ht="26.25" customHeight="1" x14ac:dyDescent="0.2">
      <c r="A38" s="13"/>
      <c r="B38" s="73"/>
      <c r="C38" s="71" t="s">
        <v>314</v>
      </c>
      <c r="D38" s="76" t="s">
        <v>69</v>
      </c>
      <c r="E38" s="12">
        <v>44471</v>
      </c>
      <c r="F38" s="74" t="s">
        <v>278</v>
      </c>
      <c r="G38" s="12">
        <v>44473.5</v>
      </c>
      <c r="H38" s="75" t="s">
        <v>279</v>
      </c>
      <c r="I38" s="15">
        <v>57</v>
      </c>
      <c r="J38" s="15">
        <v>41</v>
      </c>
      <c r="K38" s="15">
        <v>33</v>
      </c>
      <c r="L38" s="15">
        <v>7</v>
      </c>
      <c r="M38" s="79">
        <v>19.280249999999999</v>
      </c>
      <c r="N38" s="101">
        <v>19.280249999999999</v>
      </c>
      <c r="O38" s="63">
        <v>2530</v>
      </c>
      <c r="P38" s="64">
        <f>Table2245789101123[[#This Row],[PEMBULATAN]]*O38</f>
        <v>48779.032499999994</v>
      </c>
    </row>
    <row r="39" spans="1:16" ht="26.25" customHeight="1" x14ac:dyDescent="0.2">
      <c r="A39" s="13"/>
      <c r="B39" s="73"/>
      <c r="C39" s="71" t="s">
        <v>315</v>
      </c>
      <c r="D39" s="76" t="s">
        <v>69</v>
      </c>
      <c r="E39" s="12">
        <v>44471</v>
      </c>
      <c r="F39" s="74" t="s">
        <v>278</v>
      </c>
      <c r="G39" s="12">
        <v>44473.5</v>
      </c>
      <c r="H39" s="75" t="s">
        <v>279</v>
      </c>
      <c r="I39" s="15">
        <v>90</v>
      </c>
      <c r="J39" s="15">
        <v>34</v>
      </c>
      <c r="K39" s="15">
        <v>34</v>
      </c>
      <c r="L39" s="15">
        <v>6</v>
      </c>
      <c r="M39" s="79">
        <v>26.01</v>
      </c>
      <c r="N39" s="101">
        <v>26.01</v>
      </c>
      <c r="O39" s="63">
        <v>2530</v>
      </c>
      <c r="P39" s="64">
        <f>Table2245789101123[[#This Row],[PEMBULATAN]]*O39</f>
        <v>65805.3</v>
      </c>
    </row>
    <row r="40" spans="1:16" ht="26.25" customHeight="1" x14ac:dyDescent="0.2">
      <c r="A40" s="13"/>
      <c r="B40" s="73"/>
      <c r="C40" s="71" t="s">
        <v>316</v>
      </c>
      <c r="D40" s="76" t="s">
        <v>69</v>
      </c>
      <c r="E40" s="12">
        <v>44471</v>
      </c>
      <c r="F40" s="74" t="s">
        <v>278</v>
      </c>
      <c r="G40" s="12">
        <v>44473.5</v>
      </c>
      <c r="H40" s="75" t="s">
        <v>279</v>
      </c>
      <c r="I40" s="15">
        <v>82</v>
      </c>
      <c r="J40" s="15">
        <v>47</v>
      </c>
      <c r="K40" s="15">
        <v>20</v>
      </c>
      <c r="L40" s="15">
        <v>15</v>
      </c>
      <c r="M40" s="79">
        <v>19.27</v>
      </c>
      <c r="N40" s="101">
        <v>19.27</v>
      </c>
      <c r="O40" s="63">
        <v>2530</v>
      </c>
      <c r="P40" s="64">
        <f>Table2245789101123[[#This Row],[PEMBULATAN]]*O40</f>
        <v>48753.1</v>
      </c>
    </row>
    <row r="41" spans="1:16" ht="26.25" customHeight="1" x14ac:dyDescent="0.2">
      <c r="A41" s="13"/>
      <c r="B41" s="73"/>
      <c r="C41" s="71" t="s">
        <v>317</v>
      </c>
      <c r="D41" s="76" t="s">
        <v>69</v>
      </c>
      <c r="E41" s="12">
        <v>44471</v>
      </c>
      <c r="F41" s="74" t="s">
        <v>278</v>
      </c>
      <c r="G41" s="12">
        <v>44473.5</v>
      </c>
      <c r="H41" s="75" t="s">
        <v>279</v>
      </c>
      <c r="I41" s="15">
        <v>62</v>
      </c>
      <c r="J41" s="15">
        <v>46</v>
      </c>
      <c r="K41" s="15">
        <v>30</v>
      </c>
      <c r="L41" s="15">
        <v>4</v>
      </c>
      <c r="M41" s="79">
        <v>21.39</v>
      </c>
      <c r="N41" s="101">
        <v>22</v>
      </c>
      <c r="O41" s="63">
        <v>2530</v>
      </c>
      <c r="P41" s="64">
        <f>Table2245789101123[[#This Row],[PEMBULATAN]]*O41</f>
        <v>55660</v>
      </c>
    </row>
    <row r="42" spans="1:16" ht="26.25" customHeight="1" x14ac:dyDescent="0.2">
      <c r="A42" s="13"/>
      <c r="B42" s="73"/>
      <c r="C42" s="71" t="s">
        <v>318</v>
      </c>
      <c r="D42" s="76" t="s">
        <v>69</v>
      </c>
      <c r="E42" s="12">
        <v>44471</v>
      </c>
      <c r="F42" s="74" t="s">
        <v>278</v>
      </c>
      <c r="G42" s="12">
        <v>44473.5</v>
      </c>
      <c r="H42" s="75" t="s">
        <v>279</v>
      </c>
      <c r="I42" s="15">
        <v>60</v>
      </c>
      <c r="J42" s="15">
        <v>7</v>
      </c>
      <c r="K42" s="15">
        <v>5</v>
      </c>
      <c r="L42" s="15">
        <v>3</v>
      </c>
      <c r="M42" s="79">
        <v>0.52500000000000002</v>
      </c>
      <c r="N42" s="101">
        <v>3</v>
      </c>
      <c r="O42" s="63">
        <v>2530</v>
      </c>
      <c r="P42" s="64">
        <f>Table2245789101123[[#This Row],[PEMBULATAN]]*O42</f>
        <v>7590</v>
      </c>
    </row>
    <row r="43" spans="1:16" ht="26.25" customHeight="1" x14ac:dyDescent="0.2">
      <c r="A43" s="13"/>
      <c r="B43" s="73"/>
      <c r="C43" s="71" t="s">
        <v>319</v>
      </c>
      <c r="D43" s="76" t="s">
        <v>69</v>
      </c>
      <c r="E43" s="12">
        <v>44471</v>
      </c>
      <c r="F43" s="74" t="s">
        <v>278</v>
      </c>
      <c r="G43" s="12">
        <v>44473.5</v>
      </c>
      <c r="H43" s="75" t="s">
        <v>279</v>
      </c>
      <c r="I43" s="15">
        <v>108</v>
      </c>
      <c r="J43" s="15">
        <v>10</v>
      </c>
      <c r="K43" s="15">
        <v>10</v>
      </c>
      <c r="L43" s="15">
        <v>3</v>
      </c>
      <c r="M43" s="79">
        <v>2.7</v>
      </c>
      <c r="N43" s="101">
        <v>3</v>
      </c>
      <c r="O43" s="63">
        <v>2530</v>
      </c>
      <c r="P43" s="64">
        <f>Table2245789101123[[#This Row],[PEMBULATAN]]*O43</f>
        <v>7590</v>
      </c>
    </row>
    <row r="44" spans="1:16" ht="26.25" customHeight="1" x14ac:dyDescent="0.2">
      <c r="A44" s="13"/>
      <c r="B44" s="73"/>
      <c r="C44" s="71" t="s">
        <v>320</v>
      </c>
      <c r="D44" s="76" t="s">
        <v>69</v>
      </c>
      <c r="E44" s="12">
        <v>44471</v>
      </c>
      <c r="F44" s="74" t="s">
        <v>278</v>
      </c>
      <c r="G44" s="12">
        <v>44473.5</v>
      </c>
      <c r="H44" s="75" t="s">
        <v>279</v>
      </c>
      <c r="I44" s="15">
        <v>72</v>
      </c>
      <c r="J44" s="15">
        <v>56</v>
      </c>
      <c r="K44" s="15">
        <v>6</v>
      </c>
      <c r="L44" s="15">
        <v>4</v>
      </c>
      <c r="M44" s="79">
        <v>6.048</v>
      </c>
      <c r="N44" s="101">
        <v>6.048</v>
      </c>
      <c r="O44" s="63">
        <v>2530</v>
      </c>
      <c r="P44" s="64">
        <f>Table2245789101123[[#This Row],[PEMBULATAN]]*O44</f>
        <v>15301.44</v>
      </c>
    </row>
    <row r="45" spans="1:16" ht="26.25" customHeight="1" x14ac:dyDescent="0.2">
      <c r="A45" s="13"/>
      <c r="B45" s="73"/>
      <c r="C45" s="71" t="s">
        <v>321</v>
      </c>
      <c r="D45" s="76" t="s">
        <v>69</v>
      </c>
      <c r="E45" s="12">
        <v>44471</v>
      </c>
      <c r="F45" s="74" t="s">
        <v>278</v>
      </c>
      <c r="G45" s="12">
        <v>44473.5</v>
      </c>
      <c r="H45" s="75" t="s">
        <v>279</v>
      </c>
      <c r="I45" s="15">
        <v>104</v>
      </c>
      <c r="J45" s="15">
        <v>22</v>
      </c>
      <c r="K45" s="15">
        <v>8</v>
      </c>
      <c r="L45" s="15">
        <v>3</v>
      </c>
      <c r="M45" s="79">
        <v>4.5759999999999996</v>
      </c>
      <c r="N45" s="101">
        <v>4.5759999999999996</v>
      </c>
      <c r="O45" s="63">
        <v>2530</v>
      </c>
      <c r="P45" s="64">
        <f>Table2245789101123[[#This Row],[PEMBULATAN]]*O45</f>
        <v>11577.279999999999</v>
      </c>
    </row>
    <row r="46" spans="1:16" ht="26.25" customHeight="1" x14ac:dyDescent="0.2">
      <c r="A46" s="13"/>
      <c r="B46" s="73"/>
      <c r="C46" s="71" t="s">
        <v>322</v>
      </c>
      <c r="D46" s="76" t="s">
        <v>69</v>
      </c>
      <c r="E46" s="12">
        <v>44471</v>
      </c>
      <c r="F46" s="74" t="s">
        <v>278</v>
      </c>
      <c r="G46" s="12">
        <v>44473.5</v>
      </c>
      <c r="H46" s="75" t="s">
        <v>279</v>
      </c>
      <c r="I46" s="15">
        <v>130</v>
      </c>
      <c r="J46" s="15">
        <v>22</v>
      </c>
      <c r="K46" s="15">
        <v>26</v>
      </c>
      <c r="L46" s="15">
        <v>10</v>
      </c>
      <c r="M46" s="79">
        <v>18.59</v>
      </c>
      <c r="N46" s="101">
        <v>18.59</v>
      </c>
      <c r="O46" s="63">
        <v>2530</v>
      </c>
      <c r="P46" s="64">
        <f>Table2245789101123[[#This Row],[PEMBULATAN]]*O46</f>
        <v>47032.7</v>
      </c>
    </row>
    <row r="47" spans="1:16" ht="26.25" customHeight="1" x14ac:dyDescent="0.2">
      <c r="A47" s="13"/>
      <c r="B47" s="73"/>
      <c r="C47" s="71" t="s">
        <v>323</v>
      </c>
      <c r="D47" s="76" t="s">
        <v>69</v>
      </c>
      <c r="E47" s="12">
        <v>44471</v>
      </c>
      <c r="F47" s="74" t="s">
        <v>278</v>
      </c>
      <c r="G47" s="12">
        <v>44473.5</v>
      </c>
      <c r="H47" s="75" t="s">
        <v>279</v>
      </c>
      <c r="I47" s="15">
        <v>45</v>
      </c>
      <c r="J47" s="15">
        <v>26</v>
      </c>
      <c r="K47" s="15">
        <v>26</v>
      </c>
      <c r="L47" s="15">
        <v>5</v>
      </c>
      <c r="M47" s="79">
        <v>7.6050000000000004</v>
      </c>
      <c r="N47" s="101">
        <v>7.6050000000000004</v>
      </c>
      <c r="O47" s="63">
        <v>2530</v>
      </c>
      <c r="P47" s="64">
        <f>Table2245789101123[[#This Row],[PEMBULATAN]]*O47</f>
        <v>19240.650000000001</v>
      </c>
    </row>
    <row r="48" spans="1:16" ht="26.25" customHeight="1" x14ac:dyDescent="0.2">
      <c r="A48" s="13"/>
      <c r="B48" s="73"/>
      <c r="C48" s="71" t="s">
        <v>324</v>
      </c>
      <c r="D48" s="76" t="s">
        <v>69</v>
      </c>
      <c r="E48" s="12">
        <v>44471</v>
      </c>
      <c r="F48" s="74" t="s">
        <v>278</v>
      </c>
      <c r="G48" s="12">
        <v>44473.5</v>
      </c>
      <c r="H48" s="75" t="s">
        <v>279</v>
      </c>
      <c r="I48" s="15">
        <v>185</v>
      </c>
      <c r="J48" s="15">
        <v>5</v>
      </c>
      <c r="K48" s="15">
        <v>5</v>
      </c>
      <c r="L48" s="15">
        <v>3</v>
      </c>
      <c r="M48" s="79">
        <v>1.15625</v>
      </c>
      <c r="N48" s="101">
        <v>3</v>
      </c>
      <c r="O48" s="63">
        <v>2530</v>
      </c>
      <c r="P48" s="64">
        <f>Table2245789101123[[#This Row],[PEMBULATAN]]*O48</f>
        <v>7590</v>
      </c>
    </row>
    <row r="49" spans="1:16" ht="26.25" customHeight="1" x14ac:dyDescent="0.2">
      <c r="A49" s="13"/>
      <c r="B49" s="73"/>
      <c r="C49" s="71" t="s">
        <v>325</v>
      </c>
      <c r="D49" s="76" t="s">
        <v>69</v>
      </c>
      <c r="E49" s="12">
        <v>44471</v>
      </c>
      <c r="F49" s="74" t="s">
        <v>278</v>
      </c>
      <c r="G49" s="12">
        <v>44473.5</v>
      </c>
      <c r="H49" s="75" t="s">
        <v>279</v>
      </c>
      <c r="I49" s="15">
        <v>65</v>
      </c>
      <c r="J49" s="15">
        <v>60</v>
      </c>
      <c r="K49" s="15">
        <v>27</v>
      </c>
      <c r="L49" s="15">
        <v>6</v>
      </c>
      <c r="M49" s="79">
        <v>26.324999999999999</v>
      </c>
      <c r="N49" s="101">
        <v>27</v>
      </c>
      <c r="O49" s="63">
        <v>2530</v>
      </c>
      <c r="P49" s="64">
        <f>Table2245789101123[[#This Row],[PEMBULATAN]]*O49</f>
        <v>68310</v>
      </c>
    </row>
    <row r="50" spans="1:16" ht="26.25" customHeight="1" x14ac:dyDescent="0.2">
      <c r="A50" s="13"/>
      <c r="B50" s="73"/>
      <c r="C50" s="71" t="s">
        <v>326</v>
      </c>
      <c r="D50" s="76" t="s">
        <v>69</v>
      </c>
      <c r="E50" s="12">
        <v>44471</v>
      </c>
      <c r="F50" s="74" t="s">
        <v>278</v>
      </c>
      <c r="G50" s="12">
        <v>44473.5</v>
      </c>
      <c r="H50" s="75" t="s">
        <v>279</v>
      </c>
      <c r="I50" s="15">
        <v>54</v>
      </c>
      <c r="J50" s="15">
        <v>30</v>
      </c>
      <c r="K50" s="15">
        <v>21</v>
      </c>
      <c r="L50" s="15">
        <v>7</v>
      </c>
      <c r="M50" s="79">
        <v>8.5050000000000008</v>
      </c>
      <c r="N50" s="101">
        <v>8.5050000000000008</v>
      </c>
      <c r="O50" s="63">
        <v>2530</v>
      </c>
      <c r="P50" s="64">
        <f>Table2245789101123[[#This Row],[PEMBULATAN]]*O50</f>
        <v>21517.65</v>
      </c>
    </row>
    <row r="51" spans="1:16" ht="26.25" customHeight="1" x14ac:dyDescent="0.2">
      <c r="A51" s="13"/>
      <c r="B51" s="73"/>
      <c r="C51" s="71" t="s">
        <v>327</v>
      </c>
      <c r="D51" s="76" t="s">
        <v>69</v>
      </c>
      <c r="E51" s="12">
        <v>44471</v>
      </c>
      <c r="F51" s="74" t="s">
        <v>278</v>
      </c>
      <c r="G51" s="12">
        <v>44473.5</v>
      </c>
      <c r="H51" s="75" t="s">
        <v>279</v>
      </c>
      <c r="I51" s="15">
        <v>60</v>
      </c>
      <c r="J51" s="15">
        <v>60</v>
      </c>
      <c r="K51" s="15">
        <v>20</v>
      </c>
      <c r="L51" s="15">
        <v>18</v>
      </c>
      <c r="M51" s="79">
        <v>18</v>
      </c>
      <c r="N51" s="101">
        <v>18</v>
      </c>
      <c r="O51" s="63">
        <v>2530</v>
      </c>
      <c r="P51" s="64">
        <f>Table2245789101123[[#This Row],[PEMBULATAN]]*O51</f>
        <v>45540</v>
      </c>
    </row>
    <row r="52" spans="1:16" ht="26.25" customHeight="1" x14ac:dyDescent="0.2">
      <c r="A52" s="13"/>
      <c r="B52" s="73"/>
      <c r="C52" s="71" t="s">
        <v>328</v>
      </c>
      <c r="D52" s="76" t="s">
        <v>69</v>
      </c>
      <c r="E52" s="12">
        <v>44471</v>
      </c>
      <c r="F52" s="74" t="s">
        <v>278</v>
      </c>
      <c r="G52" s="12">
        <v>44473.5</v>
      </c>
      <c r="H52" s="75" t="s">
        <v>279</v>
      </c>
      <c r="I52" s="15">
        <v>92</v>
      </c>
      <c r="J52" s="15">
        <v>40</v>
      </c>
      <c r="K52" s="15">
        <v>40</v>
      </c>
      <c r="L52" s="15">
        <v>22</v>
      </c>
      <c r="M52" s="79">
        <v>36.799999999999997</v>
      </c>
      <c r="N52" s="101">
        <v>36.799999999999997</v>
      </c>
      <c r="O52" s="63">
        <v>2530</v>
      </c>
      <c r="P52" s="64">
        <f>Table2245789101123[[#This Row],[PEMBULATAN]]*O52</f>
        <v>93104</v>
      </c>
    </row>
    <row r="53" spans="1:16" ht="26.25" customHeight="1" x14ac:dyDescent="0.2">
      <c r="A53" s="13"/>
      <c r="B53" s="73"/>
      <c r="C53" s="71" t="s">
        <v>329</v>
      </c>
      <c r="D53" s="76" t="s">
        <v>69</v>
      </c>
      <c r="E53" s="12">
        <v>44471</v>
      </c>
      <c r="F53" s="74" t="s">
        <v>278</v>
      </c>
      <c r="G53" s="12">
        <v>44473.5</v>
      </c>
      <c r="H53" s="75" t="s">
        <v>279</v>
      </c>
      <c r="I53" s="15">
        <v>21</v>
      </c>
      <c r="J53" s="15">
        <v>13</v>
      </c>
      <c r="K53" s="15">
        <v>8</v>
      </c>
      <c r="L53" s="15">
        <v>1</v>
      </c>
      <c r="M53" s="79">
        <v>0.54600000000000004</v>
      </c>
      <c r="N53" s="101">
        <v>1</v>
      </c>
      <c r="O53" s="63">
        <v>2530</v>
      </c>
      <c r="P53" s="64">
        <f>Table2245789101123[[#This Row],[PEMBULATAN]]*O53</f>
        <v>2530</v>
      </c>
    </row>
    <row r="54" spans="1:16" ht="26.25" customHeight="1" x14ac:dyDescent="0.2">
      <c r="A54" s="13"/>
      <c r="B54" s="73"/>
      <c r="C54" s="71" t="s">
        <v>330</v>
      </c>
      <c r="D54" s="76" t="s">
        <v>69</v>
      </c>
      <c r="E54" s="12">
        <v>44471</v>
      </c>
      <c r="F54" s="74" t="s">
        <v>278</v>
      </c>
      <c r="G54" s="12">
        <v>44473.5</v>
      </c>
      <c r="H54" s="75" t="s">
        <v>279</v>
      </c>
      <c r="I54" s="15">
        <v>71</v>
      </c>
      <c r="J54" s="15">
        <v>55</v>
      </c>
      <c r="K54" s="15">
        <v>27</v>
      </c>
      <c r="L54" s="15">
        <v>12</v>
      </c>
      <c r="M54" s="79">
        <v>26.358750000000001</v>
      </c>
      <c r="N54" s="101">
        <v>27</v>
      </c>
      <c r="O54" s="63">
        <v>2530</v>
      </c>
      <c r="P54" s="64">
        <f>Table2245789101123[[#This Row],[PEMBULATAN]]*O54</f>
        <v>68310</v>
      </c>
    </row>
    <row r="55" spans="1:16" ht="26.25" customHeight="1" x14ac:dyDescent="0.2">
      <c r="A55" s="13"/>
      <c r="B55" s="73"/>
      <c r="C55" s="71" t="s">
        <v>331</v>
      </c>
      <c r="D55" s="76" t="s">
        <v>69</v>
      </c>
      <c r="E55" s="12">
        <v>44471</v>
      </c>
      <c r="F55" s="74" t="s">
        <v>278</v>
      </c>
      <c r="G55" s="12">
        <v>44473.5</v>
      </c>
      <c r="H55" s="75" t="s">
        <v>279</v>
      </c>
      <c r="I55" s="15">
        <v>55</v>
      </c>
      <c r="J55" s="15">
        <v>40</v>
      </c>
      <c r="K55" s="15">
        <v>14</v>
      </c>
      <c r="L55" s="15">
        <v>3</v>
      </c>
      <c r="M55" s="79">
        <v>7.7</v>
      </c>
      <c r="N55" s="101">
        <v>7.7</v>
      </c>
      <c r="O55" s="63">
        <v>2530</v>
      </c>
      <c r="P55" s="64">
        <f>Table2245789101123[[#This Row],[PEMBULATAN]]*O55</f>
        <v>19481</v>
      </c>
    </row>
    <row r="56" spans="1:16" ht="26.25" customHeight="1" x14ac:dyDescent="0.2">
      <c r="A56" s="13"/>
      <c r="B56" s="73"/>
      <c r="C56" s="71" t="s">
        <v>332</v>
      </c>
      <c r="D56" s="76" t="s">
        <v>69</v>
      </c>
      <c r="E56" s="12">
        <v>44471</v>
      </c>
      <c r="F56" s="74" t="s">
        <v>278</v>
      </c>
      <c r="G56" s="12">
        <v>44473.5</v>
      </c>
      <c r="H56" s="75" t="s">
        <v>279</v>
      </c>
      <c r="I56" s="15">
        <v>91</v>
      </c>
      <c r="J56" s="15">
        <v>32</v>
      </c>
      <c r="K56" s="15">
        <v>32</v>
      </c>
      <c r="L56" s="15">
        <v>17</v>
      </c>
      <c r="M56" s="79">
        <v>23.295999999999999</v>
      </c>
      <c r="N56" s="101">
        <v>24</v>
      </c>
      <c r="O56" s="63">
        <v>2530</v>
      </c>
      <c r="P56" s="64">
        <f>Table2245789101123[[#This Row],[PEMBULATAN]]*O56</f>
        <v>60720</v>
      </c>
    </row>
    <row r="57" spans="1:16" ht="26.25" customHeight="1" x14ac:dyDescent="0.2">
      <c r="A57" s="13"/>
      <c r="B57" s="73"/>
      <c r="C57" s="71" t="s">
        <v>333</v>
      </c>
      <c r="D57" s="76" t="s">
        <v>69</v>
      </c>
      <c r="E57" s="12">
        <v>44471</v>
      </c>
      <c r="F57" s="74" t="s">
        <v>278</v>
      </c>
      <c r="G57" s="12">
        <v>44473.5</v>
      </c>
      <c r="H57" s="75" t="s">
        <v>279</v>
      </c>
      <c r="I57" s="15">
        <v>90</v>
      </c>
      <c r="J57" s="15">
        <v>30</v>
      </c>
      <c r="K57" s="15">
        <v>45</v>
      </c>
      <c r="L57" s="15">
        <v>20</v>
      </c>
      <c r="M57" s="79">
        <v>30.375</v>
      </c>
      <c r="N57" s="101">
        <v>31</v>
      </c>
      <c r="O57" s="63">
        <v>2530</v>
      </c>
      <c r="P57" s="64">
        <f>Table2245789101123[[#This Row],[PEMBULATAN]]*O57</f>
        <v>78430</v>
      </c>
    </row>
    <row r="58" spans="1:16" ht="26.25" customHeight="1" x14ac:dyDescent="0.2">
      <c r="A58" s="13"/>
      <c r="B58" s="73"/>
      <c r="C58" s="71" t="s">
        <v>334</v>
      </c>
      <c r="D58" s="76" t="s">
        <v>69</v>
      </c>
      <c r="E58" s="12">
        <v>44471</v>
      </c>
      <c r="F58" s="74" t="s">
        <v>278</v>
      </c>
      <c r="G58" s="12">
        <v>44473.5</v>
      </c>
      <c r="H58" s="75" t="s">
        <v>279</v>
      </c>
      <c r="I58" s="15">
        <v>102</v>
      </c>
      <c r="J58" s="15">
        <v>51</v>
      </c>
      <c r="K58" s="15">
        <v>21</v>
      </c>
      <c r="L58" s="15">
        <v>28</v>
      </c>
      <c r="M58" s="79">
        <v>27.310500000000001</v>
      </c>
      <c r="N58" s="101">
        <v>28</v>
      </c>
      <c r="O58" s="63">
        <v>2530</v>
      </c>
      <c r="P58" s="64">
        <f>Table2245789101123[[#This Row],[PEMBULATAN]]*O58</f>
        <v>70840</v>
      </c>
    </row>
    <row r="59" spans="1:16" ht="26.25" customHeight="1" x14ac:dyDescent="0.2">
      <c r="A59" s="13"/>
      <c r="B59" s="73"/>
      <c r="C59" s="71" t="s">
        <v>335</v>
      </c>
      <c r="D59" s="76" t="s">
        <v>69</v>
      </c>
      <c r="E59" s="12">
        <v>44471</v>
      </c>
      <c r="F59" s="74" t="s">
        <v>278</v>
      </c>
      <c r="G59" s="12">
        <v>44473.5</v>
      </c>
      <c r="H59" s="75" t="s">
        <v>279</v>
      </c>
      <c r="I59" s="15">
        <v>60</v>
      </c>
      <c r="J59" s="15">
        <v>57</v>
      </c>
      <c r="K59" s="15">
        <v>10</v>
      </c>
      <c r="L59" s="15">
        <v>6</v>
      </c>
      <c r="M59" s="79">
        <v>8.5500000000000007</v>
      </c>
      <c r="N59" s="101">
        <v>8.5500000000000007</v>
      </c>
      <c r="O59" s="63">
        <v>2530</v>
      </c>
      <c r="P59" s="64">
        <f>Table2245789101123[[#This Row],[PEMBULATAN]]*O59</f>
        <v>21631.5</v>
      </c>
    </row>
    <row r="60" spans="1:16" ht="26.25" customHeight="1" x14ac:dyDescent="0.2">
      <c r="A60" s="13"/>
      <c r="B60" s="73"/>
      <c r="C60" s="71" t="s">
        <v>336</v>
      </c>
      <c r="D60" s="76" t="s">
        <v>69</v>
      </c>
      <c r="E60" s="12">
        <v>44471</v>
      </c>
      <c r="F60" s="74" t="s">
        <v>278</v>
      </c>
      <c r="G60" s="12">
        <v>44473.5</v>
      </c>
      <c r="H60" s="75" t="s">
        <v>279</v>
      </c>
      <c r="I60" s="15">
        <v>60</v>
      </c>
      <c r="J60" s="15">
        <v>45</v>
      </c>
      <c r="K60" s="15">
        <v>19</v>
      </c>
      <c r="L60" s="15">
        <v>7</v>
      </c>
      <c r="M60" s="79">
        <v>12.824999999999999</v>
      </c>
      <c r="N60" s="101">
        <v>12.824999999999999</v>
      </c>
      <c r="O60" s="63">
        <v>2530</v>
      </c>
      <c r="P60" s="64">
        <f>Table2245789101123[[#This Row],[PEMBULATAN]]*O60</f>
        <v>32447.25</v>
      </c>
    </row>
    <row r="61" spans="1:16" ht="26.25" customHeight="1" x14ac:dyDescent="0.2">
      <c r="A61" s="13"/>
      <c r="B61" s="73"/>
      <c r="C61" s="71" t="s">
        <v>337</v>
      </c>
      <c r="D61" s="76" t="s">
        <v>69</v>
      </c>
      <c r="E61" s="12">
        <v>44471</v>
      </c>
      <c r="F61" s="74" t="s">
        <v>278</v>
      </c>
      <c r="G61" s="12">
        <v>44473.5</v>
      </c>
      <c r="H61" s="75" t="s">
        <v>279</v>
      </c>
      <c r="I61" s="15">
        <v>51</v>
      </c>
      <c r="J61" s="15">
        <v>31</v>
      </c>
      <c r="K61" s="15">
        <v>11</v>
      </c>
      <c r="L61" s="15">
        <v>4</v>
      </c>
      <c r="M61" s="79">
        <v>4.3477499999999996</v>
      </c>
      <c r="N61" s="101">
        <v>5</v>
      </c>
      <c r="O61" s="63">
        <v>2530</v>
      </c>
      <c r="P61" s="64">
        <f>Table2245789101123[[#This Row],[PEMBULATAN]]*O61</f>
        <v>12650</v>
      </c>
    </row>
    <row r="62" spans="1:16" ht="26.25" customHeight="1" x14ac:dyDescent="0.2">
      <c r="A62" s="13"/>
      <c r="B62" s="73"/>
      <c r="C62" s="71" t="s">
        <v>338</v>
      </c>
      <c r="D62" s="76" t="s">
        <v>69</v>
      </c>
      <c r="E62" s="12">
        <v>44471</v>
      </c>
      <c r="F62" s="74" t="s">
        <v>278</v>
      </c>
      <c r="G62" s="12">
        <v>44473.5</v>
      </c>
      <c r="H62" s="75" t="s">
        <v>279</v>
      </c>
      <c r="I62" s="15">
        <v>75</v>
      </c>
      <c r="J62" s="15">
        <v>61</v>
      </c>
      <c r="K62" s="15">
        <v>20</v>
      </c>
      <c r="L62" s="15">
        <v>18</v>
      </c>
      <c r="M62" s="79">
        <v>22.875</v>
      </c>
      <c r="N62" s="101">
        <v>22.875</v>
      </c>
      <c r="O62" s="63">
        <v>2530</v>
      </c>
      <c r="P62" s="64">
        <f>Table2245789101123[[#This Row],[PEMBULATAN]]*O62</f>
        <v>57873.75</v>
      </c>
    </row>
    <row r="63" spans="1:16" ht="26.25" customHeight="1" x14ac:dyDescent="0.2">
      <c r="A63" s="13"/>
      <c r="B63" s="73"/>
      <c r="C63" s="71" t="s">
        <v>339</v>
      </c>
      <c r="D63" s="76" t="s">
        <v>69</v>
      </c>
      <c r="E63" s="12">
        <v>44471</v>
      </c>
      <c r="F63" s="74" t="s">
        <v>278</v>
      </c>
      <c r="G63" s="12">
        <v>44473.5</v>
      </c>
      <c r="H63" s="75" t="s">
        <v>279</v>
      </c>
      <c r="I63" s="15">
        <v>71</v>
      </c>
      <c r="J63" s="15">
        <v>41</v>
      </c>
      <c r="K63" s="15">
        <v>25</v>
      </c>
      <c r="L63" s="15">
        <v>7</v>
      </c>
      <c r="M63" s="79">
        <v>18.193750000000001</v>
      </c>
      <c r="N63" s="101">
        <v>18.193750000000001</v>
      </c>
      <c r="O63" s="63">
        <v>2530</v>
      </c>
      <c r="P63" s="64">
        <f>Table2245789101123[[#This Row],[PEMBULATAN]]*O63</f>
        <v>46030.1875</v>
      </c>
    </row>
    <row r="64" spans="1:16" ht="26.25" customHeight="1" x14ac:dyDescent="0.2">
      <c r="A64" s="13"/>
      <c r="B64" s="73"/>
      <c r="C64" s="71" t="s">
        <v>340</v>
      </c>
      <c r="D64" s="76" t="s">
        <v>69</v>
      </c>
      <c r="E64" s="12">
        <v>44471</v>
      </c>
      <c r="F64" s="74" t="s">
        <v>278</v>
      </c>
      <c r="G64" s="12">
        <v>44473.5</v>
      </c>
      <c r="H64" s="75" t="s">
        <v>279</v>
      </c>
      <c r="I64" s="15">
        <v>50</v>
      </c>
      <c r="J64" s="15">
        <v>60</v>
      </c>
      <c r="K64" s="15">
        <v>30</v>
      </c>
      <c r="L64" s="15">
        <v>10</v>
      </c>
      <c r="M64" s="79">
        <v>22.5</v>
      </c>
      <c r="N64" s="101">
        <v>22.5</v>
      </c>
      <c r="O64" s="63">
        <v>2530</v>
      </c>
      <c r="P64" s="64">
        <f>Table2245789101123[[#This Row],[PEMBULATAN]]*O64</f>
        <v>56925</v>
      </c>
    </row>
    <row r="65" spans="1:16" ht="26.25" customHeight="1" x14ac:dyDescent="0.2">
      <c r="A65" s="13"/>
      <c r="B65" s="73"/>
      <c r="C65" s="71" t="s">
        <v>341</v>
      </c>
      <c r="D65" s="76" t="s">
        <v>69</v>
      </c>
      <c r="E65" s="12">
        <v>44471</v>
      </c>
      <c r="F65" s="74" t="s">
        <v>278</v>
      </c>
      <c r="G65" s="12">
        <v>44473.5</v>
      </c>
      <c r="H65" s="75" t="s">
        <v>279</v>
      </c>
      <c r="I65" s="15">
        <v>70</v>
      </c>
      <c r="J65" s="15">
        <v>54</v>
      </c>
      <c r="K65" s="15">
        <v>20</v>
      </c>
      <c r="L65" s="15">
        <v>10</v>
      </c>
      <c r="M65" s="79">
        <v>18.899999999999999</v>
      </c>
      <c r="N65" s="101">
        <v>18.899999999999999</v>
      </c>
      <c r="O65" s="63">
        <v>2530</v>
      </c>
      <c r="P65" s="64">
        <f>Table2245789101123[[#This Row],[PEMBULATAN]]*O65</f>
        <v>47817</v>
      </c>
    </row>
    <row r="66" spans="1:16" ht="26.25" customHeight="1" x14ac:dyDescent="0.2">
      <c r="A66" s="13"/>
      <c r="B66" s="73"/>
      <c r="C66" s="71" t="s">
        <v>342</v>
      </c>
      <c r="D66" s="76" t="s">
        <v>69</v>
      </c>
      <c r="E66" s="12">
        <v>44471</v>
      </c>
      <c r="F66" s="74" t="s">
        <v>278</v>
      </c>
      <c r="G66" s="12">
        <v>44473.5</v>
      </c>
      <c r="H66" s="75" t="s">
        <v>279</v>
      </c>
      <c r="I66" s="15">
        <v>62</v>
      </c>
      <c r="J66" s="15">
        <v>60</v>
      </c>
      <c r="K66" s="15">
        <v>25</v>
      </c>
      <c r="L66" s="15">
        <v>11</v>
      </c>
      <c r="M66" s="79">
        <v>23.25</v>
      </c>
      <c r="N66" s="101">
        <v>23.25</v>
      </c>
      <c r="O66" s="63">
        <v>2530</v>
      </c>
      <c r="P66" s="64">
        <f>Table2245789101123[[#This Row],[PEMBULATAN]]*O66</f>
        <v>58822.5</v>
      </c>
    </row>
    <row r="67" spans="1:16" ht="26.25" customHeight="1" x14ac:dyDescent="0.2">
      <c r="A67" s="13"/>
      <c r="B67" s="73"/>
      <c r="C67" s="71" t="s">
        <v>343</v>
      </c>
      <c r="D67" s="76" t="s">
        <v>69</v>
      </c>
      <c r="E67" s="12">
        <v>44471</v>
      </c>
      <c r="F67" s="74" t="s">
        <v>278</v>
      </c>
      <c r="G67" s="12">
        <v>44473.5</v>
      </c>
      <c r="H67" s="75" t="s">
        <v>279</v>
      </c>
      <c r="I67" s="15">
        <v>90</v>
      </c>
      <c r="J67" s="15">
        <v>51</v>
      </c>
      <c r="K67" s="15">
        <v>30</v>
      </c>
      <c r="L67" s="15">
        <v>27</v>
      </c>
      <c r="M67" s="79">
        <v>34.424999999999997</v>
      </c>
      <c r="N67" s="101">
        <v>35</v>
      </c>
      <c r="O67" s="63">
        <v>2530</v>
      </c>
      <c r="P67" s="64">
        <f>Table2245789101123[[#This Row],[PEMBULATAN]]*O67</f>
        <v>88550</v>
      </c>
    </row>
    <row r="68" spans="1:16" ht="26.25" customHeight="1" x14ac:dyDescent="0.2">
      <c r="A68" s="13"/>
      <c r="B68" s="73"/>
      <c r="C68" s="71" t="s">
        <v>344</v>
      </c>
      <c r="D68" s="76" t="s">
        <v>69</v>
      </c>
      <c r="E68" s="12">
        <v>44471</v>
      </c>
      <c r="F68" s="74" t="s">
        <v>278</v>
      </c>
      <c r="G68" s="12">
        <v>44473.5</v>
      </c>
      <c r="H68" s="75" t="s">
        <v>279</v>
      </c>
      <c r="I68" s="15">
        <v>31</v>
      </c>
      <c r="J68" s="15">
        <v>52</v>
      </c>
      <c r="K68" s="15">
        <v>20</v>
      </c>
      <c r="L68" s="15">
        <v>7</v>
      </c>
      <c r="M68" s="79">
        <v>8.06</v>
      </c>
      <c r="N68" s="101">
        <v>8.06</v>
      </c>
      <c r="O68" s="63">
        <v>2530</v>
      </c>
      <c r="P68" s="64">
        <f>Table2245789101123[[#This Row],[PEMBULATAN]]*O68</f>
        <v>20391.800000000003</v>
      </c>
    </row>
    <row r="69" spans="1:16" ht="26.25" customHeight="1" x14ac:dyDescent="0.2">
      <c r="A69" s="13"/>
      <c r="B69" s="73"/>
      <c r="C69" s="71" t="s">
        <v>345</v>
      </c>
      <c r="D69" s="76" t="s">
        <v>69</v>
      </c>
      <c r="E69" s="12">
        <v>44471</v>
      </c>
      <c r="F69" s="74" t="s">
        <v>278</v>
      </c>
      <c r="G69" s="12">
        <v>44473.5</v>
      </c>
      <c r="H69" s="75" t="s">
        <v>279</v>
      </c>
      <c r="I69" s="15">
        <v>80</v>
      </c>
      <c r="J69" s="15">
        <v>50</v>
      </c>
      <c r="K69" s="15">
        <v>20</v>
      </c>
      <c r="L69" s="15">
        <v>7</v>
      </c>
      <c r="M69" s="79">
        <v>20</v>
      </c>
      <c r="N69" s="101">
        <v>20</v>
      </c>
      <c r="O69" s="63">
        <v>2530</v>
      </c>
      <c r="P69" s="64">
        <f>Table2245789101123[[#This Row],[PEMBULATAN]]*O69</f>
        <v>50600</v>
      </c>
    </row>
    <row r="70" spans="1:16" ht="26.25" customHeight="1" x14ac:dyDescent="0.2">
      <c r="A70" s="13"/>
      <c r="B70" s="73"/>
      <c r="C70" s="71" t="s">
        <v>346</v>
      </c>
      <c r="D70" s="76" t="s">
        <v>69</v>
      </c>
      <c r="E70" s="12">
        <v>44471</v>
      </c>
      <c r="F70" s="74" t="s">
        <v>278</v>
      </c>
      <c r="G70" s="12">
        <v>44473.5</v>
      </c>
      <c r="H70" s="75" t="s">
        <v>279</v>
      </c>
      <c r="I70" s="15">
        <v>92</v>
      </c>
      <c r="J70" s="15">
        <v>52</v>
      </c>
      <c r="K70" s="15">
        <v>30</v>
      </c>
      <c r="L70" s="15">
        <v>24</v>
      </c>
      <c r="M70" s="79">
        <v>35.880000000000003</v>
      </c>
      <c r="N70" s="101">
        <v>35.880000000000003</v>
      </c>
      <c r="O70" s="63">
        <v>2530</v>
      </c>
      <c r="P70" s="64">
        <f>Table2245789101123[[#This Row],[PEMBULATAN]]*O70</f>
        <v>90776.400000000009</v>
      </c>
    </row>
    <row r="71" spans="1:16" ht="26.25" customHeight="1" x14ac:dyDescent="0.2">
      <c r="A71" s="13"/>
      <c r="B71" s="73"/>
      <c r="C71" s="71" t="s">
        <v>347</v>
      </c>
      <c r="D71" s="76" t="s">
        <v>69</v>
      </c>
      <c r="E71" s="12">
        <v>44471</v>
      </c>
      <c r="F71" s="74" t="s">
        <v>278</v>
      </c>
      <c r="G71" s="12">
        <v>44473.5</v>
      </c>
      <c r="H71" s="75" t="s">
        <v>279</v>
      </c>
      <c r="I71" s="15">
        <v>90</v>
      </c>
      <c r="J71" s="15">
        <v>60</v>
      </c>
      <c r="K71" s="15">
        <v>21</v>
      </c>
      <c r="L71" s="15">
        <v>21</v>
      </c>
      <c r="M71" s="79">
        <v>28.35</v>
      </c>
      <c r="N71" s="101">
        <v>29</v>
      </c>
      <c r="O71" s="63">
        <v>2530</v>
      </c>
      <c r="P71" s="64">
        <f>Table2245789101123[[#This Row],[PEMBULATAN]]*O71</f>
        <v>73370</v>
      </c>
    </row>
    <row r="72" spans="1:16" ht="26.25" customHeight="1" x14ac:dyDescent="0.2">
      <c r="A72" s="13"/>
      <c r="B72" s="73"/>
      <c r="C72" s="71" t="s">
        <v>348</v>
      </c>
      <c r="D72" s="76" t="s">
        <v>69</v>
      </c>
      <c r="E72" s="12">
        <v>44471</v>
      </c>
      <c r="F72" s="74" t="s">
        <v>278</v>
      </c>
      <c r="G72" s="12">
        <v>44473.5</v>
      </c>
      <c r="H72" s="75" t="s">
        <v>279</v>
      </c>
      <c r="I72" s="15">
        <v>90</v>
      </c>
      <c r="J72" s="15">
        <v>61</v>
      </c>
      <c r="K72" s="15">
        <v>20</v>
      </c>
      <c r="L72" s="15">
        <v>19</v>
      </c>
      <c r="M72" s="79">
        <v>27.45</v>
      </c>
      <c r="N72" s="101">
        <v>28</v>
      </c>
      <c r="O72" s="63">
        <v>2530</v>
      </c>
      <c r="P72" s="64">
        <f>Table2245789101123[[#This Row],[PEMBULATAN]]*O72</f>
        <v>70840</v>
      </c>
    </row>
    <row r="73" spans="1:16" ht="26.25" customHeight="1" x14ac:dyDescent="0.2">
      <c r="A73" s="13"/>
      <c r="B73" s="73"/>
      <c r="C73" s="71" t="s">
        <v>349</v>
      </c>
      <c r="D73" s="76" t="s">
        <v>69</v>
      </c>
      <c r="E73" s="12">
        <v>44471</v>
      </c>
      <c r="F73" s="74" t="s">
        <v>278</v>
      </c>
      <c r="G73" s="12">
        <v>44473.5</v>
      </c>
      <c r="H73" s="75" t="s">
        <v>279</v>
      </c>
      <c r="I73" s="15">
        <v>81</v>
      </c>
      <c r="J73" s="15">
        <v>53</v>
      </c>
      <c r="K73" s="15">
        <v>30</v>
      </c>
      <c r="L73" s="15">
        <v>24</v>
      </c>
      <c r="M73" s="79">
        <v>32.197499999999998</v>
      </c>
      <c r="N73" s="101">
        <v>32.197499999999998</v>
      </c>
      <c r="O73" s="63">
        <v>2530</v>
      </c>
      <c r="P73" s="64">
        <f>Table2245789101123[[#This Row],[PEMBULATAN]]*O73</f>
        <v>81459.674999999988</v>
      </c>
    </row>
    <row r="74" spans="1:16" ht="26.25" customHeight="1" x14ac:dyDescent="0.2">
      <c r="A74" s="13"/>
      <c r="B74" s="73"/>
      <c r="C74" s="71" t="s">
        <v>350</v>
      </c>
      <c r="D74" s="76" t="s">
        <v>69</v>
      </c>
      <c r="E74" s="12">
        <v>44471</v>
      </c>
      <c r="F74" s="74" t="s">
        <v>278</v>
      </c>
      <c r="G74" s="12">
        <v>44473.5</v>
      </c>
      <c r="H74" s="75" t="s">
        <v>279</v>
      </c>
      <c r="I74" s="15">
        <v>81</v>
      </c>
      <c r="J74" s="15">
        <v>41</v>
      </c>
      <c r="K74" s="15">
        <v>29</v>
      </c>
      <c r="L74" s="15">
        <v>7</v>
      </c>
      <c r="M74" s="79">
        <v>24.077249999999999</v>
      </c>
      <c r="N74" s="101">
        <v>24.077249999999999</v>
      </c>
      <c r="O74" s="63">
        <v>2530</v>
      </c>
      <c r="P74" s="64">
        <f>Table2245789101123[[#This Row],[PEMBULATAN]]*O74</f>
        <v>60915.442499999997</v>
      </c>
    </row>
    <row r="75" spans="1:16" ht="26.25" customHeight="1" x14ac:dyDescent="0.2">
      <c r="A75" s="13"/>
      <c r="B75" s="73"/>
      <c r="C75" s="71" t="s">
        <v>351</v>
      </c>
      <c r="D75" s="76" t="s">
        <v>69</v>
      </c>
      <c r="E75" s="12">
        <v>44471</v>
      </c>
      <c r="F75" s="74" t="s">
        <v>278</v>
      </c>
      <c r="G75" s="12">
        <v>44473.5</v>
      </c>
      <c r="H75" s="75" t="s">
        <v>279</v>
      </c>
      <c r="I75" s="15">
        <v>90</v>
      </c>
      <c r="J75" s="15">
        <v>62</v>
      </c>
      <c r="K75" s="15">
        <v>25</v>
      </c>
      <c r="L75" s="15">
        <v>20</v>
      </c>
      <c r="M75" s="79">
        <v>34.875</v>
      </c>
      <c r="N75" s="101">
        <v>34.875</v>
      </c>
      <c r="O75" s="63">
        <v>2530</v>
      </c>
      <c r="P75" s="64">
        <f>Table2245789101123[[#This Row],[PEMBULATAN]]*O75</f>
        <v>88233.75</v>
      </c>
    </row>
    <row r="76" spans="1:16" ht="26.25" customHeight="1" x14ac:dyDescent="0.2">
      <c r="A76" s="13"/>
      <c r="B76" s="73"/>
      <c r="C76" s="71" t="s">
        <v>352</v>
      </c>
      <c r="D76" s="76" t="s">
        <v>69</v>
      </c>
      <c r="E76" s="12">
        <v>44471</v>
      </c>
      <c r="F76" s="74" t="s">
        <v>278</v>
      </c>
      <c r="G76" s="12">
        <v>44473.5</v>
      </c>
      <c r="H76" s="75" t="s">
        <v>279</v>
      </c>
      <c r="I76" s="15">
        <v>75</v>
      </c>
      <c r="J76" s="15">
        <v>53</v>
      </c>
      <c r="K76" s="15">
        <v>28</v>
      </c>
      <c r="L76" s="15">
        <v>11</v>
      </c>
      <c r="M76" s="79">
        <v>27.824999999999999</v>
      </c>
      <c r="N76" s="101">
        <v>27.824999999999999</v>
      </c>
      <c r="O76" s="63">
        <v>2530</v>
      </c>
      <c r="P76" s="64">
        <f>Table2245789101123[[#This Row],[PEMBULATAN]]*O76</f>
        <v>70397.25</v>
      </c>
    </row>
    <row r="77" spans="1:16" ht="26.25" customHeight="1" x14ac:dyDescent="0.2">
      <c r="A77" s="13"/>
      <c r="B77" s="73"/>
      <c r="C77" s="71" t="s">
        <v>353</v>
      </c>
      <c r="D77" s="76" t="s">
        <v>69</v>
      </c>
      <c r="E77" s="12">
        <v>44471</v>
      </c>
      <c r="F77" s="74" t="s">
        <v>278</v>
      </c>
      <c r="G77" s="12">
        <v>44473.5</v>
      </c>
      <c r="H77" s="75" t="s">
        <v>279</v>
      </c>
      <c r="I77" s="15">
        <v>80</v>
      </c>
      <c r="J77" s="15">
        <v>41</v>
      </c>
      <c r="K77" s="15">
        <v>19</v>
      </c>
      <c r="L77" s="15">
        <v>4</v>
      </c>
      <c r="M77" s="79">
        <v>15.58</v>
      </c>
      <c r="N77" s="101">
        <v>15.58</v>
      </c>
      <c r="O77" s="63">
        <v>2530</v>
      </c>
      <c r="P77" s="64">
        <f>Table2245789101123[[#This Row],[PEMBULATAN]]*O77</f>
        <v>39417.4</v>
      </c>
    </row>
    <row r="78" spans="1:16" ht="26.25" customHeight="1" x14ac:dyDescent="0.2">
      <c r="A78" s="13"/>
      <c r="B78" s="73"/>
      <c r="C78" s="71" t="s">
        <v>354</v>
      </c>
      <c r="D78" s="76" t="s">
        <v>69</v>
      </c>
      <c r="E78" s="12">
        <v>44471</v>
      </c>
      <c r="F78" s="74" t="s">
        <v>278</v>
      </c>
      <c r="G78" s="12">
        <v>44473.5</v>
      </c>
      <c r="H78" s="75" t="s">
        <v>279</v>
      </c>
      <c r="I78" s="15">
        <v>71</v>
      </c>
      <c r="J78" s="15">
        <v>51</v>
      </c>
      <c r="K78" s="15">
        <v>28</v>
      </c>
      <c r="L78" s="15">
        <v>10</v>
      </c>
      <c r="M78" s="79">
        <v>25.347000000000001</v>
      </c>
      <c r="N78" s="101">
        <v>26</v>
      </c>
      <c r="O78" s="63">
        <v>2530</v>
      </c>
      <c r="P78" s="64">
        <f>Table2245789101123[[#This Row],[PEMBULATAN]]*O78</f>
        <v>65780</v>
      </c>
    </row>
    <row r="79" spans="1:16" ht="26.25" customHeight="1" x14ac:dyDescent="0.2">
      <c r="A79" s="13"/>
      <c r="B79" s="73"/>
      <c r="C79" s="71" t="s">
        <v>355</v>
      </c>
      <c r="D79" s="76" t="s">
        <v>69</v>
      </c>
      <c r="E79" s="12">
        <v>44471</v>
      </c>
      <c r="F79" s="74" t="s">
        <v>278</v>
      </c>
      <c r="G79" s="12">
        <v>44473.5</v>
      </c>
      <c r="H79" s="75" t="s">
        <v>279</v>
      </c>
      <c r="I79" s="15">
        <v>80</v>
      </c>
      <c r="J79" s="15">
        <v>55</v>
      </c>
      <c r="K79" s="15">
        <v>23</v>
      </c>
      <c r="L79" s="15">
        <v>14</v>
      </c>
      <c r="M79" s="79">
        <v>25.3</v>
      </c>
      <c r="N79" s="101">
        <v>25.3</v>
      </c>
      <c r="O79" s="63">
        <v>2530</v>
      </c>
      <c r="P79" s="64">
        <f>Table2245789101123[[#This Row],[PEMBULATAN]]*O79</f>
        <v>64009</v>
      </c>
    </row>
    <row r="80" spans="1:16" ht="26.25" customHeight="1" x14ac:dyDescent="0.2">
      <c r="A80" s="13"/>
      <c r="B80" s="73"/>
      <c r="C80" s="71" t="s">
        <v>356</v>
      </c>
      <c r="D80" s="76" t="s">
        <v>69</v>
      </c>
      <c r="E80" s="12">
        <v>44471</v>
      </c>
      <c r="F80" s="74" t="s">
        <v>278</v>
      </c>
      <c r="G80" s="12">
        <v>44473.5</v>
      </c>
      <c r="H80" s="75" t="s">
        <v>279</v>
      </c>
      <c r="I80" s="15">
        <v>40</v>
      </c>
      <c r="J80" s="15">
        <v>32</v>
      </c>
      <c r="K80" s="15">
        <v>18</v>
      </c>
      <c r="L80" s="15">
        <v>3</v>
      </c>
      <c r="M80" s="79">
        <v>5.76</v>
      </c>
      <c r="N80" s="101">
        <v>5.76</v>
      </c>
      <c r="O80" s="63">
        <v>2530</v>
      </c>
      <c r="P80" s="64">
        <f>Table2245789101123[[#This Row],[PEMBULATAN]]*O80</f>
        <v>14572.8</v>
      </c>
    </row>
    <row r="81" spans="1:16" ht="26.25" customHeight="1" x14ac:dyDescent="0.2">
      <c r="A81" s="13"/>
      <c r="B81" s="73"/>
      <c r="C81" s="71" t="s">
        <v>357</v>
      </c>
      <c r="D81" s="76" t="s">
        <v>69</v>
      </c>
      <c r="E81" s="12">
        <v>44471</v>
      </c>
      <c r="F81" s="74" t="s">
        <v>278</v>
      </c>
      <c r="G81" s="12">
        <v>44473.5</v>
      </c>
      <c r="H81" s="75" t="s">
        <v>279</v>
      </c>
      <c r="I81" s="15">
        <v>61</v>
      </c>
      <c r="J81" s="15">
        <v>61</v>
      </c>
      <c r="K81" s="15">
        <v>10</v>
      </c>
      <c r="L81" s="15">
        <v>6</v>
      </c>
      <c r="M81" s="79">
        <v>9.3025000000000002</v>
      </c>
      <c r="N81" s="101">
        <v>10</v>
      </c>
      <c r="O81" s="63">
        <v>2530</v>
      </c>
      <c r="P81" s="64">
        <f>Table2245789101123[[#This Row],[PEMBULATAN]]*O81</f>
        <v>25300</v>
      </c>
    </row>
    <row r="82" spans="1:16" ht="26.25" customHeight="1" x14ac:dyDescent="0.2">
      <c r="A82" s="13"/>
      <c r="B82" s="73"/>
      <c r="C82" s="71" t="s">
        <v>358</v>
      </c>
      <c r="D82" s="76" t="s">
        <v>69</v>
      </c>
      <c r="E82" s="12">
        <v>44471</v>
      </c>
      <c r="F82" s="74" t="s">
        <v>278</v>
      </c>
      <c r="G82" s="12">
        <v>44473.5</v>
      </c>
      <c r="H82" s="75" t="s">
        <v>279</v>
      </c>
      <c r="I82" s="15">
        <v>70</v>
      </c>
      <c r="J82" s="15">
        <v>40</v>
      </c>
      <c r="K82" s="15">
        <v>21</v>
      </c>
      <c r="L82" s="15">
        <v>5</v>
      </c>
      <c r="M82" s="79">
        <v>14.7</v>
      </c>
      <c r="N82" s="101">
        <v>14.7</v>
      </c>
      <c r="O82" s="63">
        <v>2530</v>
      </c>
      <c r="P82" s="64">
        <f>Table2245789101123[[#This Row],[PEMBULATAN]]*O82</f>
        <v>37191</v>
      </c>
    </row>
    <row r="83" spans="1:16" ht="26.25" customHeight="1" x14ac:dyDescent="0.2">
      <c r="A83" s="13"/>
      <c r="B83" s="73"/>
      <c r="C83" s="71" t="s">
        <v>359</v>
      </c>
      <c r="D83" s="76" t="s">
        <v>69</v>
      </c>
      <c r="E83" s="12">
        <v>44471</v>
      </c>
      <c r="F83" s="74" t="s">
        <v>278</v>
      </c>
      <c r="G83" s="12">
        <v>44473.5</v>
      </c>
      <c r="H83" s="75" t="s">
        <v>279</v>
      </c>
      <c r="I83" s="15">
        <v>56</v>
      </c>
      <c r="J83" s="15">
        <v>34</v>
      </c>
      <c r="K83" s="15">
        <v>12</v>
      </c>
      <c r="L83" s="15">
        <v>4</v>
      </c>
      <c r="M83" s="79">
        <v>5.7119999999999997</v>
      </c>
      <c r="N83" s="101">
        <v>5.7119999999999997</v>
      </c>
      <c r="O83" s="63">
        <v>2530</v>
      </c>
      <c r="P83" s="64">
        <f>Table2245789101123[[#This Row],[PEMBULATAN]]*O83</f>
        <v>14451.359999999999</v>
      </c>
    </row>
    <row r="84" spans="1:16" ht="26.25" customHeight="1" x14ac:dyDescent="0.2">
      <c r="A84" s="13"/>
      <c r="B84" s="73"/>
      <c r="C84" s="71" t="s">
        <v>360</v>
      </c>
      <c r="D84" s="76" t="s">
        <v>69</v>
      </c>
      <c r="E84" s="12">
        <v>44471</v>
      </c>
      <c r="F84" s="74" t="s">
        <v>278</v>
      </c>
      <c r="G84" s="12">
        <v>44473.5</v>
      </c>
      <c r="H84" s="75" t="s">
        <v>279</v>
      </c>
      <c r="I84" s="15">
        <v>100</v>
      </c>
      <c r="J84" s="15">
        <v>51</v>
      </c>
      <c r="K84" s="15">
        <v>31</v>
      </c>
      <c r="L84" s="15">
        <v>17</v>
      </c>
      <c r="M84" s="79">
        <v>39.524999999999999</v>
      </c>
      <c r="N84" s="101">
        <v>39.524999999999999</v>
      </c>
      <c r="O84" s="63">
        <v>2530</v>
      </c>
      <c r="P84" s="64">
        <f>Table2245789101123[[#This Row],[PEMBULATAN]]*O84</f>
        <v>99998.25</v>
      </c>
    </row>
    <row r="85" spans="1:16" ht="26.25" customHeight="1" x14ac:dyDescent="0.2">
      <c r="A85" s="13"/>
      <c r="B85" s="73"/>
      <c r="C85" s="71" t="s">
        <v>361</v>
      </c>
      <c r="D85" s="76" t="s">
        <v>69</v>
      </c>
      <c r="E85" s="12">
        <v>44471</v>
      </c>
      <c r="F85" s="74" t="s">
        <v>278</v>
      </c>
      <c r="G85" s="12">
        <v>44473.5</v>
      </c>
      <c r="H85" s="75" t="s">
        <v>279</v>
      </c>
      <c r="I85" s="15">
        <v>62</v>
      </c>
      <c r="J85" s="15">
        <v>30</v>
      </c>
      <c r="K85" s="15">
        <v>48</v>
      </c>
      <c r="L85" s="15">
        <v>18</v>
      </c>
      <c r="M85" s="79">
        <v>22.32</v>
      </c>
      <c r="N85" s="101">
        <v>23</v>
      </c>
      <c r="O85" s="63">
        <v>2530</v>
      </c>
      <c r="P85" s="64">
        <f>Table2245789101123[[#This Row],[PEMBULATAN]]*O85</f>
        <v>58190</v>
      </c>
    </row>
    <row r="86" spans="1:16" ht="26.25" customHeight="1" x14ac:dyDescent="0.2">
      <c r="A86" s="13"/>
      <c r="B86" s="73"/>
      <c r="C86" s="71" t="s">
        <v>362</v>
      </c>
      <c r="D86" s="76" t="s">
        <v>69</v>
      </c>
      <c r="E86" s="12">
        <v>44471</v>
      </c>
      <c r="F86" s="74" t="s">
        <v>278</v>
      </c>
      <c r="G86" s="12">
        <v>44473.5</v>
      </c>
      <c r="H86" s="75" t="s">
        <v>279</v>
      </c>
      <c r="I86" s="15">
        <v>71</v>
      </c>
      <c r="J86" s="15">
        <v>51</v>
      </c>
      <c r="K86" s="15">
        <v>24</v>
      </c>
      <c r="L86" s="15">
        <v>22</v>
      </c>
      <c r="M86" s="79">
        <v>21.725999999999999</v>
      </c>
      <c r="N86" s="101">
        <v>22</v>
      </c>
      <c r="O86" s="63">
        <v>2530</v>
      </c>
      <c r="P86" s="64">
        <f>Table2245789101123[[#This Row],[PEMBULATAN]]*O86</f>
        <v>55660</v>
      </c>
    </row>
    <row r="87" spans="1:16" ht="26.25" customHeight="1" x14ac:dyDescent="0.2">
      <c r="A87" s="13"/>
      <c r="B87" s="73"/>
      <c r="C87" s="71" t="s">
        <v>363</v>
      </c>
      <c r="D87" s="76" t="s">
        <v>69</v>
      </c>
      <c r="E87" s="12">
        <v>44471</v>
      </c>
      <c r="F87" s="74" t="s">
        <v>278</v>
      </c>
      <c r="G87" s="12">
        <v>44473.5</v>
      </c>
      <c r="H87" s="75" t="s">
        <v>279</v>
      </c>
      <c r="I87" s="15">
        <v>51</v>
      </c>
      <c r="J87" s="15">
        <v>51</v>
      </c>
      <c r="K87" s="15">
        <v>30</v>
      </c>
      <c r="L87" s="15">
        <v>15</v>
      </c>
      <c r="M87" s="79">
        <v>19.5075</v>
      </c>
      <c r="N87" s="101">
        <v>19.5075</v>
      </c>
      <c r="O87" s="63">
        <v>2530</v>
      </c>
      <c r="P87" s="64">
        <f>Table2245789101123[[#This Row],[PEMBULATAN]]*O87</f>
        <v>49353.974999999999</v>
      </c>
    </row>
    <row r="88" spans="1:16" ht="26.25" customHeight="1" x14ac:dyDescent="0.2">
      <c r="A88" s="13"/>
      <c r="B88" s="73"/>
      <c r="C88" s="71" t="s">
        <v>364</v>
      </c>
      <c r="D88" s="76" t="s">
        <v>69</v>
      </c>
      <c r="E88" s="12">
        <v>44471</v>
      </c>
      <c r="F88" s="74" t="s">
        <v>278</v>
      </c>
      <c r="G88" s="12">
        <v>44473.5</v>
      </c>
      <c r="H88" s="75" t="s">
        <v>279</v>
      </c>
      <c r="I88" s="15">
        <v>19</v>
      </c>
      <c r="J88" s="15">
        <v>15</v>
      </c>
      <c r="K88" s="15">
        <v>6</v>
      </c>
      <c r="L88" s="15">
        <v>1</v>
      </c>
      <c r="M88" s="79">
        <v>0.42749999999999999</v>
      </c>
      <c r="N88" s="101">
        <v>1</v>
      </c>
      <c r="O88" s="63">
        <v>2530</v>
      </c>
      <c r="P88" s="64">
        <f>Table2245789101123[[#This Row],[PEMBULATAN]]*O88</f>
        <v>2530</v>
      </c>
    </row>
    <row r="89" spans="1:16" ht="26.25" customHeight="1" x14ac:dyDescent="0.2">
      <c r="A89" s="13"/>
      <c r="B89" s="73"/>
      <c r="C89" s="71" t="s">
        <v>365</v>
      </c>
      <c r="D89" s="76" t="s">
        <v>69</v>
      </c>
      <c r="E89" s="12">
        <v>44471</v>
      </c>
      <c r="F89" s="74" t="s">
        <v>278</v>
      </c>
      <c r="G89" s="12">
        <v>44473.5</v>
      </c>
      <c r="H89" s="75" t="s">
        <v>279</v>
      </c>
      <c r="I89" s="15">
        <v>41</v>
      </c>
      <c r="J89" s="15">
        <v>23</v>
      </c>
      <c r="K89" s="15">
        <v>10</v>
      </c>
      <c r="L89" s="15">
        <v>6</v>
      </c>
      <c r="M89" s="79">
        <v>2.3574999999999999</v>
      </c>
      <c r="N89" s="101">
        <v>6</v>
      </c>
      <c r="O89" s="63">
        <v>2530</v>
      </c>
      <c r="P89" s="64">
        <f>Table2245789101123[[#This Row],[PEMBULATAN]]*O89</f>
        <v>15180</v>
      </c>
    </row>
    <row r="90" spans="1:16" ht="26.25" customHeight="1" x14ac:dyDescent="0.2">
      <c r="A90" s="13"/>
      <c r="B90" s="73"/>
      <c r="C90" s="71" t="s">
        <v>366</v>
      </c>
      <c r="D90" s="76" t="s">
        <v>69</v>
      </c>
      <c r="E90" s="12">
        <v>44471</v>
      </c>
      <c r="F90" s="74" t="s">
        <v>278</v>
      </c>
      <c r="G90" s="12">
        <v>44473.5</v>
      </c>
      <c r="H90" s="75" t="s">
        <v>279</v>
      </c>
      <c r="I90" s="15">
        <v>60</v>
      </c>
      <c r="J90" s="15">
        <v>34</v>
      </c>
      <c r="K90" s="15">
        <v>13</v>
      </c>
      <c r="L90" s="15">
        <v>2</v>
      </c>
      <c r="M90" s="79">
        <v>6.63</v>
      </c>
      <c r="N90" s="101">
        <v>6.63</v>
      </c>
      <c r="O90" s="63">
        <v>2530</v>
      </c>
      <c r="P90" s="64">
        <f>Table2245789101123[[#This Row],[PEMBULATAN]]*O90</f>
        <v>16773.900000000001</v>
      </c>
    </row>
    <row r="91" spans="1:16" ht="26.25" customHeight="1" x14ac:dyDescent="0.2">
      <c r="A91" s="13"/>
      <c r="B91" s="73"/>
      <c r="C91" s="71" t="s">
        <v>367</v>
      </c>
      <c r="D91" s="76" t="s">
        <v>69</v>
      </c>
      <c r="E91" s="12">
        <v>44471</v>
      </c>
      <c r="F91" s="74" t="s">
        <v>278</v>
      </c>
      <c r="G91" s="12">
        <v>44473.5</v>
      </c>
      <c r="H91" s="75" t="s">
        <v>279</v>
      </c>
      <c r="I91" s="15">
        <v>71</v>
      </c>
      <c r="J91" s="15">
        <v>51</v>
      </c>
      <c r="K91" s="15">
        <v>23</v>
      </c>
      <c r="L91" s="15">
        <v>10</v>
      </c>
      <c r="M91" s="79">
        <v>20.82075</v>
      </c>
      <c r="N91" s="101">
        <v>20.82075</v>
      </c>
      <c r="O91" s="63">
        <v>2530</v>
      </c>
      <c r="P91" s="64">
        <f>Table2245789101123[[#This Row],[PEMBULATAN]]*O91</f>
        <v>52676.497499999998</v>
      </c>
    </row>
    <row r="92" spans="1:16" ht="26.25" customHeight="1" x14ac:dyDescent="0.2">
      <c r="A92" s="13"/>
      <c r="B92" s="73"/>
      <c r="C92" s="71" t="s">
        <v>368</v>
      </c>
      <c r="D92" s="76" t="s">
        <v>69</v>
      </c>
      <c r="E92" s="12">
        <v>44471</v>
      </c>
      <c r="F92" s="74" t="s">
        <v>278</v>
      </c>
      <c r="G92" s="12">
        <v>44473.5</v>
      </c>
      <c r="H92" s="75" t="s">
        <v>279</v>
      </c>
      <c r="I92" s="15">
        <v>100</v>
      </c>
      <c r="J92" s="15">
        <v>44</v>
      </c>
      <c r="K92" s="15">
        <v>31</v>
      </c>
      <c r="L92" s="15">
        <v>17</v>
      </c>
      <c r="M92" s="79">
        <v>34.1</v>
      </c>
      <c r="N92" s="101">
        <v>34.1</v>
      </c>
      <c r="O92" s="63">
        <v>2530</v>
      </c>
      <c r="P92" s="64">
        <f>Table2245789101123[[#This Row],[PEMBULATAN]]*O92</f>
        <v>86273</v>
      </c>
    </row>
    <row r="93" spans="1:16" ht="26.25" customHeight="1" x14ac:dyDescent="0.2">
      <c r="A93" s="13"/>
      <c r="B93" s="73"/>
      <c r="C93" s="71" t="s">
        <v>369</v>
      </c>
      <c r="D93" s="76" t="s">
        <v>69</v>
      </c>
      <c r="E93" s="12">
        <v>44471</v>
      </c>
      <c r="F93" s="74" t="s">
        <v>278</v>
      </c>
      <c r="G93" s="12">
        <v>44473.5</v>
      </c>
      <c r="H93" s="75" t="s">
        <v>279</v>
      </c>
      <c r="I93" s="15">
        <v>80</v>
      </c>
      <c r="J93" s="15">
        <v>51</v>
      </c>
      <c r="K93" s="15">
        <v>28</v>
      </c>
      <c r="L93" s="15">
        <v>16</v>
      </c>
      <c r="M93" s="79">
        <v>28.56</v>
      </c>
      <c r="N93" s="101">
        <v>28.56</v>
      </c>
      <c r="O93" s="63">
        <v>2530</v>
      </c>
      <c r="P93" s="64">
        <f>Table2245789101123[[#This Row],[PEMBULATAN]]*O93</f>
        <v>72256.800000000003</v>
      </c>
    </row>
    <row r="94" spans="1:16" ht="26.25" customHeight="1" x14ac:dyDescent="0.2">
      <c r="A94" s="13"/>
      <c r="B94" s="73"/>
      <c r="C94" s="71" t="s">
        <v>370</v>
      </c>
      <c r="D94" s="76" t="s">
        <v>69</v>
      </c>
      <c r="E94" s="12">
        <v>44471</v>
      </c>
      <c r="F94" s="74" t="s">
        <v>278</v>
      </c>
      <c r="G94" s="12">
        <v>44473.5</v>
      </c>
      <c r="H94" s="75" t="s">
        <v>279</v>
      </c>
      <c r="I94" s="15">
        <v>101</v>
      </c>
      <c r="J94" s="15">
        <v>52</v>
      </c>
      <c r="K94" s="15">
        <v>10</v>
      </c>
      <c r="L94" s="15">
        <v>12</v>
      </c>
      <c r="M94" s="79">
        <v>13.13</v>
      </c>
      <c r="N94" s="101">
        <v>13.13</v>
      </c>
      <c r="O94" s="63">
        <v>2530</v>
      </c>
      <c r="P94" s="64">
        <f>Table2245789101123[[#This Row],[PEMBULATAN]]*O94</f>
        <v>33218.9</v>
      </c>
    </row>
    <row r="95" spans="1:16" ht="26.25" customHeight="1" x14ac:dyDescent="0.2">
      <c r="A95" s="13"/>
      <c r="B95" s="73"/>
      <c r="C95" s="71" t="s">
        <v>371</v>
      </c>
      <c r="D95" s="76" t="s">
        <v>69</v>
      </c>
      <c r="E95" s="12">
        <v>44471</v>
      </c>
      <c r="F95" s="74" t="s">
        <v>278</v>
      </c>
      <c r="G95" s="12">
        <v>44473.5</v>
      </c>
      <c r="H95" s="75" t="s">
        <v>279</v>
      </c>
      <c r="I95" s="15">
        <v>92</v>
      </c>
      <c r="J95" s="15">
        <v>59</v>
      </c>
      <c r="K95" s="15">
        <v>22</v>
      </c>
      <c r="L95" s="15">
        <v>11</v>
      </c>
      <c r="M95" s="79">
        <v>29.853999999999999</v>
      </c>
      <c r="N95" s="101">
        <v>29.853999999999999</v>
      </c>
      <c r="O95" s="63">
        <v>2530</v>
      </c>
      <c r="P95" s="64">
        <f>Table2245789101123[[#This Row],[PEMBULATAN]]*O95</f>
        <v>75530.62</v>
      </c>
    </row>
    <row r="96" spans="1:16" ht="26.25" customHeight="1" x14ac:dyDescent="0.2">
      <c r="A96" s="13"/>
      <c r="B96" s="73"/>
      <c r="C96" s="71" t="s">
        <v>372</v>
      </c>
      <c r="D96" s="76" t="s">
        <v>69</v>
      </c>
      <c r="E96" s="12">
        <v>44471</v>
      </c>
      <c r="F96" s="74" t="s">
        <v>278</v>
      </c>
      <c r="G96" s="12">
        <v>44473.5</v>
      </c>
      <c r="H96" s="75" t="s">
        <v>279</v>
      </c>
      <c r="I96" s="15">
        <v>81</v>
      </c>
      <c r="J96" s="15">
        <v>42</v>
      </c>
      <c r="K96" s="15">
        <v>31</v>
      </c>
      <c r="L96" s="15">
        <v>12</v>
      </c>
      <c r="M96" s="79">
        <v>26.365500000000001</v>
      </c>
      <c r="N96" s="101">
        <v>27</v>
      </c>
      <c r="O96" s="63">
        <v>2530</v>
      </c>
      <c r="P96" s="64">
        <f>Table2245789101123[[#This Row],[PEMBULATAN]]*O96</f>
        <v>68310</v>
      </c>
    </row>
    <row r="97" spans="1:16" ht="26.25" customHeight="1" x14ac:dyDescent="0.2">
      <c r="A97" s="13"/>
      <c r="B97" s="73"/>
      <c r="C97" s="71" t="s">
        <v>373</v>
      </c>
      <c r="D97" s="76" t="s">
        <v>69</v>
      </c>
      <c r="E97" s="12">
        <v>44471</v>
      </c>
      <c r="F97" s="74" t="s">
        <v>278</v>
      </c>
      <c r="G97" s="12">
        <v>44473.5</v>
      </c>
      <c r="H97" s="75" t="s">
        <v>279</v>
      </c>
      <c r="I97" s="15">
        <v>61</v>
      </c>
      <c r="J97" s="15">
        <v>61</v>
      </c>
      <c r="K97" s="15">
        <v>20</v>
      </c>
      <c r="L97" s="15">
        <v>7</v>
      </c>
      <c r="M97" s="79">
        <v>18.605</v>
      </c>
      <c r="N97" s="101">
        <v>18.605</v>
      </c>
      <c r="O97" s="63">
        <v>2530</v>
      </c>
      <c r="P97" s="64">
        <f>Table2245789101123[[#This Row],[PEMBULATAN]]*O97</f>
        <v>47070.65</v>
      </c>
    </row>
    <row r="98" spans="1:16" ht="26.25" customHeight="1" x14ac:dyDescent="0.2">
      <c r="A98" s="13"/>
      <c r="B98" s="73"/>
      <c r="C98" s="71" t="s">
        <v>374</v>
      </c>
      <c r="D98" s="76" t="s">
        <v>69</v>
      </c>
      <c r="E98" s="12">
        <v>44471</v>
      </c>
      <c r="F98" s="74" t="s">
        <v>278</v>
      </c>
      <c r="G98" s="12">
        <v>44473.5</v>
      </c>
      <c r="H98" s="75" t="s">
        <v>279</v>
      </c>
      <c r="I98" s="15">
        <v>92</v>
      </c>
      <c r="J98" s="15">
        <v>52</v>
      </c>
      <c r="K98" s="15">
        <v>20</v>
      </c>
      <c r="L98" s="15">
        <v>12</v>
      </c>
      <c r="M98" s="79">
        <v>23.92</v>
      </c>
      <c r="N98" s="101">
        <v>23.92</v>
      </c>
      <c r="O98" s="63">
        <v>2530</v>
      </c>
      <c r="P98" s="64">
        <f>Table2245789101123[[#This Row],[PEMBULATAN]]*O98</f>
        <v>60517.600000000006</v>
      </c>
    </row>
    <row r="99" spans="1:16" ht="26.25" customHeight="1" x14ac:dyDescent="0.2">
      <c r="A99" s="13"/>
      <c r="B99" s="73"/>
      <c r="C99" s="71" t="s">
        <v>375</v>
      </c>
      <c r="D99" s="76" t="s">
        <v>69</v>
      </c>
      <c r="E99" s="12">
        <v>44471</v>
      </c>
      <c r="F99" s="74" t="s">
        <v>278</v>
      </c>
      <c r="G99" s="12">
        <v>44473.5</v>
      </c>
      <c r="H99" s="75" t="s">
        <v>279</v>
      </c>
      <c r="I99" s="15">
        <v>80</v>
      </c>
      <c r="J99" s="15">
        <v>60</v>
      </c>
      <c r="K99" s="15">
        <v>18</v>
      </c>
      <c r="L99" s="15">
        <v>5</v>
      </c>
      <c r="M99" s="79">
        <v>21.6</v>
      </c>
      <c r="N99" s="101">
        <v>21.6</v>
      </c>
      <c r="O99" s="63">
        <v>2530</v>
      </c>
      <c r="P99" s="64">
        <f>Table2245789101123[[#This Row],[PEMBULATAN]]*O99</f>
        <v>54648</v>
      </c>
    </row>
    <row r="100" spans="1:16" ht="26.25" customHeight="1" x14ac:dyDescent="0.2">
      <c r="A100" s="13"/>
      <c r="B100" s="73"/>
      <c r="C100" s="71" t="s">
        <v>376</v>
      </c>
      <c r="D100" s="76" t="s">
        <v>69</v>
      </c>
      <c r="E100" s="12">
        <v>44471</v>
      </c>
      <c r="F100" s="74" t="s">
        <v>278</v>
      </c>
      <c r="G100" s="12">
        <v>44473.5</v>
      </c>
      <c r="H100" s="75" t="s">
        <v>279</v>
      </c>
      <c r="I100" s="15">
        <v>82</v>
      </c>
      <c r="J100" s="15">
        <v>51</v>
      </c>
      <c r="K100" s="15">
        <v>35</v>
      </c>
      <c r="L100" s="15">
        <v>15</v>
      </c>
      <c r="M100" s="79">
        <v>36.592500000000001</v>
      </c>
      <c r="N100" s="101">
        <v>36.592500000000001</v>
      </c>
      <c r="O100" s="63">
        <v>2530</v>
      </c>
      <c r="P100" s="64">
        <f>Table2245789101123[[#This Row],[PEMBULATAN]]*O100</f>
        <v>92579.025000000009</v>
      </c>
    </row>
    <row r="101" spans="1:16" ht="26.25" customHeight="1" x14ac:dyDescent="0.2">
      <c r="A101" s="13"/>
      <c r="B101" s="73"/>
      <c r="C101" s="71" t="s">
        <v>377</v>
      </c>
      <c r="D101" s="76" t="s">
        <v>69</v>
      </c>
      <c r="E101" s="12">
        <v>44471</v>
      </c>
      <c r="F101" s="74" t="s">
        <v>278</v>
      </c>
      <c r="G101" s="12">
        <v>44473.5</v>
      </c>
      <c r="H101" s="75" t="s">
        <v>279</v>
      </c>
      <c r="I101" s="15">
        <v>60</v>
      </c>
      <c r="J101" s="15">
        <v>40</v>
      </c>
      <c r="K101" s="15">
        <v>25</v>
      </c>
      <c r="L101" s="15">
        <v>7</v>
      </c>
      <c r="M101" s="79">
        <v>15</v>
      </c>
      <c r="N101" s="101">
        <v>15</v>
      </c>
      <c r="O101" s="63">
        <v>2530</v>
      </c>
      <c r="P101" s="64">
        <f>Table2245789101123[[#This Row],[PEMBULATAN]]*O101</f>
        <v>37950</v>
      </c>
    </row>
    <row r="102" spans="1:16" ht="26.25" customHeight="1" x14ac:dyDescent="0.2">
      <c r="A102" s="13"/>
      <c r="B102" s="73"/>
      <c r="C102" s="71" t="s">
        <v>378</v>
      </c>
      <c r="D102" s="76" t="s">
        <v>69</v>
      </c>
      <c r="E102" s="12">
        <v>44471</v>
      </c>
      <c r="F102" s="74" t="s">
        <v>278</v>
      </c>
      <c r="G102" s="12">
        <v>44473.5</v>
      </c>
      <c r="H102" s="75" t="s">
        <v>279</v>
      </c>
      <c r="I102" s="15">
        <v>75</v>
      </c>
      <c r="J102" s="15">
        <v>60</v>
      </c>
      <c r="K102" s="15">
        <v>15</v>
      </c>
      <c r="L102" s="15">
        <v>7</v>
      </c>
      <c r="M102" s="79">
        <v>16.875</v>
      </c>
      <c r="N102" s="101">
        <v>16.875</v>
      </c>
      <c r="O102" s="63">
        <v>2530</v>
      </c>
      <c r="P102" s="64">
        <f>Table2245789101123[[#This Row],[PEMBULATAN]]*O102</f>
        <v>42693.75</v>
      </c>
    </row>
    <row r="103" spans="1:16" ht="26.25" customHeight="1" x14ac:dyDescent="0.2">
      <c r="A103" s="13"/>
      <c r="B103" s="73"/>
      <c r="C103" s="71" t="s">
        <v>379</v>
      </c>
      <c r="D103" s="76" t="s">
        <v>69</v>
      </c>
      <c r="E103" s="12">
        <v>44471</v>
      </c>
      <c r="F103" s="74" t="s">
        <v>278</v>
      </c>
      <c r="G103" s="12">
        <v>44473.5</v>
      </c>
      <c r="H103" s="75" t="s">
        <v>279</v>
      </c>
      <c r="I103" s="15">
        <v>70</v>
      </c>
      <c r="J103" s="15">
        <v>58</v>
      </c>
      <c r="K103" s="15">
        <v>12</v>
      </c>
      <c r="L103" s="15">
        <v>12</v>
      </c>
      <c r="M103" s="79">
        <v>12.18</v>
      </c>
      <c r="N103" s="101">
        <v>12.18</v>
      </c>
      <c r="O103" s="63">
        <v>2530</v>
      </c>
      <c r="P103" s="64">
        <f>Table2245789101123[[#This Row],[PEMBULATAN]]*O103</f>
        <v>30815.399999999998</v>
      </c>
    </row>
    <row r="104" spans="1:16" ht="26.25" customHeight="1" x14ac:dyDescent="0.2">
      <c r="A104" s="13"/>
      <c r="B104" s="73"/>
      <c r="C104" s="71" t="s">
        <v>380</v>
      </c>
      <c r="D104" s="76" t="s">
        <v>69</v>
      </c>
      <c r="E104" s="12">
        <v>44471</v>
      </c>
      <c r="F104" s="74" t="s">
        <v>278</v>
      </c>
      <c r="G104" s="12">
        <v>44473.5</v>
      </c>
      <c r="H104" s="75" t="s">
        <v>279</v>
      </c>
      <c r="I104" s="15">
        <v>98</v>
      </c>
      <c r="J104" s="15">
        <v>56</v>
      </c>
      <c r="K104" s="15">
        <v>35</v>
      </c>
      <c r="L104" s="15">
        <v>19</v>
      </c>
      <c r="M104" s="79">
        <v>48.02</v>
      </c>
      <c r="N104" s="101">
        <v>48.02</v>
      </c>
      <c r="O104" s="63">
        <v>2530</v>
      </c>
      <c r="P104" s="64">
        <f>Table2245789101123[[#This Row],[PEMBULATAN]]*O104</f>
        <v>121490.6</v>
      </c>
    </row>
    <row r="105" spans="1:16" ht="26.25" customHeight="1" x14ac:dyDescent="0.2">
      <c r="A105" s="13"/>
      <c r="B105" s="73"/>
      <c r="C105" s="71" t="s">
        <v>381</v>
      </c>
      <c r="D105" s="76" t="s">
        <v>69</v>
      </c>
      <c r="E105" s="12">
        <v>44471</v>
      </c>
      <c r="F105" s="74" t="s">
        <v>278</v>
      </c>
      <c r="G105" s="12">
        <v>44473.5</v>
      </c>
      <c r="H105" s="75" t="s">
        <v>279</v>
      </c>
      <c r="I105" s="15">
        <v>73</v>
      </c>
      <c r="J105" s="15">
        <v>52</v>
      </c>
      <c r="K105" s="15">
        <v>25</v>
      </c>
      <c r="L105" s="15">
        <v>10</v>
      </c>
      <c r="M105" s="79">
        <v>23.725000000000001</v>
      </c>
      <c r="N105" s="101">
        <v>23.725000000000001</v>
      </c>
      <c r="O105" s="63">
        <v>2530</v>
      </c>
      <c r="P105" s="64">
        <f>Table2245789101123[[#This Row],[PEMBULATAN]]*O105</f>
        <v>60024.25</v>
      </c>
    </row>
    <row r="106" spans="1:16" ht="26.25" customHeight="1" x14ac:dyDescent="0.2">
      <c r="A106" s="13"/>
      <c r="B106" s="73"/>
      <c r="C106" s="71" t="s">
        <v>382</v>
      </c>
      <c r="D106" s="76" t="s">
        <v>69</v>
      </c>
      <c r="E106" s="12">
        <v>44471</v>
      </c>
      <c r="F106" s="74" t="s">
        <v>278</v>
      </c>
      <c r="G106" s="12">
        <v>44473.5</v>
      </c>
      <c r="H106" s="75" t="s">
        <v>279</v>
      </c>
      <c r="I106" s="15">
        <v>55</v>
      </c>
      <c r="J106" s="15">
        <v>50</v>
      </c>
      <c r="K106" s="15">
        <v>25</v>
      </c>
      <c r="L106" s="15">
        <v>11</v>
      </c>
      <c r="M106" s="79">
        <v>17.1875</v>
      </c>
      <c r="N106" s="101">
        <v>17.1875</v>
      </c>
      <c r="O106" s="63">
        <v>2530</v>
      </c>
      <c r="P106" s="64">
        <f>Table2245789101123[[#This Row],[PEMBULATAN]]*O106</f>
        <v>43484.375</v>
      </c>
    </row>
    <row r="107" spans="1:16" ht="26.25" customHeight="1" x14ac:dyDescent="0.2">
      <c r="A107" s="13"/>
      <c r="B107" s="73"/>
      <c r="C107" s="71" t="s">
        <v>383</v>
      </c>
      <c r="D107" s="76" t="s">
        <v>69</v>
      </c>
      <c r="E107" s="12">
        <v>44471</v>
      </c>
      <c r="F107" s="74" t="s">
        <v>278</v>
      </c>
      <c r="G107" s="12">
        <v>44473.5</v>
      </c>
      <c r="H107" s="75" t="s">
        <v>279</v>
      </c>
      <c r="I107" s="15">
        <v>95</v>
      </c>
      <c r="J107" s="15">
        <v>55</v>
      </c>
      <c r="K107" s="15">
        <v>28</v>
      </c>
      <c r="L107" s="15">
        <v>18</v>
      </c>
      <c r="M107" s="79">
        <v>36.575000000000003</v>
      </c>
      <c r="N107" s="101">
        <v>36.575000000000003</v>
      </c>
      <c r="O107" s="63">
        <v>2530</v>
      </c>
      <c r="P107" s="64">
        <f>Table2245789101123[[#This Row],[PEMBULATAN]]*O107</f>
        <v>92534.75</v>
      </c>
    </row>
    <row r="108" spans="1:16" ht="26.25" customHeight="1" x14ac:dyDescent="0.2">
      <c r="A108" s="13"/>
      <c r="B108" s="73"/>
      <c r="C108" s="71" t="s">
        <v>384</v>
      </c>
      <c r="D108" s="76" t="s">
        <v>69</v>
      </c>
      <c r="E108" s="12">
        <v>44471</v>
      </c>
      <c r="F108" s="74" t="s">
        <v>278</v>
      </c>
      <c r="G108" s="12">
        <v>44473.5</v>
      </c>
      <c r="H108" s="75" t="s">
        <v>279</v>
      </c>
      <c r="I108" s="15">
        <v>92</v>
      </c>
      <c r="J108" s="15">
        <v>55</v>
      </c>
      <c r="K108" s="15">
        <v>30</v>
      </c>
      <c r="L108" s="15">
        <v>27</v>
      </c>
      <c r="M108" s="79">
        <v>37.950000000000003</v>
      </c>
      <c r="N108" s="101">
        <v>37.950000000000003</v>
      </c>
      <c r="O108" s="63">
        <v>2530</v>
      </c>
      <c r="P108" s="64">
        <f>Table2245789101123[[#This Row],[PEMBULATAN]]*O108</f>
        <v>96013.5</v>
      </c>
    </row>
    <row r="109" spans="1:16" ht="26.25" customHeight="1" x14ac:dyDescent="0.2">
      <c r="A109" s="13"/>
      <c r="B109" s="73"/>
      <c r="C109" s="71" t="s">
        <v>385</v>
      </c>
      <c r="D109" s="76" t="s">
        <v>69</v>
      </c>
      <c r="E109" s="12">
        <v>44471</v>
      </c>
      <c r="F109" s="74" t="s">
        <v>278</v>
      </c>
      <c r="G109" s="12">
        <v>44473.5</v>
      </c>
      <c r="H109" s="75" t="s">
        <v>279</v>
      </c>
      <c r="I109" s="15">
        <v>94</v>
      </c>
      <c r="J109" s="15">
        <v>60</v>
      </c>
      <c r="K109" s="15">
        <v>30</v>
      </c>
      <c r="L109" s="15">
        <v>19</v>
      </c>
      <c r="M109" s="79">
        <v>42.3</v>
      </c>
      <c r="N109" s="101">
        <v>43</v>
      </c>
      <c r="O109" s="63">
        <v>2530</v>
      </c>
      <c r="P109" s="64">
        <f>Table2245789101123[[#This Row],[PEMBULATAN]]*O109</f>
        <v>108790</v>
      </c>
    </row>
    <row r="110" spans="1:16" ht="26.25" customHeight="1" x14ac:dyDescent="0.2">
      <c r="A110" s="13"/>
      <c r="B110" s="73"/>
      <c r="C110" s="71" t="s">
        <v>386</v>
      </c>
      <c r="D110" s="76" t="s">
        <v>69</v>
      </c>
      <c r="E110" s="12">
        <v>44471</v>
      </c>
      <c r="F110" s="74" t="s">
        <v>278</v>
      </c>
      <c r="G110" s="12">
        <v>44473.5</v>
      </c>
      <c r="H110" s="75" t="s">
        <v>279</v>
      </c>
      <c r="I110" s="15">
        <v>95</v>
      </c>
      <c r="J110" s="15">
        <v>40</v>
      </c>
      <c r="K110" s="15">
        <v>30</v>
      </c>
      <c r="L110" s="15">
        <v>30</v>
      </c>
      <c r="M110" s="79">
        <v>28.5</v>
      </c>
      <c r="N110" s="101">
        <v>30</v>
      </c>
      <c r="O110" s="63">
        <v>2530</v>
      </c>
      <c r="P110" s="64">
        <f>Table2245789101123[[#This Row],[PEMBULATAN]]*O110</f>
        <v>75900</v>
      </c>
    </row>
    <row r="111" spans="1:16" ht="26.25" customHeight="1" x14ac:dyDescent="0.2">
      <c r="A111" s="13"/>
      <c r="B111" s="73"/>
      <c r="C111" s="71" t="s">
        <v>387</v>
      </c>
      <c r="D111" s="76" t="s">
        <v>69</v>
      </c>
      <c r="E111" s="12">
        <v>44471</v>
      </c>
      <c r="F111" s="74" t="s">
        <v>278</v>
      </c>
      <c r="G111" s="12">
        <v>44473.5</v>
      </c>
      <c r="H111" s="75" t="s">
        <v>279</v>
      </c>
      <c r="I111" s="15">
        <v>85</v>
      </c>
      <c r="J111" s="15">
        <v>50</v>
      </c>
      <c r="K111" s="15">
        <v>35</v>
      </c>
      <c r="L111" s="15">
        <v>16</v>
      </c>
      <c r="M111" s="79">
        <v>37.1875</v>
      </c>
      <c r="N111" s="101">
        <v>37.1875</v>
      </c>
      <c r="O111" s="63">
        <v>2530</v>
      </c>
      <c r="P111" s="64">
        <f>Table2245789101123[[#This Row],[PEMBULATAN]]*O111</f>
        <v>94084.375</v>
      </c>
    </row>
    <row r="112" spans="1:16" ht="26.25" customHeight="1" x14ac:dyDescent="0.2">
      <c r="A112" s="13"/>
      <c r="B112" s="73"/>
      <c r="C112" s="71" t="s">
        <v>388</v>
      </c>
      <c r="D112" s="76" t="s">
        <v>69</v>
      </c>
      <c r="E112" s="12">
        <v>44471</v>
      </c>
      <c r="F112" s="74" t="s">
        <v>278</v>
      </c>
      <c r="G112" s="12">
        <v>44473.5</v>
      </c>
      <c r="H112" s="75" t="s">
        <v>279</v>
      </c>
      <c r="I112" s="15">
        <v>103</v>
      </c>
      <c r="J112" s="15">
        <v>69</v>
      </c>
      <c r="K112" s="15">
        <v>48</v>
      </c>
      <c r="L112" s="15">
        <v>29</v>
      </c>
      <c r="M112" s="79">
        <v>85.284000000000006</v>
      </c>
      <c r="N112" s="101">
        <v>85.284000000000006</v>
      </c>
      <c r="O112" s="63">
        <v>2530</v>
      </c>
      <c r="P112" s="64">
        <f>Table2245789101123[[#This Row],[PEMBULATAN]]*O112</f>
        <v>215768.52000000002</v>
      </c>
    </row>
    <row r="113" spans="1:16" ht="26.25" customHeight="1" x14ac:dyDescent="0.2">
      <c r="A113" s="13"/>
      <c r="B113" s="73"/>
      <c r="C113" s="71" t="s">
        <v>389</v>
      </c>
      <c r="D113" s="76" t="s">
        <v>69</v>
      </c>
      <c r="E113" s="12">
        <v>44471</v>
      </c>
      <c r="F113" s="74" t="s">
        <v>278</v>
      </c>
      <c r="G113" s="12">
        <v>44473.5</v>
      </c>
      <c r="H113" s="75" t="s">
        <v>279</v>
      </c>
      <c r="I113" s="15">
        <v>60</v>
      </c>
      <c r="J113" s="15">
        <v>60</v>
      </c>
      <c r="K113" s="15">
        <v>20</v>
      </c>
      <c r="L113" s="15">
        <v>10</v>
      </c>
      <c r="M113" s="79">
        <v>18</v>
      </c>
      <c r="N113" s="101">
        <v>18</v>
      </c>
      <c r="O113" s="63">
        <v>2530</v>
      </c>
      <c r="P113" s="64">
        <f>Table2245789101123[[#This Row],[PEMBULATAN]]*O113</f>
        <v>45540</v>
      </c>
    </row>
    <row r="114" spans="1:16" ht="26.25" customHeight="1" x14ac:dyDescent="0.2">
      <c r="A114" s="13"/>
      <c r="B114" s="73"/>
      <c r="C114" s="71" t="s">
        <v>390</v>
      </c>
      <c r="D114" s="76" t="s">
        <v>69</v>
      </c>
      <c r="E114" s="12">
        <v>44471</v>
      </c>
      <c r="F114" s="74" t="s">
        <v>278</v>
      </c>
      <c r="G114" s="12">
        <v>44473.5</v>
      </c>
      <c r="H114" s="75" t="s">
        <v>279</v>
      </c>
      <c r="I114" s="15">
        <v>95</v>
      </c>
      <c r="J114" s="15">
        <v>55</v>
      </c>
      <c r="K114" s="15">
        <v>30</v>
      </c>
      <c r="L114" s="15">
        <v>14</v>
      </c>
      <c r="M114" s="79">
        <v>39.1875</v>
      </c>
      <c r="N114" s="101">
        <v>39.1875</v>
      </c>
      <c r="O114" s="63">
        <v>2530</v>
      </c>
      <c r="P114" s="64">
        <f>Table2245789101123[[#This Row],[PEMBULATAN]]*O114</f>
        <v>99144.375</v>
      </c>
    </row>
    <row r="115" spans="1:16" ht="26.25" customHeight="1" x14ac:dyDescent="0.2">
      <c r="A115" s="13"/>
      <c r="B115" s="73"/>
      <c r="C115" s="71" t="s">
        <v>391</v>
      </c>
      <c r="D115" s="76" t="s">
        <v>69</v>
      </c>
      <c r="E115" s="12">
        <v>44471</v>
      </c>
      <c r="F115" s="74" t="s">
        <v>278</v>
      </c>
      <c r="G115" s="12">
        <v>44473.5</v>
      </c>
      <c r="H115" s="75" t="s">
        <v>279</v>
      </c>
      <c r="I115" s="15">
        <v>70</v>
      </c>
      <c r="J115" s="15">
        <v>50</v>
      </c>
      <c r="K115" s="15">
        <v>18</v>
      </c>
      <c r="L115" s="15">
        <v>3</v>
      </c>
      <c r="M115" s="79">
        <v>15.75</v>
      </c>
      <c r="N115" s="101">
        <v>15.75</v>
      </c>
      <c r="O115" s="63">
        <v>2530</v>
      </c>
      <c r="P115" s="64">
        <f>Table2245789101123[[#This Row],[PEMBULATAN]]*O115</f>
        <v>39847.5</v>
      </c>
    </row>
    <row r="116" spans="1:16" ht="26.25" customHeight="1" x14ac:dyDescent="0.2">
      <c r="A116" s="13"/>
      <c r="B116" s="73"/>
      <c r="C116" s="71" t="s">
        <v>392</v>
      </c>
      <c r="D116" s="76" t="s">
        <v>69</v>
      </c>
      <c r="E116" s="12">
        <v>44471</v>
      </c>
      <c r="F116" s="74" t="s">
        <v>278</v>
      </c>
      <c r="G116" s="12">
        <v>44473.5</v>
      </c>
      <c r="H116" s="75" t="s">
        <v>279</v>
      </c>
      <c r="I116" s="15">
        <v>18</v>
      </c>
      <c r="J116" s="15">
        <v>14</v>
      </c>
      <c r="K116" s="15">
        <v>6</v>
      </c>
      <c r="L116" s="15">
        <v>1</v>
      </c>
      <c r="M116" s="79">
        <v>0.378</v>
      </c>
      <c r="N116" s="101">
        <v>1</v>
      </c>
      <c r="O116" s="63">
        <v>2530</v>
      </c>
      <c r="P116" s="64">
        <f>Table2245789101123[[#This Row],[PEMBULATAN]]*O116</f>
        <v>2530</v>
      </c>
    </row>
    <row r="117" spans="1:16" ht="26.25" customHeight="1" x14ac:dyDescent="0.2">
      <c r="A117" s="13"/>
      <c r="B117" s="73"/>
      <c r="C117" s="71" t="s">
        <v>393</v>
      </c>
      <c r="D117" s="76" t="s">
        <v>69</v>
      </c>
      <c r="E117" s="12">
        <v>44471</v>
      </c>
      <c r="F117" s="74" t="s">
        <v>278</v>
      </c>
      <c r="G117" s="12">
        <v>44473.5</v>
      </c>
      <c r="H117" s="75" t="s">
        <v>279</v>
      </c>
      <c r="I117" s="15">
        <v>97</v>
      </c>
      <c r="J117" s="15">
        <v>50</v>
      </c>
      <c r="K117" s="15">
        <v>30</v>
      </c>
      <c r="L117" s="15">
        <v>26</v>
      </c>
      <c r="M117" s="79">
        <v>36.375</v>
      </c>
      <c r="N117" s="101">
        <v>37</v>
      </c>
      <c r="O117" s="63">
        <v>2530</v>
      </c>
      <c r="P117" s="64">
        <f>Table2245789101123[[#This Row],[PEMBULATAN]]*O117</f>
        <v>93610</v>
      </c>
    </row>
    <row r="118" spans="1:16" ht="26.25" customHeight="1" x14ac:dyDescent="0.2">
      <c r="A118" s="13"/>
      <c r="B118" s="73"/>
      <c r="C118" s="71" t="s">
        <v>394</v>
      </c>
      <c r="D118" s="76" t="s">
        <v>69</v>
      </c>
      <c r="E118" s="12">
        <v>44471</v>
      </c>
      <c r="F118" s="74" t="s">
        <v>278</v>
      </c>
      <c r="G118" s="12">
        <v>44473.5</v>
      </c>
      <c r="H118" s="75" t="s">
        <v>279</v>
      </c>
      <c r="I118" s="15">
        <v>80</v>
      </c>
      <c r="J118" s="15">
        <v>60</v>
      </c>
      <c r="K118" s="15">
        <v>25</v>
      </c>
      <c r="L118" s="15">
        <v>12</v>
      </c>
      <c r="M118" s="79">
        <v>30</v>
      </c>
      <c r="N118" s="101">
        <v>30</v>
      </c>
      <c r="O118" s="63">
        <v>2530</v>
      </c>
      <c r="P118" s="64">
        <f>Table2245789101123[[#This Row],[PEMBULATAN]]*O118</f>
        <v>75900</v>
      </c>
    </row>
    <row r="119" spans="1:16" ht="26.25" customHeight="1" x14ac:dyDescent="0.2">
      <c r="A119" s="13"/>
      <c r="B119" s="73"/>
      <c r="C119" s="71" t="s">
        <v>395</v>
      </c>
      <c r="D119" s="76" t="s">
        <v>69</v>
      </c>
      <c r="E119" s="12">
        <v>44471</v>
      </c>
      <c r="F119" s="74" t="s">
        <v>278</v>
      </c>
      <c r="G119" s="12">
        <v>44473.5</v>
      </c>
      <c r="H119" s="75" t="s">
        <v>279</v>
      </c>
      <c r="I119" s="15">
        <v>64</v>
      </c>
      <c r="J119" s="15">
        <v>50</v>
      </c>
      <c r="K119" s="15">
        <v>20</v>
      </c>
      <c r="L119" s="15">
        <v>6</v>
      </c>
      <c r="M119" s="79">
        <v>16</v>
      </c>
      <c r="N119" s="101">
        <v>16</v>
      </c>
      <c r="O119" s="63">
        <v>2530</v>
      </c>
      <c r="P119" s="64">
        <f>Table2245789101123[[#This Row],[PEMBULATAN]]*O119</f>
        <v>40480</v>
      </c>
    </row>
    <row r="120" spans="1:16" ht="26.25" customHeight="1" x14ac:dyDescent="0.2">
      <c r="A120" s="13"/>
      <c r="B120" s="73"/>
      <c r="C120" s="71" t="s">
        <v>396</v>
      </c>
      <c r="D120" s="76" t="s">
        <v>69</v>
      </c>
      <c r="E120" s="12">
        <v>44471</v>
      </c>
      <c r="F120" s="74" t="s">
        <v>278</v>
      </c>
      <c r="G120" s="12">
        <v>44473.5</v>
      </c>
      <c r="H120" s="75" t="s">
        <v>279</v>
      </c>
      <c r="I120" s="15">
        <v>96</v>
      </c>
      <c r="J120" s="15">
        <v>52</v>
      </c>
      <c r="K120" s="15">
        <v>10</v>
      </c>
      <c r="L120" s="15">
        <v>2</v>
      </c>
      <c r="M120" s="79">
        <v>12.48</v>
      </c>
      <c r="N120" s="101">
        <v>13</v>
      </c>
      <c r="O120" s="63">
        <v>2530</v>
      </c>
      <c r="P120" s="64">
        <f>Table2245789101123[[#This Row],[PEMBULATAN]]*O120</f>
        <v>32890</v>
      </c>
    </row>
    <row r="121" spans="1:16" ht="26.25" customHeight="1" x14ac:dyDescent="0.2">
      <c r="A121" s="13"/>
      <c r="B121" s="73"/>
      <c r="C121" s="71" t="s">
        <v>397</v>
      </c>
      <c r="D121" s="76" t="s">
        <v>69</v>
      </c>
      <c r="E121" s="12">
        <v>44471</v>
      </c>
      <c r="F121" s="74" t="s">
        <v>278</v>
      </c>
      <c r="G121" s="12">
        <v>44473.5</v>
      </c>
      <c r="H121" s="75" t="s">
        <v>279</v>
      </c>
      <c r="I121" s="15">
        <v>85</v>
      </c>
      <c r="J121" s="15">
        <v>52</v>
      </c>
      <c r="K121" s="15">
        <v>20</v>
      </c>
      <c r="L121" s="15">
        <v>14</v>
      </c>
      <c r="M121" s="79">
        <v>22.1</v>
      </c>
      <c r="N121" s="101">
        <v>22.1</v>
      </c>
      <c r="O121" s="63">
        <v>2530</v>
      </c>
      <c r="P121" s="64">
        <f>Table2245789101123[[#This Row],[PEMBULATAN]]*O121</f>
        <v>55913</v>
      </c>
    </row>
    <row r="122" spans="1:16" ht="26.25" customHeight="1" x14ac:dyDescent="0.2">
      <c r="A122" s="13"/>
      <c r="B122" s="73"/>
      <c r="C122" s="71" t="s">
        <v>398</v>
      </c>
      <c r="D122" s="76" t="s">
        <v>69</v>
      </c>
      <c r="E122" s="12">
        <v>44471</v>
      </c>
      <c r="F122" s="74" t="s">
        <v>278</v>
      </c>
      <c r="G122" s="12">
        <v>44473.5</v>
      </c>
      <c r="H122" s="75" t="s">
        <v>279</v>
      </c>
      <c r="I122" s="15">
        <v>30</v>
      </c>
      <c r="J122" s="15">
        <v>28</v>
      </c>
      <c r="K122" s="15">
        <v>15</v>
      </c>
      <c r="L122" s="15">
        <v>2</v>
      </c>
      <c r="M122" s="79">
        <v>3.15</v>
      </c>
      <c r="N122" s="101">
        <v>3.15</v>
      </c>
      <c r="O122" s="63">
        <v>2530</v>
      </c>
      <c r="P122" s="64">
        <f>Table2245789101123[[#This Row],[PEMBULATAN]]*O122</f>
        <v>7969.5</v>
      </c>
    </row>
    <row r="123" spans="1:16" ht="26.25" customHeight="1" x14ac:dyDescent="0.2">
      <c r="A123" s="13"/>
      <c r="B123" s="73"/>
      <c r="C123" s="71" t="s">
        <v>399</v>
      </c>
      <c r="D123" s="76" t="s">
        <v>69</v>
      </c>
      <c r="E123" s="12">
        <v>44471</v>
      </c>
      <c r="F123" s="74" t="s">
        <v>278</v>
      </c>
      <c r="G123" s="12">
        <v>44473.5</v>
      </c>
      <c r="H123" s="75" t="s">
        <v>279</v>
      </c>
      <c r="I123" s="15">
        <v>96</v>
      </c>
      <c r="J123" s="15">
        <v>55</v>
      </c>
      <c r="K123" s="15">
        <v>30</v>
      </c>
      <c r="L123" s="15">
        <v>19</v>
      </c>
      <c r="M123" s="79">
        <v>39.6</v>
      </c>
      <c r="N123" s="101">
        <v>39.6</v>
      </c>
      <c r="O123" s="63">
        <v>2530</v>
      </c>
      <c r="P123" s="64">
        <f>Table2245789101123[[#This Row],[PEMBULATAN]]*O123</f>
        <v>100188</v>
      </c>
    </row>
    <row r="124" spans="1:16" ht="26.25" customHeight="1" x14ac:dyDescent="0.2">
      <c r="A124" s="13"/>
      <c r="B124" s="73"/>
      <c r="C124" s="71" t="s">
        <v>400</v>
      </c>
      <c r="D124" s="76" t="s">
        <v>69</v>
      </c>
      <c r="E124" s="12">
        <v>44471</v>
      </c>
      <c r="F124" s="74" t="s">
        <v>278</v>
      </c>
      <c r="G124" s="12">
        <v>44473.5</v>
      </c>
      <c r="H124" s="75" t="s">
        <v>279</v>
      </c>
      <c r="I124" s="15">
        <v>98</v>
      </c>
      <c r="J124" s="15">
        <v>52</v>
      </c>
      <c r="K124" s="15">
        <v>32</v>
      </c>
      <c r="L124" s="15">
        <v>18</v>
      </c>
      <c r="M124" s="79">
        <v>40.768000000000001</v>
      </c>
      <c r="N124" s="101">
        <v>40.768000000000001</v>
      </c>
      <c r="O124" s="63">
        <v>2530</v>
      </c>
      <c r="P124" s="64">
        <f>Table2245789101123[[#This Row],[PEMBULATAN]]*O124</f>
        <v>103143.04000000001</v>
      </c>
    </row>
    <row r="125" spans="1:16" ht="26.25" customHeight="1" x14ac:dyDescent="0.2">
      <c r="A125" s="13"/>
      <c r="B125" s="73"/>
      <c r="C125" s="71" t="s">
        <v>401</v>
      </c>
      <c r="D125" s="76" t="s">
        <v>69</v>
      </c>
      <c r="E125" s="12">
        <v>44471</v>
      </c>
      <c r="F125" s="74" t="s">
        <v>278</v>
      </c>
      <c r="G125" s="12">
        <v>44473.5</v>
      </c>
      <c r="H125" s="75" t="s">
        <v>279</v>
      </c>
      <c r="I125" s="15">
        <v>96</v>
      </c>
      <c r="J125" s="15">
        <v>60</v>
      </c>
      <c r="K125" s="15">
        <v>32</v>
      </c>
      <c r="L125" s="15">
        <v>19</v>
      </c>
      <c r="M125" s="79">
        <v>46.08</v>
      </c>
      <c r="N125" s="101">
        <v>46.08</v>
      </c>
      <c r="O125" s="63">
        <v>2530</v>
      </c>
      <c r="P125" s="64">
        <f>Table2245789101123[[#This Row],[PEMBULATAN]]*O125</f>
        <v>116582.39999999999</v>
      </c>
    </row>
    <row r="126" spans="1:16" ht="26.25" customHeight="1" x14ac:dyDescent="0.2">
      <c r="A126" s="13"/>
      <c r="B126" s="73"/>
      <c r="C126" s="71" t="s">
        <v>402</v>
      </c>
      <c r="D126" s="76" t="s">
        <v>69</v>
      </c>
      <c r="E126" s="12">
        <v>44471</v>
      </c>
      <c r="F126" s="74" t="s">
        <v>278</v>
      </c>
      <c r="G126" s="12">
        <v>44473.5</v>
      </c>
      <c r="H126" s="75" t="s">
        <v>279</v>
      </c>
      <c r="I126" s="15">
        <v>87</v>
      </c>
      <c r="J126" s="15">
        <v>50</v>
      </c>
      <c r="K126" s="15">
        <v>35</v>
      </c>
      <c r="L126" s="15">
        <v>13</v>
      </c>
      <c r="M126" s="79">
        <v>38.0625</v>
      </c>
      <c r="N126" s="101">
        <v>38.0625</v>
      </c>
      <c r="O126" s="63">
        <v>2530</v>
      </c>
      <c r="P126" s="64">
        <f>Table2245789101123[[#This Row],[PEMBULATAN]]*O126</f>
        <v>96298.125</v>
      </c>
    </row>
    <row r="127" spans="1:16" ht="26.25" customHeight="1" x14ac:dyDescent="0.2">
      <c r="A127" s="13"/>
      <c r="B127" s="73"/>
      <c r="C127" s="71" t="s">
        <v>403</v>
      </c>
      <c r="D127" s="76" t="s">
        <v>69</v>
      </c>
      <c r="E127" s="12">
        <v>44471</v>
      </c>
      <c r="F127" s="74" t="s">
        <v>278</v>
      </c>
      <c r="G127" s="12">
        <v>44473.5</v>
      </c>
      <c r="H127" s="75" t="s">
        <v>279</v>
      </c>
      <c r="I127" s="15">
        <v>61</v>
      </c>
      <c r="J127" s="15">
        <v>49</v>
      </c>
      <c r="K127" s="15">
        <v>20</v>
      </c>
      <c r="L127" s="15">
        <v>16</v>
      </c>
      <c r="M127" s="79">
        <v>14.945</v>
      </c>
      <c r="N127" s="101">
        <v>16</v>
      </c>
      <c r="O127" s="63">
        <v>2530</v>
      </c>
      <c r="P127" s="64">
        <f>Table2245789101123[[#This Row],[PEMBULATAN]]*O127</f>
        <v>40480</v>
      </c>
    </row>
    <row r="128" spans="1:16" ht="26.25" customHeight="1" x14ac:dyDescent="0.2">
      <c r="A128" s="13"/>
      <c r="B128" s="73"/>
      <c r="C128" s="71" t="s">
        <v>404</v>
      </c>
      <c r="D128" s="76" t="s">
        <v>69</v>
      </c>
      <c r="E128" s="12">
        <v>44471</v>
      </c>
      <c r="F128" s="74" t="s">
        <v>278</v>
      </c>
      <c r="G128" s="12">
        <v>44473.5</v>
      </c>
      <c r="H128" s="75" t="s">
        <v>279</v>
      </c>
      <c r="I128" s="15">
        <v>96</v>
      </c>
      <c r="J128" s="15">
        <v>54</v>
      </c>
      <c r="K128" s="15">
        <v>12</v>
      </c>
      <c r="L128" s="15">
        <v>3</v>
      </c>
      <c r="M128" s="79">
        <v>15.552</v>
      </c>
      <c r="N128" s="101">
        <v>15.552</v>
      </c>
      <c r="O128" s="63">
        <v>2530</v>
      </c>
      <c r="P128" s="64">
        <f>Table2245789101123[[#This Row],[PEMBULATAN]]*O128</f>
        <v>39346.559999999998</v>
      </c>
    </row>
    <row r="129" spans="1:16" ht="26.25" customHeight="1" x14ac:dyDescent="0.2">
      <c r="A129" s="13"/>
      <c r="B129" s="73"/>
      <c r="C129" s="71" t="s">
        <v>405</v>
      </c>
      <c r="D129" s="76" t="s">
        <v>69</v>
      </c>
      <c r="E129" s="12">
        <v>44471</v>
      </c>
      <c r="F129" s="74" t="s">
        <v>278</v>
      </c>
      <c r="G129" s="12">
        <v>44473.5</v>
      </c>
      <c r="H129" s="75" t="s">
        <v>279</v>
      </c>
      <c r="I129" s="15">
        <v>85</v>
      </c>
      <c r="J129" s="15">
        <v>55</v>
      </c>
      <c r="K129" s="15">
        <v>34</v>
      </c>
      <c r="L129" s="15">
        <v>25</v>
      </c>
      <c r="M129" s="79">
        <v>39.737499999999997</v>
      </c>
      <c r="N129" s="101">
        <v>39.737499999999997</v>
      </c>
      <c r="O129" s="63">
        <v>2530</v>
      </c>
      <c r="P129" s="64">
        <f>Table2245789101123[[#This Row],[PEMBULATAN]]*O129</f>
        <v>100535.875</v>
      </c>
    </row>
    <row r="130" spans="1:16" ht="26.25" customHeight="1" x14ac:dyDescent="0.2">
      <c r="A130" s="13"/>
      <c r="B130" s="73"/>
      <c r="C130" s="71" t="s">
        <v>406</v>
      </c>
      <c r="D130" s="76" t="s">
        <v>69</v>
      </c>
      <c r="E130" s="12">
        <v>44471</v>
      </c>
      <c r="F130" s="74" t="s">
        <v>278</v>
      </c>
      <c r="G130" s="12">
        <v>44473.5</v>
      </c>
      <c r="H130" s="75" t="s">
        <v>279</v>
      </c>
      <c r="I130" s="15">
        <v>100</v>
      </c>
      <c r="J130" s="15">
        <v>60</v>
      </c>
      <c r="K130" s="15">
        <v>45</v>
      </c>
      <c r="L130" s="15">
        <v>19</v>
      </c>
      <c r="M130" s="79">
        <v>67.5</v>
      </c>
      <c r="N130" s="101">
        <v>67.5</v>
      </c>
      <c r="O130" s="63">
        <v>2530</v>
      </c>
      <c r="P130" s="64">
        <f>Table2245789101123[[#This Row],[PEMBULATAN]]*O130</f>
        <v>170775</v>
      </c>
    </row>
    <row r="131" spans="1:16" ht="26.25" customHeight="1" x14ac:dyDescent="0.2">
      <c r="A131" s="13"/>
      <c r="B131" s="73"/>
      <c r="C131" s="71" t="s">
        <v>407</v>
      </c>
      <c r="D131" s="76" t="s">
        <v>69</v>
      </c>
      <c r="E131" s="12">
        <v>44471</v>
      </c>
      <c r="F131" s="74" t="s">
        <v>278</v>
      </c>
      <c r="G131" s="12">
        <v>44473.5</v>
      </c>
      <c r="H131" s="75" t="s">
        <v>279</v>
      </c>
      <c r="I131" s="15">
        <v>77</v>
      </c>
      <c r="J131" s="15">
        <v>64</v>
      </c>
      <c r="K131" s="15">
        <v>23</v>
      </c>
      <c r="L131" s="15">
        <v>28</v>
      </c>
      <c r="M131" s="79">
        <v>28.335999999999999</v>
      </c>
      <c r="N131" s="101">
        <v>29</v>
      </c>
      <c r="O131" s="63">
        <v>2530</v>
      </c>
      <c r="P131" s="64">
        <f>Table2245789101123[[#This Row],[PEMBULATAN]]*O131</f>
        <v>73370</v>
      </c>
    </row>
    <row r="132" spans="1:16" ht="26.25" customHeight="1" x14ac:dyDescent="0.2">
      <c r="A132" s="13"/>
      <c r="B132" s="73"/>
      <c r="C132" s="71" t="s">
        <v>408</v>
      </c>
      <c r="D132" s="76" t="s">
        <v>69</v>
      </c>
      <c r="E132" s="12">
        <v>44471</v>
      </c>
      <c r="F132" s="74" t="s">
        <v>278</v>
      </c>
      <c r="G132" s="12">
        <v>44473.5</v>
      </c>
      <c r="H132" s="75" t="s">
        <v>279</v>
      </c>
      <c r="I132" s="15">
        <v>75</v>
      </c>
      <c r="J132" s="15">
        <v>55</v>
      </c>
      <c r="K132" s="15">
        <v>25</v>
      </c>
      <c r="L132" s="15">
        <v>12</v>
      </c>
      <c r="M132" s="79">
        <v>25.78125</v>
      </c>
      <c r="N132" s="101">
        <v>25.78125</v>
      </c>
      <c r="O132" s="63">
        <v>2530</v>
      </c>
      <c r="P132" s="64">
        <f>Table2245789101123[[#This Row],[PEMBULATAN]]*O132</f>
        <v>65226.5625</v>
      </c>
    </row>
    <row r="133" spans="1:16" ht="26.25" customHeight="1" x14ac:dyDescent="0.2">
      <c r="A133" s="13"/>
      <c r="B133" s="73"/>
      <c r="C133" s="71" t="s">
        <v>409</v>
      </c>
      <c r="D133" s="76" t="s">
        <v>69</v>
      </c>
      <c r="E133" s="12">
        <v>44471</v>
      </c>
      <c r="F133" s="74" t="s">
        <v>278</v>
      </c>
      <c r="G133" s="12">
        <v>44473.5</v>
      </c>
      <c r="H133" s="75" t="s">
        <v>279</v>
      </c>
      <c r="I133" s="15">
        <v>116</v>
      </c>
      <c r="J133" s="15">
        <v>55</v>
      </c>
      <c r="K133" s="15">
        <v>35</v>
      </c>
      <c r="L133" s="15">
        <v>31</v>
      </c>
      <c r="M133" s="79">
        <v>55.825000000000003</v>
      </c>
      <c r="N133" s="101">
        <v>55.825000000000003</v>
      </c>
      <c r="O133" s="63">
        <v>2530</v>
      </c>
      <c r="P133" s="64">
        <f>Table2245789101123[[#This Row],[PEMBULATAN]]*O133</f>
        <v>141237.25</v>
      </c>
    </row>
    <row r="134" spans="1:16" ht="26.25" customHeight="1" x14ac:dyDescent="0.2">
      <c r="A134" s="13"/>
      <c r="B134" s="73"/>
      <c r="C134" s="71" t="s">
        <v>410</v>
      </c>
      <c r="D134" s="76" t="s">
        <v>69</v>
      </c>
      <c r="E134" s="12">
        <v>44471</v>
      </c>
      <c r="F134" s="74" t="s">
        <v>278</v>
      </c>
      <c r="G134" s="12">
        <v>44473.5</v>
      </c>
      <c r="H134" s="75" t="s">
        <v>279</v>
      </c>
      <c r="I134" s="15">
        <v>63</v>
      </c>
      <c r="J134" s="15">
        <v>50</v>
      </c>
      <c r="K134" s="15">
        <v>20</v>
      </c>
      <c r="L134" s="15">
        <v>24</v>
      </c>
      <c r="M134" s="79">
        <v>15.75</v>
      </c>
      <c r="N134" s="101">
        <v>24</v>
      </c>
      <c r="O134" s="63">
        <v>2530</v>
      </c>
      <c r="P134" s="64">
        <f>Table2245789101123[[#This Row],[PEMBULATAN]]*O134</f>
        <v>60720</v>
      </c>
    </row>
    <row r="135" spans="1:16" ht="26.25" customHeight="1" x14ac:dyDescent="0.2">
      <c r="A135" s="13"/>
      <c r="B135" s="73"/>
      <c r="C135" s="71" t="s">
        <v>411</v>
      </c>
      <c r="D135" s="76" t="s">
        <v>69</v>
      </c>
      <c r="E135" s="12">
        <v>44471</v>
      </c>
      <c r="F135" s="74" t="s">
        <v>278</v>
      </c>
      <c r="G135" s="12">
        <v>44473.5</v>
      </c>
      <c r="H135" s="75" t="s">
        <v>279</v>
      </c>
      <c r="I135" s="15">
        <v>92</v>
      </c>
      <c r="J135" s="15">
        <v>58</v>
      </c>
      <c r="K135" s="15">
        <v>20</v>
      </c>
      <c r="L135" s="15">
        <v>16</v>
      </c>
      <c r="M135" s="79">
        <v>26.68</v>
      </c>
      <c r="N135" s="101">
        <v>26.68</v>
      </c>
      <c r="O135" s="63">
        <v>2530</v>
      </c>
      <c r="P135" s="64">
        <f>Table2245789101123[[#This Row],[PEMBULATAN]]*O135</f>
        <v>67500.399999999994</v>
      </c>
    </row>
    <row r="136" spans="1:16" ht="26.25" customHeight="1" x14ac:dyDescent="0.2">
      <c r="A136" s="13"/>
      <c r="B136" s="106"/>
      <c r="C136" s="71" t="s">
        <v>412</v>
      </c>
      <c r="D136" s="76" t="s">
        <v>69</v>
      </c>
      <c r="E136" s="12">
        <v>44471</v>
      </c>
      <c r="F136" s="74" t="s">
        <v>278</v>
      </c>
      <c r="G136" s="12">
        <v>44473.5</v>
      </c>
      <c r="H136" s="75" t="s">
        <v>279</v>
      </c>
      <c r="I136" s="15">
        <v>69</v>
      </c>
      <c r="J136" s="15">
        <v>40</v>
      </c>
      <c r="K136" s="15">
        <v>25</v>
      </c>
      <c r="L136" s="15">
        <v>10</v>
      </c>
      <c r="M136" s="79">
        <v>17.25</v>
      </c>
      <c r="N136" s="101">
        <v>17.25</v>
      </c>
      <c r="O136" s="63">
        <v>2530</v>
      </c>
      <c r="P136" s="64">
        <f>Table2245789101123[[#This Row],[PEMBULATAN]]*O136</f>
        <v>43642.5</v>
      </c>
    </row>
    <row r="137" spans="1:16" ht="26.25" customHeight="1" x14ac:dyDescent="0.2">
      <c r="A137" s="13"/>
      <c r="B137" s="73" t="s">
        <v>413</v>
      </c>
      <c r="C137" s="71" t="s">
        <v>414</v>
      </c>
      <c r="D137" s="76" t="s">
        <v>69</v>
      </c>
      <c r="E137" s="12">
        <v>44471</v>
      </c>
      <c r="F137" s="74" t="s">
        <v>278</v>
      </c>
      <c r="G137" s="12">
        <v>44473.5</v>
      </c>
      <c r="H137" s="75" t="s">
        <v>279</v>
      </c>
      <c r="I137" s="15">
        <v>107</v>
      </c>
      <c r="J137" s="15">
        <v>65</v>
      </c>
      <c r="K137" s="15">
        <v>16</v>
      </c>
      <c r="L137" s="15">
        <v>22</v>
      </c>
      <c r="M137" s="79">
        <v>27.82</v>
      </c>
      <c r="N137" s="101">
        <v>27.82</v>
      </c>
      <c r="O137" s="63">
        <v>2530</v>
      </c>
      <c r="P137" s="64">
        <f>Table2245789101123[[#This Row],[PEMBULATAN]]*O137</f>
        <v>70384.600000000006</v>
      </c>
    </row>
    <row r="138" spans="1:16" ht="26.25" customHeight="1" x14ac:dyDescent="0.2">
      <c r="A138" s="13"/>
      <c r="B138" s="73"/>
      <c r="C138" s="71" t="s">
        <v>415</v>
      </c>
      <c r="D138" s="76" t="s">
        <v>69</v>
      </c>
      <c r="E138" s="12">
        <v>44471</v>
      </c>
      <c r="F138" s="74" t="s">
        <v>278</v>
      </c>
      <c r="G138" s="12">
        <v>44473.5</v>
      </c>
      <c r="H138" s="75" t="s">
        <v>279</v>
      </c>
      <c r="I138" s="15">
        <v>41</v>
      </c>
      <c r="J138" s="15">
        <v>30</v>
      </c>
      <c r="K138" s="15">
        <v>12</v>
      </c>
      <c r="L138" s="15">
        <v>3</v>
      </c>
      <c r="M138" s="79">
        <v>3.69</v>
      </c>
      <c r="N138" s="101">
        <v>3.69</v>
      </c>
      <c r="O138" s="63">
        <v>2530</v>
      </c>
      <c r="P138" s="64">
        <f>Table2245789101123[[#This Row],[PEMBULATAN]]*O138</f>
        <v>9335.7000000000007</v>
      </c>
    </row>
    <row r="139" spans="1:16" ht="26.25" customHeight="1" x14ac:dyDescent="0.2">
      <c r="A139" s="13"/>
      <c r="B139" s="73"/>
      <c r="C139" s="71" t="s">
        <v>416</v>
      </c>
      <c r="D139" s="76" t="s">
        <v>69</v>
      </c>
      <c r="E139" s="12">
        <v>44471</v>
      </c>
      <c r="F139" s="74" t="s">
        <v>278</v>
      </c>
      <c r="G139" s="12">
        <v>44473.5</v>
      </c>
      <c r="H139" s="75" t="s">
        <v>279</v>
      </c>
      <c r="I139" s="15">
        <v>51</v>
      </c>
      <c r="J139" s="15">
        <v>43</v>
      </c>
      <c r="K139" s="15">
        <v>51</v>
      </c>
      <c r="L139" s="15">
        <v>18</v>
      </c>
      <c r="M139" s="79">
        <v>27.960750000000001</v>
      </c>
      <c r="N139" s="101">
        <v>27.960750000000001</v>
      </c>
      <c r="O139" s="63">
        <v>2530</v>
      </c>
      <c r="P139" s="64">
        <f>Table2245789101123[[#This Row],[PEMBULATAN]]*O139</f>
        <v>70740.697500000009</v>
      </c>
    </row>
    <row r="140" spans="1:16" ht="26.25" customHeight="1" x14ac:dyDescent="0.2">
      <c r="A140" s="13"/>
      <c r="B140" s="73"/>
      <c r="C140" s="71" t="s">
        <v>417</v>
      </c>
      <c r="D140" s="76" t="s">
        <v>69</v>
      </c>
      <c r="E140" s="12">
        <v>44471</v>
      </c>
      <c r="F140" s="74" t="s">
        <v>278</v>
      </c>
      <c r="G140" s="12">
        <v>44473.5</v>
      </c>
      <c r="H140" s="75" t="s">
        <v>279</v>
      </c>
      <c r="I140" s="15">
        <v>51</v>
      </c>
      <c r="J140" s="15">
        <v>51</v>
      </c>
      <c r="K140" s="15">
        <v>20</v>
      </c>
      <c r="L140" s="15">
        <v>10</v>
      </c>
      <c r="M140" s="79">
        <v>13.005000000000001</v>
      </c>
      <c r="N140" s="101">
        <v>13.005000000000001</v>
      </c>
      <c r="O140" s="63">
        <v>2530</v>
      </c>
      <c r="P140" s="64">
        <f>Table2245789101123[[#This Row],[PEMBULATAN]]*O140</f>
        <v>32902.65</v>
      </c>
    </row>
    <row r="141" spans="1:16" ht="26.25" customHeight="1" x14ac:dyDescent="0.2">
      <c r="A141" s="13"/>
      <c r="B141" s="73"/>
      <c r="C141" s="71" t="s">
        <v>418</v>
      </c>
      <c r="D141" s="76" t="s">
        <v>69</v>
      </c>
      <c r="E141" s="12">
        <v>44471</v>
      </c>
      <c r="F141" s="74" t="s">
        <v>278</v>
      </c>
      <c r="G141" s="12">
        <v>44473.5</v>
      </c>
      <c r="H141" s="75" t="s">
        <v>279</v>
      </c>
      <c r="I141" s="15">
        <v>40</v>
      </c>
      <c r="J141" s="15">
        <v>38</v>
      </c>
      <c r="K141" s="15">
        <v>12</v>
      </c>
      <c r="L141" s="15">
        <v>5</v>
      </c>
      <c r="M141" s="79">
        <v>4.5599999999999996</v>
      </c>
      <c r="N141" s="101">
        <v>5</v>
      </c>
      <c r="O141" s="63">
        <v>2530</v>
      </c>
      <c r="P141" s="64">
        <f>Table2245789101123[[#This Row],[PEMBULATAN]]*O141</f>
        <v>12650</v>
      </c>
    </row>
    <row r="142" spans="1:16" ht="26.25" customHeight="1" x14ac:dyDescent="0.2">
      <c r="A142" s="13"/>
      <c r="B142" s="73"/>
      <c r="C142" s="71" t="s">
        <v>419</v>
      </c>
      <c r="D142" s="76" t="s">
        <v>69</v>
      </c>
      <c r="E142" s="12">
        <v>44471</v>
      </c>
      <c r="F142" s="74" t="s">
        <v>278</v>
      </c>
      <c r="G142" s="12">
        <v>44473.5</v>
      </c>
      <c r="H142" s="75" t="s">
        <v>279</v>
      </c>
      <c r="I142" s="15">
        <v>32</v>
      </c>
      <c r="J142" s="15">
        <v>37</v>
      </c>
      <c r="K142" s="15">
        <v>13</v>
      </c>
      <c r="L142" s="15">
        <v>5</v>
      </c>
      <c r="M142" s="79">
        <v>3.8479999999999999</v>
      </c>
      <c r="N142" s="101">
        <v>5</v>
      </c>
      <c r="O142" s="63">
        <v>2530</v>
      </c>
      <c r="P142" s="64">
        <f>Table2245789101123[[#This Row],[PEMBULATAN]]*O142</f>
        <v>12650</v>
      </c>
    </row>
    <row r="143" spans="1:16" ht="26.25" customHeight="1" x14ac:dyDescent="0.2">
      <c r="A143" s="13"/>
      <c r="B143" s="73"/>
      <c r="C143" s="71" t="s">
        <v>420</v>
      </c>
      <c r="D143" s="76" t="s">
        <v>69</v>
      </c>
      <c r="E143" s="12">
        <v>44471</v>
      </c>
      <c r="F143" s="74" t="s">
        <v>278</v>
      </c>
      <c r="G143" s="12">
        <v>44473.5</v>
      </c>
      <c r="H143" s="75" t="s">
        <v>279</v>
      </c>
      <c r="I143" s="15">
        <v>62</v>
      </c>
      <c r="J143" s="15">
        <v>20</v>
      </c>
      <c r="K143" s="15">
        <v>21</v>
      </c>
      <c r="L143" s="15">
        <v>1</v>
      </c>
      <c r="M143" s="79">
        <v>6.51</v>
      </c>
      <c r="N143" s="101">
        <v>6.51</v>
      </c>
      <c r="O143" s="63">
        <v>2530</v>
      </c>
      <c r="P143" s="64">
        <f>Table2245789101123[[#This Row],[PEMBULATAN]]*O143</f>
        <v>16470.3</v>
      </c>
    </row>
    <row r="144" spans="1:16" ht="26.25" customHeight="1" x14ac:dyDescent="0.2">
      <c r="A144" s="13"/>
      <c r="B144" s="73"/>
      <c r="C144" s="71" t="s">
        <v>421</v>
      </c>
      <c r="D144" s="76" t="s">
        <v>69</v>
      </c>
      <c r="E144" s="12">
        <v>44471</v>
      </c>
      <c r="F144" s="74" t="s">
        <v>278</v>
      </c>
      <c r="G144" s="12">
        <v>44473.5</v>
      </c>
      <c r="H144" s="75" t="s">
        <v>279</v>
      </c>
      <c r="I144" s="15">
        <v>50</v>
      </c>
      <c r="J144" s="15">
        <v>36</v>
      </c>
      <c r="K144" s="15">
        <v>12</v>
      </c>
      <c r="L144" s="15">
        <v>8</v>
      </c>
      <c r="M144" s="79">
        <v>5.4</v>
      </c>
      <c r="N144" s="101">
        <v>8</v>
      </c>
      <c r="O144" s="63">
        <v>2530</v>
      </c>
      <c r="P144" s="64">
        <f>Table2245789101123[[#This Row],[PEMBULATAN]]*O144</f>
        <v>20240</v>
      </c>
    </row>
    <row r="145" spans="1:16" ht="26.25" customHeight="1" x14ac:dyDescent="0.2">
      <c r="A145" s="13"/>
      <c r="B145" s="73"/>
      <c r="C145" s="71" t="s">
        <v>422</v>
      </c>
      <c r="D145" s="76" t="s">
        <v>69</v>
      </c>
      <c r="E145" s="12">
        <v>44471</v>
      </c>
      <c r="F145" s="74" t="s">
        <v>278</v>
      </c>
      <c r="G145" s="12">
        <v>44473.5</v>
      </c>
      <c r="H145" s="75" t="s">
        <v>279</v>
      </c>
      <c r="I145" s="15">
        <v>40</v>
      </c>
      <c r="J145" s="15">
        <v>32</v>
      </c>
      <c r="K145" s="15">
        <v>15</v>
      </c>
      <c r="L145" s="15">
        <v>2</v>
      </c>
      <c r="M145" s="79">
        <v>4.8</v>
      </c>
      <c r="N145" s="101">
        <v>4.8</v>
      </c>
      <c r="O145" s="63">
        <v>2530</v>
      </c>
      <c r="P145" s="64">
        <f>Table2245789101123[[#This Row],[PEMBULATAN]]*O145</f>
        <v>12144</v>
      </c>
    </row>
    <row r="146" spans="1:16" ht="26.25" customHeight="1" x14ac:dyDescent="0.2">
      <c r="A146" s="13"/>
      <c r="B146" s="106"/>
      <c r="C146" s="71" t="s">
        <v>423</v>
      </c>
      <c r="D146" s="76" t="s">
        <v>69</v>
      </c>
      <c r="E146" s="12">
        <v>44471</v>
      </c>
      <c r="F146" s="74" t="s">
        <v>278</v>
      </c>
      <c r="G146" s="12">
        <v>44473.5</v>
      </c>
      <c r="H146" s="75" t="s">
        <v>279</v>
      </c>
      <c r="I146" s="15">
        <v>36</v>
      </c>
      <c r="J146" s="15">
        <v>23</v>
      </c>
      <c r="K146" s="15">
        <v>30</v>
      </c>
      <c r="L146" s="15">
        <v>9</v>
      </c>
      <c r="M146" s="79">
        <v>6.21</v>
      </c>
      <c r="N146" s="101">
        <v>9</v>
      </c>
      <c r="O146" s="63">
        <v>2530</v>
      </c>
      <c r="P146" s="64">
        <f>Table2245789101123[[#This Row],[PEMBULATAN]]*O146</f>
        <v>22770</v>
      </c>
    </row>
    <row r="147" spans="1:16" ht="26.25" customHeight="1" x14ac:dyDescent="0.2">
      <c r="A147" s="13"/>
      <c r="B147" s="106" t="s">
        <v>424</v>
      </c>
      <c r="C147" s="71" t="s">
        <v>425</v>
      </c>
      <c r="D147" s="76" t="s">
        <v>69</v>
      </c>
      <c r="E147" s="12">
        <v>44471</v>
      </c>
      <c r="F147" s="74" t="s">
        <v>278</v>
      </c>
      <c r="G147" s="12">
        <v>44473.5</v>
      </c>
      <c r="H147" s="75" t="s">
        <v>279</v>
      </c>
      <c r="I147" s="15">
        <v>36</v>
      </c>
      <c r="J147" s="15">
        <v>36</v>
      </c>
      <c r="K147" s="15">
        <v>18</v>
      </c>
      <c r="L147" s="15">
        <v>12</v>
      </c>
      <c r="M147" s="79">
        <v>5.8319999999999999</v>
      </c>
      <c r="N147" s="101">
        <v>12</v>
      </c>
      <c r="O147" s="63">
        <v>2530</v>
      </c>
      <c r="P147" s="64">
        <f>Table2245789101123[[#This Row],[PEMBULATAN]]*O147</f>
        <v>30360</v>
      </c>
    </row>
    <row r="148" spans="1:16" ht="26.25" customHeight="1" x14ac:dyDescent="0.2">
      <c r="A148" s="13"/>
      <c r="B148" s="73" t="s">
        <v>426</v>
      </c>
      <c r="C148" s="71" t="s">
        <v>427</v>
      </c>
      <c r="D148" s="76" t="s">
        <v>69</v>
      </c>
      <c r="E148" s="12">
        <v>44471</v>
      </c>
      <c r="F148" s="74" t="s">
        <v>278</v>
      </c>
      <c r="G148" s="12">
        <v>44473.5</v>
      </c>
      <c r="H148" s="75" t="s">
        <v>279</v>
      </c>
      <c r="I148" s="15">
        <v>47</v>
      </c>
      <c r="J148" s="15">
        <v>42</v>
      </c>
      <c r="K148" s="15">
        <v>36</v>
      </c>
      <c r="L148" s="15">
        <v>15</v>
      </c>
      <c r="M148" s="79">
        <v>17.765999999999998</v>
      </c>
      <c r="N148" s="101">
        <v>17.765999999999998</v>
      </c>
      <c r="O148" s="63">
        <v>2530</v>
      </c>
      <c r="P148" s="64">
        <f>Table2245789101123[[#This Row],[PEMBULATAN]]*O148</f>
        <v>44947.979999999996</v>
      </c>
    </row>
    <row r="149" spans="1:16" ht="26.25" customHeight="1" x14ac:dyDescent="0.2">
      <c r="A149" s="13"/>
      <c r="B149" s="73"/>
      <c r="C149" s="71" t="s">
        <v>428</v>
      </c>
      <c r="D149" s="76" t="s">
        <v>69</v>
      </c>
      <c r="E149" s="12">
        <v>44471</v>
      </c>
      <c r="F149" s="74" t="s">
        <v>278</v>
      </c>
      <c r="G149" s="12">
        <v>44473.5</v>
      </c>
      <c r="H149" s="75" t="s">
        <v>279</v>
      </c>
      <c r="I149" s="15">
        <v>148</v>
      </c>
      <c r="J149" s="15">
        <v>64</v>
      </c>
      <c r="K149" s="15">
        <v>9</v>
      </c>
      <c r="L149" s="15">
        <v>15</v>
      </c>
      <c r="M149" s="79">
        <v>21.312000000000001</v>
      </c>
      <c r="N149" s="101">
        <v>22</v>
      </c>
      <c r="O149" s="63">
        <v>2530</v>
      </c>
      <c r="P149" s="64">
        <f>Table2245789101123[[#This Row],[PEMBULATAN]]*O149</f>
        <v>55660</v>
      </c>
    </row>
    <row r="150" spans="1:16" ht="26.25" customHeight="1" x14ac:dyDescent="0.2">
      <c r="A150" s="13"/>
      <c r="B150" s="73"/>
      <c r="C150" s="71" t="s">
        <v>429</v>
      </c>
      <c r="D150" s="76" t="s">
        <v>69</v>
      </c>
      <c r="E150" s="12">
        <v>44471</v>
      </c>
      <c r="F150" s="74" t="s">
        <v>278</v>
      </c>
      <c r="G150" s="12">
        <v>44473.5</v>
      </c>
      <c r="H150" s="75" t="s">
        <v>279</v>
      </c>
      <c r="I150" s="15">
        <v>148</v>
      </c>
      <c r="J150" s="15">
        <v>64</v>
      </c>
      <c r="K150" s="15">
        <v>9</v>
      </c>
      <c r="L150" s="15">
        <v>15</v>
      </c>
      <c r="M150" s="79">
        <v>21.312000000000001</v>
      </c>
      <c r="N150" s="101">
        <v>22</v>
      </c>
      <c r="O150" s="63">
        <v>2530</v>
      </c>
      <c r="P150" s="64">
        <f>Table2245789101123[[#This Row],[PEMBULATAN]]*O150</f>
        <v>55660</v>
      </c>
    </row>
    <row r="151" spans="1:16" ht="26.25" customHeight="1" x14ac:dyDescent="0.2">
      <c r="A151" s="13"/>
      <c r="B151" s="73"/>
      <c r="C151" s="71" t="s">
        <v>430</v>
      </c>
      <c r="D151" s="76" t="s">
        <v>69</v>
      </c>
      <c r="E151" s="12">
        <v>44471</v>
      </c>
      <c r="F151" s="74" t="s">
        <v>278</v>
      </c>
      <c r="G151" s="12">
        <v>44473.5</v>
      </c>
      <c r="H151" s="75" t="s">
        <v>279</v>
      </c>
      <c r="I151" s="15">
        <v>148</v>
      </c>
      <c r="J151" s="15">
        <v>64</v>
      </c>
      <c r="K151" s="15">
        <v>9</v>
      </c>
      <c r="L151" s="15">
        <v>15</v>
      </c>
      <c r="M151" s="79">
        <v>21.312000000000001</v>
      </c>
      <c r="N151" s="101">
        <v>22</v>
      </c>
      <c r="O151" s="63">
        <v>2530</v>
      </c>
      <c r="P151" s="64">
        <f>Table2245789101123[[#This Row],[PEMBULATAN]]*O151</f>
        <v>55660</v>
      </c>
    </row>
    <row r="152" spans="1:16" ht="26.25" customHeight="1" x14ac:dyDescent="0.2">
      <c r="A152" s="13"/>
      <c r="B152" s="73"/>
      <c r="C152" s="71" t="s">
        <v>431</v>
      </c>
      <c r="D152" s="76" t="s">
        <v>69</v>
      </c>
      <c r="E152" s="12">
        <v>44471</v>
      </c>
      <c r="F152" s="74" t="s">
        <v>278</v>
      </c>
      <c r="G152" s="12">
        <v>44473.5</v>
      </c>
      <c r="H152" s="75" t="s">
        <v>279</v>
      </c>
      <c r="I152" s="15">
        <v>148</v>
      </c>
      <c r="J152" s="15">
        <v>64</v>
      </c>
      <c r="K152" s="15">
        <v>9</v>
      </c>
      <c r="L152" s="15">
        <v>15</v>
      </c>
      <c r="M152" s="79">
        <v>21.312000000000001</v>
      </c>
      <c r="N152" s="101">
        <v>22</v>
      </c>
      <c r="O152" s="63">
        <v>2530</v>
      </c>
      <c r="P152" s="64">
        <f>Table2245789101123[[#This Row],[PEMBULATAN]]*O152</f>
        <v>55660</v>
      </c>
    </row>
    <row r="153" spans="1:16" ht="26.25" customHeight="1" x14ac:dyDescent="0.2">
      <c r="A153" s="13"/>
      <c r="B153" s="73"/>
      <c r="C153" s="71" t="s">
        <v>432</v>
      </c>
      <c r="D153" s="76" t="s">
        <v>69</v>
      </c>
      <c r="E153" s="12">
        <v>44471</v>
      </c>
      <c r="F153" s="74" t="s">
        <v>278</v>
      </c>
      <c r="G153" s="12">
        <v>44473.5</v>
      </c>
      <c r="H153" s="75" t="s">
        <v>279</v>
      </c>
      <c r="I153" s="15">
        <v>148</v>
      </c>
      <c r="J153" s="15">
        <v>64</v>
      </c>
      <c r="K153" s="15">
        <v>9</v>
      </c>
      <c r="L153" s="15">
        <v>15</v>
      </c>
      <c r="M153" s="79">
        <v>21.312000000000001</v>
      </c>
      <c r="N153" s="101">
        <v>22</v>
      </c>
      <c r="O153" s="63">
        <v>2530</v>
      </c>
      <c r="P153" s="64">
        <f>Table2245789101123[[#This Row],[PEMBULATAN]]*O153</f>
        <v>55660</v>
      </c>
    </row>
    <row r="154" spans="1:16" ht="26.25" customHeight="1" x14ac:dyDescent="0.2">
      <c r="A154" s="13"/>
      <c r="B154" s="73"/>
      <c r="C154" s="71" t="s">
        <v>433</v>
      </c>
      <c r="D154" s="76" t="s">
        <v>69</v>
      </c>
      <c r="E154" s="12">
        <v>44471</v>
      </c>
      <c r="F154" s="74" t="s">
        <v>278</v>
      </c>
      <c r="G154" s="12">
        <v>44473.5</v>
      </c>
      <c r="H154" s="75" t="s">
        <v>279</v>
      </c>
      <c r="I154" s="15">
        <v>91</v>
      </c>
      <c r="J154" s="15">
        <v>60</v>
      </c>
      <c r="K154" s="15">
        <v>21</v>
      </c>
      <c r="L154" s="15">
        <v>15</v>
      </c>
      <c r="M154" s="79">
        <v>28.664999999999999</v>
      </c>
      <c r="N154" s="101">
        <v>29</v>
      </c>
      <c r="O154" s="63">
        <v>2530</v>
      </c>
      <c r="P154" s="64">
        <f>Table2245789101123[[#This Row],[PEMBULATAN]]*O154</f>
        <v>73370</v>
      </c>
    </row>
    <row r="155" spans="1:16" ht="26.25" customHeight="1" x14ac:dyDescent="0.2">
      <c r="A155" s="13"/>
      <c r="B155" s="73"/>
      <c r="C155" s="71" t="s">
        <v>434</v>
      </c>
      <c r="D155" s="76" t="s">
        <v>69</v>
      </c>
      <c r="E155" s="12">
        <v>44471</v>
      </c>
      <c r="F155" s="74" t="s">
        <v>278</v>
      </c>
      <c r="G155" s="12">
        <v>44473.5</v>
      </c>
      <c r="H155" s="75" t="s">
        <v>279</v>
      </c>
      <c r="I155" s="15">
        <v>82</v>
      </c>
      <c r="J155" s="15">
        <v>72</v>
      </c>
      <c r="K155" s="15">
        <v>35</v>
      </c>
      <c r="L155" s="15">
        <v>11</v>
      </c>
      <c r="M155" s="79">
        <v>51.66</v>
      </c>
      <c r="N155" s="101">
        <v>51.66</v>
      </c>
      <c r="O155" s="63">
        <v>2530</v>
      </c>
      <c r="P155" s="64">
        <f>Table2245789101123[[#This Row],[PEMBULATAN]]*O155</f>
        <v>130699.79999999999</v>
      </c>
    </row>
    <row r="156" spans="1:16" ht="26.25" customHeight="1" x14ac:dyDescent="0.2">
      <c r="A156" s="13"/>
      <c r="B156" s="73"/>
      <c r="C156" s="71" t="s">
        <v>435</v>
      </c>
      <c r="D156" s="76" t="s">
        <v>69</v>
      </c>
      <c r="E156" s="12">
        <v>44471</v>
      </c>
      <c r="F156" s="74" t="s">
        <v>278</v>
      </c>
      <c r="G156" s="12">
        <v>44473.5</v>
      </c>
      <c r="H156" s="75" t="s">
        <v>279</v>
      </c>
      <c r="I156" s="15">
        <v>68</v>
      </c>
      <c r="J156" s="15">
        <v>15</v>
      </c>
      <c r="K156" s="15">
        <v>15</v>
      </c>
      <c r="L156" s="15">
        <v>15</v>
      </c>
      <c r="M156" s="79">
        <v>3.8250000000000002</v>
      </c>
      <c r="N156" s="101">
        <v>15</v>
      </c>
      <c r="O156" s="63">
        <v>2530</v>
      </c>
      <c r="P156" s="64">
        <f>Table2245789101123[[#This Row],[PEMBULATAN]]*O156</f>
        <v>37950</v>
      </c>
    </row>
    <row r="157" spans="1:16" ht="26.25" customHeight="1" x14ac:dyDescent="0.2">
      <c r="A157" s="13"/>
      <c r="B157" s="73"/>
      <c r="C157" s="71" t="s">
        <v>436</v>
      </c>
      <c r="D157" s="76" t="s">
        <v>69</v>
      </c>
      <c r="E157" s="12">
        <v>44471</v>
      </c>
      <c r="F157" s="74" t="s">
        <v>278</v>
      </c>
      <c r="G157" s="12">
        <v>44473.5</v>
      </c>
      <c r="H157" s="75" t="s">
        <v>279</v>
      </c>
      <c r="I157" s="15">
        <v>82</v>
      </c>
      <c r="J157" s="15">
        <v>72</v>
      </c>
      <c r="K157" s="15">
        <v>35</v>
      </c>
      <c r="L157" s="15">
        <v>11</v>
      </c>
      <c r="M157" s="79">
        <v>51.66</v>
      </c>
      <c r="N157" s="101">
        <v>51.66</v>
      </c>
      <c r="O157" s="63">
        <v>2530</v>
      </c>
      <c r="P157" s="64">
        <f>Table2245789101123[[#This Row],[PEMBULATAN]]*O157</f>
        <v>130699.79999999999</v>
      </c>
    </row>
    <row r="158" spans="1:16" ht="26.25" customHeight="1" x14ac:dyDescent="0.2">
      <c r="A158" s="13"/>
      <c r="B158" s="73"/>
      <c r="C158" s="71" t="s">
        <v>437</v>
      </c>
      <c r="D158" s="76" t="s">
        <v>69</v>
      </c>
      <c r="E158" s="12">
        <v>44471</v>
      </c>
      <c r="F158" s="74" t="s">
        <v>278</v>
      </c>
      <c r="G158" s="12">
        <v>44473.5</v>
      </c>
      <c r="H158" s="75" t="s">
        <v>279</v>
      </c>
      <c r="I158" s="15">
        <v>34</v>
      </c>
      <c r="J158" s="15">
        <v>23</v>
      </c>
      <c r="K158" s="15">
        <v>23</v>
      </c>
      <c r="L158" s="15">
        <v>8</v>
      </c>
      <c r="M158" s="79">
        <v>4.4965000000000002</v>
      </c>
      <c r="N158" s="101">
        <v>8</v>
      </c>
      <c r="O158" s="63">
        <v>2530</v>
      </c>
      <c r="P158" s="64">
        <f>Table2245789101123[[#This Row],[PEMBULATAN]]*O158</f>
        <v>20240</v>
      </c>
    </row>
    <row r="159" spans="1:16" ht="26.25" customHeight="1" x14ac:dyDescent="0.2">
      <c r="A159" s="13"/>
      <c r="B159" s="73"/>
      <c r="C159" s="71" t="s">
        <v>438</v>
      </c>
      <c r="D159" s="76" t="s">
        <v>69</v>
      </c>
      <c r="E159" s="12">
        <v>44471</v>
      </c>
      <c r="F159" s="74" t="s">
        <v>278</v>
      </c>
      <c r="G159" s="12">
        <v>44473.5</v>
      </c>
      <c r="H159" s="75" t="s">
        <v>279</v>
      </c>
      <c r="I159" s="15">
        <v>65</v>
      </c>
      <c r="J159" s="15">
        <v>56</v>
      </c>
      <c r="K159" s="15">
        <v>21</v>
      </c>
      <c r="L159" s="15">
        <v>15</v>
      </c>
      <c r="M159" s="79">
        <v>19.11</v>
      </c>
      <c r="N159" s="101">
        <v>19.11</v>
      </c>
      <c r="O159" s="63">
        <v>2530</v>
      </c>
      <c r="P159" s="64">
        <f>Table2245789101123[[#This Row],[PEMBULATAN]]*O159</f>
        <v>48348.299999999996</v>
      </c>
    </row>
    <row r="160" spans="1:16" ht="26.25" customHeight="1" x14ac:dyDescent="0.2">
      <c r="A160" s="13"/>
      <c r="B160" s="73"/>
      <c r="C160" s="71" t="s">
        <v>439</v>
      </c>
      <c r="D160" s="76" t="s">
        <v>69</v>
      </c>
      <c r="E160" s="12">
        <v>44471</v>
      </c>
      <c r="F160" s="74" t="s">
        <v>278</v>
      </c>
      <c r="G160" s="12">
        <v>44473.5</v>
      </c>
      <c r="H160" s="75" t="s">
        <v>279</v>
      </c>
      <c r="I160" s="15">
        <v>65</v>
      </c>
      <c r="J160" s="15">
        <v>56</v>
      </c>
      <c r="K160" s="15">
        <v>21</v>
      </c>
      <c r="L160" s="15">
        <v>15</v>
      </c>
      <c r="M160" s="79">
        <v>19.11</v>
      </c>
      <c r="N160" s="101">
        <v>19.11</v>
      </c>
      <c r="O160" s="63">
        <v>2530</v>
      </c>
      <c r="P160" s="64">
        <f>Table2245789101123[[#This Row],[PEMBULATAN]]*O160</f>
        <v>48348.299999999996</v>
      </c>
    </row>
    <row r="161" spans="1:16" ht="26.25" customHeight="1" x14ac:dyDescent="0.2">
      <c r="A161" s="13"/>
      <c r="B161" s="73"/>
      <c r="C161" s="71" t="s">
        <v>440</v>
      </c>
      <c r="D161" s="76" t="s">
        <v>69</v>
      </c>
      <c r="E161" s="12">
        <v>44471</v>
      </c>
      <c r="F161" s="74" t="s">
        <v>278</v>
      </c>
      <c r="G161" s="12">
        <v>44473.5</v>
      </c>
      <c r="H161" s="75" t="s">
        <v>279</v>
      </c>
      <c r="I161" s="15">
        <v>65</v>
      </c>
      <c r="J161" s="15">
        <v>56</v>
      </c>
      <c r="K161" s="15">
        <v>21</v>
      </c>
      <c r="L161" s="15">
        <v>15</v>
      </c>
      <c r="M161" s="79">
        <v>19.11</v>
      </c>
      <c r="N161" s="101">
        <v>19.11</v>
      </c>
      <c r="O161" s="63">
        <v>2530</v>
      </c>
      <c r="P161" s="64">
        <f>Table2245789101123[[#This Row],[PEMBULATAN]]*O161</f>
        <v>48348.299999999996</v>
      </c>
    </row>
    <row r="162" spans="1:16" ht="26.25" customHeight="1" x14ac:dyDescent="0.2">
      <c r="A162" s="13"/>
      <c r="B162" s="73"/>
      <c r="C162" s="71" t="s">
        <v>441</v>
      </c>
      <c r="D162" s="76" t="s">
        <v>69</v>
      </c>
      <c r="E162" s="12">
        <v>44471</v>
      </c>
      <c r="F162" s="74" t="s">
        <v>278</v>
      </c>
      <c r="G162" s="12">
        <v>44473.5</v>
      </c>
      <c r="H162" s="75" t="s">
        <v>279</v>
      </c>
      <c r="I162" s="15">
        <v>65</v>
      </c>
      <c r="J162" s="15">
        <v>56</v>
      </c>
      <c r="K162" s="15">
        <v>21</v>
      </c>
      <c r="L162" s="15">
        <v>15</v>
      </c>
      <c r="M162" s="79">
        <v>19.11</v>
      </c>
      <c r="N162" s="101">
        <v>19.11</v>
      </c>
      <c r="O162" s="63">
        <v>2530</v>
      </c>
      <c r="P162" s="64">
        <f>Table2245789101123[[#This Row],[PEMBULATAN]]*O162</f>
        <v>48348.299999999996</v>
      </c>
    </row>
    <row r="163" spans="1:16" ht="26.25" customHeight="1" x14ac:dyDescent="0.2">
      <c r="A163" s="13"/>
      <c r="B163" s="73"/>
      <c r="C163" s="71" t="s">
        <v>442</v>
      </c>
      <c r="D163" s="76" t="s">
        <v>69</v>
      </c>
      <c r="E163" s="12">
        <v>44471</v>
      </c>
      <c r="F163" s="74" t="s">
        <v>278</v>
      </c>
      <c r="G163" s="12">
        <v>44473.5</v>
      </c>
      <c r="H163" s="75" t="s">
        <v>279</v>
      </c>
      <c r="I163" s="15">
        <v>65</v>
      </c>
      <c r="J163" s="15">
        <v>56</v>
      </c>
      <c r="K163" s="15">
        <v>21</v>
      </c>
      <c r="L163" s="15">
        <v>15</v>
      </c>
      <c r="M163" s="79">
        <v>19.11</v>
      </c>
      <c r="N163" s="101">
        <v>19.11</v>
      </c>
      <c r="O163" s="63">
        <v>2530</v>
      </c>
      <c r="P163" s="64">
        <f>Table2245789101123[[#This Row],[PEMBULATAN]]*O163</f>
        <v>48348.299999999996</v>
      </c>
    </row>
    <row r="164" spans="1:16" ht="26.25" customHeight="1" x14ac:dyDescent="0.2">
      <c r="A164" s="13"/>
      <c r="B164" s="73"/>
      <c r="C164" s="71" t="s">
        <v>443</v>
      </c>
      <c r="D164" s="76" t="s">
        <v>69</v>
      </c>
      <c r="E164" s="12">
        <v>44471</v>
      </c>
      <c r="F164" s="74" t="s">
        <v>278</v>
      </c>
      <c r="G164" s="12">
        <v>44473.5</v>
      </c>
      <c r="H164" s="75" t="s">
        <v>279</v>
      </c>
      <c r="I164" s="15">
        <v>51</v>
      </c>
      <c r="J164" s="15">
        <v>39</v>
      </c>
      <c r="K164" s="15">
        <v>38</v>
      </c>
      <c r="L164" s="15">
        <v>3</v>
      </c>
      <c r="M164" s="79">
        <v>18.895499999999998</v>
      </c>
      <c r="N164" s="101">
        <v>18.895499999999998</v>
      </c>
      <c r="O164" s="63">
        <v>2530</v>
      </c>
      <c r="P164" s="64">
        <f>Table2245789101123[[#This Row],[PEMBULATAN]]*O164</f>
        <v>47805.614999999998</v>
      </c>
    </row>
    <row r="165" spans="1:16" ht="26.25" customHeight="1" x14ac:dyDescent="0.2">
      <c r="A165" s="13"/>
      <c r="B165" s="73"/>
      <c r="C165" s="71" t="s">
        <v>444</v>
      </c>
      <c r="D165" s="76" t="s">
        <v>69</v>
      </c>
      <c r="E165" s="12">
        <v>44471</v>
      </c>
      <c r="F165" s="74" t="s">
        <v>278</v>
      </c>
      <c r="G165" s="12">
        <v>44473.5</v>
      </c>
      <c r="H165" s="75" t="s">
        <v>279</v>
      </c>
      <c r="I165" s="15">
        <v>46</v>
      </c>
      <c r="J165" s="15">
        <v>46</v>
      </c>
      <c r="K165" s="15">
        <v>46</v>
      </c>
      <c r="L165" s="15">
        <v>15</v>
      </c>
      <c r="M165" s="79">
        <v>24.334</v>
      </c>
      <c r="N165" s="101">
        <v>25</v>
      </c>
      <c r="O165" s="63">
        <v>2530</v>
      </c>
      <c r="P165" s="64">
        <f>Table2245789101123[[#This Row],[PEMBULATAN]]*O165</f>
        <v>63250</v>
      </c>
    </row>
    <row r="166" spans="1:16" ht="26.25" customHeight="1" x14ac:dyDescent="0.2">
      <c r="A166" s="13"/>
      <c r="B166" s="73"/>
      <c r="C166" s="71" t="s">
        <v>445</v>
      </c>
      <c r="D166" s="76" t="s">
        <v>69</v>
      </c>
      <c r="E166" s="12">
        <v>44471</v>
      </c>
      <c r="F166" s="74" t="s">
        <v>278</v>
      </c>
      <c r="G166" s="12">
        <v>44473.5</v>
      </c>
      <c r="H166" s="75" t="s">
        <v>279</v>
      </c>
      <c r="I166" s="15">
        <v>46</v>
      </c>
      <c r="J166" s="15">
        <v>46</v>
      </c>
      <c r="K166" s="15">
        <v>46</v>
      </c>
      <c r="L166" s="15">
        <v>15</v>
      </c>
      <c r="M166" s="79">
        <v>24.334</v>
      </c>
      <c r="N166" s="101">
        <v>25</v>
      </c>
      <c r="O166" s="63">
        <v>2530</v>
      </c>
      <c r="P166" s="64">
        <f>Table2245789101123[[#This Row],[PEMBULATAN]]*O166</f>
        <v>63250</v>
      </c>
    </row>
    <row r="167" spans="1:16" ht="26.25" customHeight="1" x14ac:dyDescent="0.2">
      <c r="A167" s="13"/>
      <c r="B167" s="73"/>
      <c r="C167" s="71" t="s">
        <v>446</v>
      </c>
      <c r="D167" s="76" t="s">
        <v>69</v>
      </c>
      <c r="E167" s="12">
        <v>44471</v>
      </c>
      <c r="F167" s="74" t="s">
        <v>278</v>
      </c>
      <c r="G167" s="12">
        <v>44473.5</v>
      </c>
      <c r="H167" s="75" t="s">
        <v>279</v>
      </c>
      <c r="I167" s="15">
        <v>46</v>
      </c>
      <c r="J167" s="15">
        <v>46</v>
      </c>
      <c r="K167" s="15">
        <v>46</v>
      </c>
      <c r="L167" s="15">
        <v>15</v>
      </c>
      <c r="M167" s="79">
        <v>24.334</v>
      </c>
      <c r="N167" s="101">
        <v>25</v>
      </c>
      <c r="O167" s="63">
        <v>2530</v>
      </c>
      <c r="P167" s="64">
        <f>Table2245789101123[[#This Row],[PEMBULATAN]]*O167</f>
        <v>63250</v>
      </c>
    </row>
    <row r="168" spans="1:16" ht="26.25" customHeight="1" x14ac:dyDescent="0.2">
      <c r="A168" s="13"/>
      <c r="B168" s="106"/>
      <c r="C168" s="71" t="s">
        <v>447</v>
      </c>
      <c r="D168" s="76" t="s">
        <v>69</v>
      </c>
      <c r="E168" s="12">
        <v>44471</v>
      </c>
      <c r="F168" s="74" t="s">
        <v>278</v>
      </c>
      <c r="G168" s="12">
        <v>44473.5</v>
      </c>
      <c r="H168" s="75" t="s">
        <v>279</v>
      </c>
      <c r="I168" s="15">
        <v>46</v>
      </c>
      <c r="J168" s="15">
        <v>46</v>
      </c>
      <c r="K168" s="15">
        <v>46</v>
      </c>
      <c r="L168" s="15">
        <v>15</v>
      </c>
      <c r="M168" s="79">
        <v>24.334</v>
      </c>
      <c r="N168" s="101">
        <v>25</v>
      </c>
      <c r="O168" s="63">
        <v>2530</v>
      </c>
      <c r="P168" s="64">
        <f>Table2245789101123[[#This Row],[PEMBULATAN]]*O168</f>
        <v>63250</v>
      </c>
    </row>
    <row r="169" spans="1:16" ht="26.25" customHeight="1" x14ac:dyDescent="0.2">
      <c r="A169" s="13"/>
      <c r="B169" s="73" t="s">
        <v>448</v>
      </c>
      <c r="C169" s="71" t="s">
        <v>449</v>
      </c>
      <c r="D169" s="76" t="s">
        <v>69</v>
      </c>
      <c r="E169" s="12">
        <v>44471</v>
      </c>
      <c r="F169" s="74" t="s">
        <v>278</v>
      </c>
      <c r="G169" s="12">
        <v>44473.5</v>
      </c>
      <c r="H169" s="75" t="s">
        <v>279</v>
      </c>
      <c r="I169" s="15">
        <v>46</v>
      </c>
      <c r="J169" s="15">
        <v>34</v>
      </c>
      <c r="K169" s="15">
        <v>33</v>
      </c>
      <c r="L169" s="15">
        <v>11</v>
      </c>
      <c r="M169" s="79">
        <v>12.903</v>
      </c>
      <c r="N169" s="101">
        <v>12.903</v>
      </c>
      <c r="O169" s="63">
        <v>2530</v>
      </c>
      <c r="P169" s="64">
        <f>Table2245789101123[[#This Row],[PEMBULATAN]]*O169</f>
        <v>32644.59</v>
      </c>
    </row>
    <row r="170" spans="1:16" ht="22.5" customHeight="1" x14ac:dyDescent="0.2">
      <c r="A170" s="165" t="s">
        <v>30</v>
      </c>
      <c r="B170" s="166"/>
      <c r="C170" s="166"/>
      <c r="D170" s="166"/>
      <c r="E170" s="166"/>
      <c r="F170" s="166"/>
      <c r="G170" s="166"/>
      <c r="H170" s="166"/>
      <c r="I170" s="166"/>
      <c r="J170" s="166"/>
      <c r="K170" s="166"/>
      <c r="L170" s="167"/>
      <c r="M170" s="77">
        <f>SUBTOTAL(109,Table2245789101123[KG VOLUME])</f>
        <v>3384.7845000000007</v>
      </c>
      <c r="N170" s="67">
        <f>SUM(N3:N169)</f>
        <v>3481.1045000000013</v>
      </c>
      <c r="O170" s="168">
        <f>SUM(P3:P169)</f>
        <v>8807194.3849999998</v>
      </c>
      <c r="P170" s="169"/>
    </row>
    <row r="171" spans="1:16" ht="18" customHeight="1" x14ac:dyDescent="0.2">
      <c r="A171" s="84"/>
      <c r="B171" s="55" t="s">
        <v>42</v>
      </c>
      <c r="C171" s="54"/>
      <c r="D171" s="56" t="s">
        <v>43</v>
      </c>
      <c r="E171" s="84"/>
      <c r="F171" s="84"/>
      <c r="G171" s="84"/>
      <c r="H171" s="84"/>
      <c r="I171" s="84"/>
      <c r="J171" s="84"/>
      <c r="K171" s="84"/>
      <c r="L171" s="84"/>
      <c r="M171" s="85"/>
      <c r="N171" s="86" t="s">
        <v>51</v>
      </c>
      <c r="O171" s="87"/>
      <c r="P171" s="87">
        <f>O170*10%</f>
        <v>880719.43850000005</v>
      </c>
    </row>
    <row r="172" spans="1:16" ht="18" customHeight="1" thickBot="1" x14ac:dyDescent="0.25">
      <c r="A172" s="84"/>
      <c r="B172" s="55"/>
      <c r="C172" s="54"/>
      <c r="D172" s="56"/>
      <c r="E172" s="84"/>
      <c r="F172" s="84"/>
      <c r="G172" s="84"/>
      <c r="H172" s="84"/>
      <c r="I172" s="84"/>
      <c r="J172" s="84"/>
      <c r="K172" s="84"/>
      <c r="L172" s="84"/>
      <c r="M172" s="85"/>
      <c r="N172" s="88" t="s">
        <v>52</v>
      </c>
      <c r="O172" s="89"/>
      <c r="P172" s="89">
        <f>O170-P171</f>
        <v>7926474.9464999996</v>
      </c>
    </row>
    <row r="173" spans="1:16" ht="18" customHeight="1" x14ac:dyDescent="0.2">
      <c r="A173" s="10"/>
      <c r="H173" s="62"/>
      <c r="N173" s="61" t="s">
        <v>31</v>
      </c>
      <c r="P173" s="68">
        <f>P172*1%</f>
        <v>79264.749465000001</v>
      </c>
    </row>
    <row r="174" spans="1:16" ht="18" customHeight="1" thickBot="1" x14ac:dyDescent="0.25">
      <c r="A174" s="10"/>
      <c r="H174" s="62"/>
      <c r="N174" s="61" t="s">
        <v>53</v>
      </c>
      <c r="P174" s="70">
        <f>P172*2%</f>
        <v>158529.49893</v>
      </c>
    </row>
    <row r="175" spans="1:16" ht="18" customHeight="1" x14ac:dyDescent="0.2">
      <c r="A175" s="10"/>
      <c r="H175" s="62"/>
      <c r="N175" s="65" t="s">
        <v>32</v>
      </c>
      <c r="O175" s="66"/>
      <c r="P175" s="69">
        <f>P172+P173-P174</f>
        <v>7847210.1970349997</v>
      </c>
    </row>
    <row r="177" spans="1:16" x14ac:dyDescent="0.2">
      <c r="A177" s="10"/>
      <c r="H177" s="62"/>
      <c r="P177" s="70"/>
    </row>
    <row r="178" spans="1:16" x14ac:dyDescent="0.2">
      <c r="A178" s="10"/>
      <c r="H178" s="62"/>
      <c r="O178" s="57"/>
      <c r="P178" s="70"/>
    </row>
    <row r="179" spans="1:16" s="3" customFormat="1" x14ac:dyDescent="0.25">
      <c r="A179" s="10"/>
      <c r="B179" s="2"/>
      <c r="C179" s="2"/>
      <c r="E179" s="11"/>
      <c r="H179" s="62"/>
      <c r="N179" s="14"/>
      <c r="O179" s="14"/>
      <c r="P179" s="14"/>
    </row>
    <row r="180" spans="1:16" s="3" customFormat="1" x14ac:dyDescent="0.25">
      <c r="A180" s="10"/>
      <c r="B180" s="2"/>
      <c r="C180" s="2"/>
      <c r="E180" s="11"/>
      <c r="H180" s="62"/>
      <c r="N180" s="14"/>
      <c r="O180" s="14"/>
      <c r="P180" s="14"/>
    </row>
    <row r="181" spans="1:16" s="3" customFormat="1" x14ac:dyDescent="0.25">
      <c r="A181" s="10"/>
      <c r="B181" s="2"/>
      <c r="C181" s="2"/>
      <c r="E181" s="11"/>
      <c r="H181" s="62"/>
      <c r="N181" s="14"/>
      <c r="O181" s="14"/>
      <c r="P181" s="14"/>
    </row>
    <row r="182" spans="1:16" s="3" customFormat="1" x14ac:dyDescent="0.25">
      <c r="A182" s="10"/>
      <c r="B182" s="2"/>
      <c r="C182" s="2"/>
      <c r="E182" s="11"/>
      <c r="H182" s="62"/>
      <c r="N182" s="14"/>
      <c r="O182" s="14"/>
      <c r="P182" s="14"/>
    </row>
    <row r="183" spans="1:16" s="3" customFormat="1" x14ac:dyDescent="0.25">
      <c r="A183" s="10"/>
      <c r="B183" s="2"/>
      <c r="C183" s="2"/>
      <c r="E183" s="11"/>
      <c r="H183" s="62"/>
      <c r="N183" s="14"/>
      <c r="O183" s="14"/>
      <c r="P183" s="14"/>
    </row>
    <row r="184" spans="1:16" s="3" customFormat="1" x14ac:dyDescent="0.25">
      <c r="A184" s="10"/>
      <c r="B184" s="2"/>
      <c r="C184" s="2"/>
      <c r="E184" s="11"/>
      <c r="H184" s="62"/>
      <c r="N184" s="14"/>
      <c r="O184" s="14"/>
      <c r="P184" s="14"/>
    </row>
    <row r="185" spans="1:16" s="3" customFormat="1" x14ac:dyDescent="0.25">
      <c r="A185" s="10"/>
      <c r="B185" s="2"/>
      <c r="C185" s="2"/>
      <c r="E185" s="11"/>
      <c r="H185" s="62"/>
      <c r="N185" s="14"/>
      <c r="O185" s="14"/>
      <c r="P185" s="14"/>
    </row>
    <row r="186" spans="1:16" s="3" customFormat="1" x14ac:dyDescent="0.25">
      <c r="A186" s="10"/>
      <c r="B186" s="2"/>
      <c r="C186" s="2"/>
      <c r="E186" s="11"/>
      <c r="H186" s="62"/>
      <c r="N186" s="14"/>
      <c r="O186" s="14"/>
      <c r="P186" s="14"/>
    </row>
    <row r="187" spans="1:16" s="3" customFormat="1" x14ac:dyDescent="0.25">
      <c r="A187" s="10"/>
      <c r="B187" s="2"/>
      <c r="C187" s="2"/>
      <c r="E187" s="11"/>
      <c r="H187" s="62"/>
      <c r="N187" s="14"/>
      <c r="O187" s="14"/>
      <c r="P187" s="14"/>
    </row>
    <row r="188" spans="1:16" s="3" customFormat="1" x14ac:dyDescent="0.25">
      <c r="A188" s="10"/>
      <c r="B188" s="2"/>
      <c r="C188" s="2"/>
      <c r="E188" s="11"/>
      <c r="H188" s="62"/>
      <c r="N188" s="14"/>
      <c r="O188" s="14"/>
      <c r="P188" s="14"/>
    </row>
    <row r="189" spans="1:16" s="3" customFormat="1" x14ac:dyDescent="0.25">
      <c r="A189" s="10"/>
      <c r="B189" s="2"/>
      <c r="C189" s="2"/>
      <c r="E189" s="11"/>
      <c r="H189" s="62"/>
      <c r="N189" s="14"/>
      <c r="O189" s="14"/>
      <c r="P189" s="14"/>
    </row>
    <row r="190" spans="1:16" s="3" customFormat="1" x14ac:dyDescent="0.25">
      <c r="A190" s="10"/>
      <c r="B190" s="2"/>
      <c r="C190" s="2"/>
      <c r="E190" s="11"/>
      <c r="H190" s="62"/>
      <c r="N190" s="14"/>
      <c r="O190" s="14"/>
      <c r="P190" s="14"/>
    </row>
  </sheetData>
  <mergeCells count="2">
    <mergeCell ref="A170:L170"/>
    <mergeCell ref="O170:P170"/>
  </mergeCells>
  <conditionalFormatting sqref="B3">
    <cfRule type="duplicateValues" dxfId="966" priority="2"/>
  </conditionalFormatting>
  <conditionalFormatting sqref="B4:B169">
    <cfRule type="duplicateValues" dxfId="965" priority="8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92"/>
  <sheetViews>
    <sheetView zoomScale="110" zoomScaleNormal="110" workbookViewId="0">
      <pane xSplit="3" ySplit="2" topLeftCell="D64" activePane="bottomRight" state="frozen"/>
      <selection pane="topRight" activeCell="B1" sqref="B1"/>
      <selection pane="bottomLeft" activeCell="A3" sqref="A3"/>
      <selection pane="bottomRight" activeCell="D67" sqref="D67"/>
    </sheetView>
  </sheetViews>
  <sheetFormatPr defaultRowHeight="15" x14ac:dyDescent="0.2"/>
  <cols>
    <col min="1" max="1" width="8" style="4" customWidth="1"/>
    <col min="2" max="2" width="19.5703125" style="2" customWidth="1"/>
    <col min="3" max="3" width="15.140625" style="2" customWidth="1"/>
    <col min="4" max="4" width="11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405779</v>
      </c>
      <c r="B3" s="72" t="s">
        <v>450</v>
      </c>
      <c r="C3" s="8" t="s">
        <v>451</v>
      </c>
      <c r="D3" s="74" t="s">
        <v>69</v>
      </c>
      <c r="E3" s="12">
        <v>44471</v>
      </c>
      <c r="F3" s="74" t="s">
        <v>278</v>
      </c>
      <c r="G3" s="12">
        <v>44473.5</v>
      </c>
      <c r="H3" s="9" t="s">
        <v>279</v>
      </c>
      <c r="I3" s="1">
        <v>60</v>
      </c>
      <c r="J3" s="1">
        <v>45</v>
      </c>
      <c r="K3" s="1">
        <v>18</v>
      </c>
      <c r="L3" s="1">
        <v>2</v>
      </c>
      <c r="M3" s="78">
        <v>12.15</v>
      </c>
      <c r="N3" s="101">
        <v>12.15</v>
      </c>
      <c r="O3" s="63">
        <v>2530</v>
      </c>
      <c r="P3" s="64">
        <f>Table22457891011234[[#This Row],[PEMBULATAN]]*O3</f>
        <v>30739.5</v>
      </c>
    </row>
    <row r="4" spans="1:16" ht="26.25" customHeight="1" x14ac:dyDescent="0.2">
      <c r="A4" s="13"/>
      <c r="B4" s="73"/>
      <c r="C4" s="71" t="s">
        <v>452</v>
      </c>
      <c r="D4" s="76" t="s">
        <v>69</v>
      </c>
      <c r="E4" s="12">
        <v>44471</v>
      </c>
      <c r="F4" s="74" t="s">
        <v>278</v>
      </c>
      <c r="G4" s="12">
        <v>44473.5</v>
      </c>
      <c r="H4" s="75" t="s">
        <v>279</v>
      </c>
      <c r="I4" s="15">
        <v>42</v>
      </c>
      <c r="J4" s="15">
        <v>26</v>
      </c>
      <c r="K4" s="15">
        <v>26</v>
      </c>
      <c r="L4" s="15">
        <v>2</v>
      </c>
      <c r="M4" s="79">
        <v>7.0979999999999999</v>
      </c>
      <c r="N4" s="101">
        <v>7.0979999999999999</v>
      </c>
      <c r="O4" s="63">
        <v>2530</v>
      </c>
      <c r="P4" s="64">
        <f>Table22457891011234[[#This Row],[PEMBULATAN]]*O4</f>
        <v>17957.939999999999</v>
      </c>
    </row>
    <row r="5" spans="1:16" ht="26.25" customHeight="1" x14ac:dyDescent="0.2">
      <c r="A5" s="13"/>
      <c r="B5" s="73"/>
      <c r="C5" s="71" t="s">
        <v>453</v>
      </c>
      <c r="D5" s="76" t="s">
        <v>69</v>
      </c>
      <c r="E5" s="12">
        <v>44471</v>
      </c>
      <c r="F5" s="74" t="s">
        <v>278</v>
      </c>
      <c r="G5" s="12">
        <v>44473.5</v>
      </c>
      <c r="H5" s="75" t="s">
        <v>279</v>
      </c>
      <c r="I5" s="15">
        <v>50</v>
      </c>
      <c r="J5" s="15">
        <v>50</v>
      </c>
      <c r="K5" s="15">
        <v>18</v>
      </c>
      <c r="L5" s="15">
        <v>6</v>
      </c>
      <c r="M5" s="79">
        <v>11.25</v>
      </c>
      <c r="N5" s="101">
        <v>11.25</v>
      </c>
      <c r="O5" s="63">
        <v>2530</v>
      </c>
      <c r="P5" s="64">
        <f>Table22457891011234[[#This Row],[PEMBULATAN]]*O5</f>
        <v>28462.5</v>
      </c>
    </row>
    <row r="6" spans="1:16" ht="26.25" customHeight="1" x14ac:dyDescent="0.2">
      <c r="A6" s="13"/>
      <c r="B6" s="73"/>
      <c r="C6" s="71" t="s">
        <v>454</v>
      </c>
      <c r="D6" s="76" t="s">
        <v>69</v>
      </c>
      <c r="E6" s="12">
        <v>44471</v>
      </c>
      <c r="F6" s="74" t="s">
        <v>278</v>
      </c>
      <c r="G6" s="12">
        <v>44473.5</v>
      </c>
      <c r="H6" s="75" t="s">
        <v>279</v>
      </c>
      <c r="I6" s="15">
        <v>80</v>
      </c>
      <c r="J6" s="15">
        <v>50</v>
      </c>
      <c r="K6" s="15">
        <v>33</v>
      </c>
      <c r="L6" s="15">
        <v>7</v>
      </c>
      <c r="M6" s="79">
        <v>33</v>
      </c>
      <c r="N6" s="101">
        <v>33</v>
      </c>
      <c r="O6" s="63">
        <v>2530</v>
      </c>
      <c r="P6" s="64">
        <f>Table22457891011234[[#This Row],[PEMBULATAN]]*O6</f>
        <v>83490</v>
      </c>
    </row>
    <row r="7" spans="1:16" ht="26.25" customHeight="1" x14ac:dyDescent="0.2">
      <c r="A7" s="13"/>
      <c r="B7" s="73"/>
      <c r="C7" s="71" t="s">
        <v>455</v>
      </c>
      <c r="D7" s="76" t="s">
        <v>69</v>
      </c>
      <c r="E7" s="12">
        <v>44471</v>
      </c>
      <c r="F7" s="74" t="s">
        <v>278</v>
      </c>
      <c r="G7" s="12">
        <v>44473.5</v>
      </c>
      <c r="H7" s="75" t="s">
        <v>279</v>
      </c>
      <c r="I7" s="15">
        <v>70</v>
      </c>
      <c r="J7" s="15">
        <v>50</v>
      </c>
      <c r="K7" s="15">
        <v>40</v>
      </c>
      <c r="L7" s="15">
        <v>15</v>
      </c>
      <c r="M7" s="79">
        <v>35</v>
      </c>
      <c r="N7" s="101">
        <v>35</v>
      </c>
      <c r="O7" s="63">
        <v>2530</v>
      </c>
      <c r="P7" s="64">
        <f>Table22457891011234[[#This Row],[PEMBULATAN]]*O7</f>
        <v>88550</v>
      </c>
    </row>
    <row r="8" spans="1:16" ht="26.25" customHeight="1" x14ac:dyDescent="0.2">
      <c r="A8" s="13"/>
      <c r="B8" s="73"/>
      <c r="C8" s="71" t="s">
        <v>456</v>
      </c>
      <c r="D8" s="76" t="s">
        <v>69</v>
      </c>
      <c r="E8" s="12">
        <v>44471</v>
      </c>
      <c r="F8" s="74" t="s">
        <v>278</v>
      </c>
      <c r="G8" s="12">
        <v>44473.5</v>
      </c>
      <c r="H8" s="75" t="s">
        <v>279</v>
      </c>
      <c r="I8" s="15">
        <v>45</v>
      </c>
      <c r="J8" s="15">
        <v>53</v>
      </c>
      <c r="K8" s="15">
        <v>20</v>
      </c>
      <c r="L8" s="15">
        <v>5</v>
      </c>
      <c r="M8" s="79">
        <v>11.925000000000001</v>
      </c>
      <c r="N8" s="101">
        <v>11.925000000000001</v>
      </c>
      <c r="O8" s="63">
        <v>2530</v>
      </c>
      <c r="P8" s="64">
        <f>Table22457891011234[[#This Row],[PEMBULATAN]]*O8</f>
        <v>30170.25</v>
      </c>
    </row>
    <row r="9" spans="1:16" ht="26.25" customHeight="1" x14ac:dyDescent="0.2">
      <c r="A9" s="13"/>
      <c r="B9" s="73"/>
      <c r="C9" s="71" t="s">
        <v>457</v>
      </c>
      <c r="D9" s="76" t="s">
        <v>69</v>
      </c>
      <c r="E9" s="12">
        <v>44471</v>
      </c>
      <c r="F9" s="74" t="s">
        <v>278</v>
      </c>
      <c r="G9" s="12">
        <v>44473.5</v>
      </c>
      <c r="H9" s="75" t="s">
        <v>279</v>
      </c>
      <c r="I9" s="15">
        <v>55</v>
      </c>
      <c r="J9" s="15">
        <v>35</v>
      </c>
      <c r="K9" s="15">
        <v>22</v>
      </c>
      <c r="L9" s="15">
        <v>9</v>
      </c>
      <c r="M9" s="79">
        <v>10.5875</v>
      </c>
      <c r="N9" s="101">
        <v>10.5875</v>
      </c>
      <c r="O9" s="63">
        <v>2530</v>
      </c>
      <c r="P9" s="64">
        <f>Table22457891011234[[#This Row],[PEMBULATAN]]*O9</f>
        <v>26786.375</v>
      </c>
    </row>
    <row r="10" spans="1:16" ht="26.25" customHeight="1" x14ac:dyDescent="0.2">
      <c r="A10" s="13"/>
      <c r="B10" s="73"/>
      <c r="C10" s="71" t="s">
        <v>458</v>
      </c>
      <c r="D10" s="76" t="s">
        <v>69</v>
      </c>
      <c r="E10" s="12">
        <v>44471</v>
      </c>
      <c r="F10" s="74" t="s">
        <v>278</v>
      </c>
      <c r="G10" s="12">
        <v>44473.5</v>
      </c>
      <c r="H10" s="75" t="s">
        <v>279</v>
      </c>
      <c r="I10" s="15">
        <v>52</v>
      </c>
      <c r="J10" s="15">
        <v>36</v>
      </c>
      <c r="K10" s="15">
        <v>18</v>
      </c>
      <c r="L10" s="15">
        <v>6</v>
      </c>
      <c r="M10" s="79">
        <v>8.4239999999999995</v>
      </c>
      <c r="N10" s="101">
        <v>9</v>
      </c>
      <c r="O10" s="63">
        <v>2530</v>
      </c>
      <c r="P10" s="64">
        <f>Table22457891011234[[#This Row],[PEMBULATAN]]*O10</f>
        <v>22770</v>
      </c>
    </row>
    <row r="11" spans="1:16" ht="26.25" customHeight="1" x14ac:dyDescent="0.2">
      <c r="A11" s="13"/>
      <c r="B11" s="73"/>
      <c r="C11" s="71" t="s">
        <v>459</v>
      </c>
      <c r="D11" s="76" t="s">
        <v>69</v>
      </c>
      <c r="E11" s="12">
        <v>44471</v>
      </c>
      <c r="F11" s="74" t="s">
        <v>278</v>
      </c>
      <c r="G11" s="12">
        <v>44473.5</v>
      </c>
      <c r="H11" s="75" t="s">
        <v>279</v>
      </c>
      <c r="I11" s="15">
        <v>87</v>
      </c>
      <c r="J11" s="15">
        <v>57</v>
      </c>
      <c r="K11" s="15">
        <v>31</v>
      </c>
      <c r="L11" s="15">
        <v>21</v>
      </c>
      <c r="M11" s="79">
        <v>38.432250000000003</v>
      </c>
      <c r="N11" s="101">
        <v>39</v>
      </c>
      <c r="O11" s="63">
        <v>2530</v>
      </c>
      <c r="P11" s="64">
        <f>Table22457891011234[[#This Row],[PEMBULATAN]]*O11</f>
        <v>98670</v>
      </c>
    </row>
    <row r="12" spans="1:16" ht="26.25" customHeight="1" x14ac:dyDescent="0.2">
      <c r="A12" s="13"/>
      <c r="B12" s="73"/>
      <c r="C12" s="71" t="s">
        <v>460</v>
      </c>
      <c r="D12" s="76" t="s">
        <v>69</v>
      </c>
      <c r="E12" s="12">
        <v>44471</v>
      </c>
      <c r="F12" s="74" t="s">
        <v>278</v>
      </c>
      <c r="G12" s="12">
        <v>44473.5</v>
      </c>
      <c r="H12" s="75" t="s">
        <v>279</v>
      </c>
      <c r="I12" s="15">
        <v>70</v>
      </c>
      <c r="J12" s="15">
        <v>54</v>
      </c>
      <c r="K12" s="15">
        <v>24</v>
      </c>
      <c r="L12" s="15">
        <v>8</v>
      </c>
      <c r="M12" s="79">
        <v>22.68</v>
      </c>
      <c r="N12" s="101">
        <v>22.68</v>
      </c>
      <c r="O12" s="63">
        <v>2530</v>
      </c>
      <c r="P12" s="64">
        <f>Table22457891011234[[#This Row],[PEMBULATAN]]*O12</f>
        <v>57380.4</v>
      </c>
    </row>
    <row r="13" spans="1:16" ht="26.25" customHeight="1" x14ac:dyDescent="0.2">
      <c r="A13" s="13"/>
      <c r="B13" s="73"/>
      <c r="C13" s="71" t="s">
        <v>461</v>
      </c>
      <c r="D13" s="76" t="s">
        <v>69</v>
      </c>
      <c r="E13" s="12">
        <v>44471</v>
      </c>
      <c r="F13" s="74" t="s">
        <v>278</v>
      </c>
      <c r="G13" s="12">
        <v>44473.5</v>
      </c>
      <c r="H13" s="75" t="s">
        <v>279</v>
      </c>
      <c r="I13" s="15">
        <v>65</v>
      </c>
      <c r="J13" s="15">
        <v>38</v>
      </c>
      <c r="K13" s="15">
        <v>30</v>
      </c>
      <c r="L13" s="15">
        <v>7</v>
      </c>
      <c r="M13" s="79">
        <v>18.524999999999999</v>
      </c>
      <c r="N13" s="101">
        <v>18.524999999999999</v>
      </c>
      <c r="O13" s="63">
        <v>2530</v>
      </c>
      <c r="P13" s="64">
        <f>Table22457891011234[[#This Row],[PEMBULATAN]]*O13</f>
        <v>46868.25</v>
      </c>
    </row>
    <row r="14" spans="1:16" ht="26.25" customHeight="1" x14ac:dyDescent="0.2">
      <c r="A14" s="13"/>
      <c r="B14" s="73"/>
      <c r="C14" s="71" t="s">
        <v>462</v>
      </c>
      <c r="D14" s="76" t="s">
        <v>69</v>
      </c>
      <c r="E14" s="12">
        <v>44471</v>
      </c>
      <c r="F14" s="74" t="s">
        <v>278</v>
      </c>
      <c r="G14" s="12">
        <v>44473.5</v>
      </c>
      <c r="H14" s="75" t="s">
        <v>279</v>
      </c>
      <c r="I14" s="15">
        <v>67</v>
      </c>
      <c r="J14" s="15">
        <v>56</v>
      </c>
      <c r="K14" s="15">
        <v>15</v>
      </c>
      <c r="L14" s="15">
        <v>5</v>
      </c>
      <c r="M14" s="79">
        <v>14.07</v>
      </c>
      <c r="N14" s="101">
        <v>14.07</v>
      </c>
      <c r="O14" s="63">
        <v>2530</v>
      </c>
      <c r="P14" s="64">
        <f>Table22457891011234[[#This Row],[PEMBULATAN]]*O14</f>
        <v>35597.1</v>
      </c>
    </row>
    <row r="15" spans="1:16" ht="26.25" customHeight="1" x14ac:dyDescent="0.2">
      <c r="A15" s="13"/>
      <c r="B15" s="73"/>
      <c r="C15" s="71" t="s">
        <v>463</v>
      </c>
      <c r="D15" s="76" t="s">
        <v>69</v>
      </c>
      <c r="E15" s="12">
        <v>44471</v>
      </c>
      <c r="F15" s="74" t="s">
        <v>278</v>
      </c>
      <c r="G15" s="12">
        <v>44473.5</v>
      </c>
      <c r="H15" s="75" t="s">
        <v>279</v>
      </c>
      <c r="I15" s="15">
        <v>40</v>
      </c>
      <c r="J15" s="15">
        <v>40</v>
      </c>
      <c r="K15" s="15">
        <v>22</v>
      </c>
      <c r="L15" s="15">
        <v>8</v>
      </c>
      <c r="M15" s="79">
        <v>8.8000000000000007</v>
      </c>
      <c r="N15" s="101">
        <v>8.8000000000000007</v>
      </c>
      <c r="O15" s="63">
        <v>2530</v>
      </c>
      <c r="P15" s="64">
        <f>Table22457891011234[[#This Row],[PEMBULATAN]]*O15</f>
        <v>22264</v>
      </c>
    </row>
    <row r="16" spans="1:16" ht="26.25" customHeight="1" x14ac:dyDescent="0.2">
      <c r="A16" s="13"/>
      <c r="B16" s="73"/>
      <c r="C16" s="71" t="s">
        <v>464</v>
      </c>
      <c r="D16" s="76" t="s">
        <v>69</v>
      </c>
      <c r="E16" s="12">
        <v>44471</v>
      </c>
      <c r="F16" s="74" t="s">
        <v>278</v>
      </c>
      <c r="G16" s="12">
        <v>44473.5</v>
      </c>
      <c r="H16" s="75" t="s">
        <v>279</v>
      </c>
      <c r="I16" s="15">
        <v>45</v>
      </c>
      <c r="J16" s="15">
        <v>45</v>
      </c>
      <c r="K16" s="15">
        <v>15</v>
      </c>
      <c r="L16" s="15">
        <v>6</v>
      </c>
      <c r="M16" s="79">
        <v>7.59375</v>
      </c>
      <c r="N16" s="101">
        <v>7.59375</v>
      </c>
      <c r="O16" s="63">
        <v>2530</v>
      </c>
      <c r="P16" s="64">
        <f>Table22457891011234[[#This Row],[PEMBULATAN]]*O16</f>
        <v>19212.1875</v>
      </c>
    </row>
    <row r="17" spans="1:16" ht="26.25" customHeight="1" x14ac:dyDescent="0.2">
      <c r="A17" s="13"/>
      <c r="B17" s="73"/>
      <c r="C17" s="71" t="s">
        <v>465</v>
      </c>
      <c r="D17" s="76" t="s">
        <v>69</v>
      </c>
      <c r="E17" s="12">
        <v>44471</v>
      </c>
      <c r="F17" s="74" t="s">
        <v>278</v>
      </c>
      <c r="G17" s="12">
        <v>44473.5</v>
      </c>
      <c r="H17" s="75" t="s">
        <v>279</v>
      </c>
      <c r="I17" s="15">
        <v>66</v>
      </c>
      <c r="J17" s="15">
        <v>60</v>
      </c>
      <c r="K17" s="15">
        <v>18</v>
      </c>
      <c r="L17" s="15">
        <v>8</v>
      </c>
      <c r="M17" s="79">
        <v>17.82</v>
      </c>
      <c r="N17" s="101">
        <v>17.82</v>
      </c>
      <c r="O17" s="63">
        <v>2530</v>
      </c>
      <c r="P17" s="64">
        <f>Table22457891011234[[#This Row],[PEMBULATAN]]*O17</f>
        <v>45084.6</v>
      </c>
    </row>
    <row r="18" spans="1:16" ht="26.25" customHeight="1" x14ac:dyDescent="0.2">
      <c r="A18" s="13"/>
      <c r="B18" s="73"/>
      <c r="C18" s="71" t="s">
        <v>466</v>
      </c>
      <c r="D18" s="76" t="s">
        <v>69</v>
      </c>
      <c r="E18" s="12">
        <v>44471</v>
      </c>
      <c r="F18" s="74" t="s">
        <v>278</v>
      </c>
      <c r="G18" s="12">
        <v>44473.5</v>
      </c>
      <c r="H18" s="75" t="s">
        <v>279</v>
      </c>
      <c r="I18" s="15">
        <v>87</v>
      </c>
      <c r="J18" s="15">
        <v>51</v>
      </c>
      <c r="K18" s="15">
        <v>26</v>
      </c>
      <c r="L18" s="15">
        <v>4</v>
      </c>
      <c r="M18" s="79">
        <v>28.840499999999999</v>
      </c>
      <c r="N18" s="101">
        <v>28.840499999999999</v>
      </c>
      <c r="O18" s="63">
        <v>2530</v>
      </c>
      <c r="P18" s="64">
        <f>Table22457891011234[[#This Row],[PEMBULATAN]]*O18</f>
        <v>72966.464999999997</v>
      </c>
    </row>
    <row r="19" spans="1:16" ht="26.25" customHeight="1" x14ac:dyDescent="0.2">
      <c r="A19" s="13"/>
      <c r="B19" s="73"/>
      <c r="C19" s="71" t="s">
        <v>467</v>
      </c>
      <c r="D19" s="76" t="s">
        <v>69</v>
      </c>
      <c r="E19" s="12">
        <v>44471</v>
      </c>
      <c r="F19" s="74" t="s">
        <v>278</v>
      </c>
      <c r="G19" s="12">
        <v>44473.5</v>
      </c>
      <c r="H19" s="75" t="s">
        <v>279</v>
      </c>
      <c r="I19" s="15">
        <v>100</v>
      </c>
      <c r="J19" s="15">
        <v>50</v>
      </c>
      <c r="K19" s="15">
        <v>50</v>
      </c>
      <c r="L19" s="15">
        <v>28</v>
      </c>
      <c r="M19" s="79">
        <v>62.5</v>
      </c>
      <c r="N19" s="101">
        <v>62.5</v>
      </c>
      <c r="O19" s="63">
        <v>2530</v>
      </c>
      <c r="P19" s="64">
        <f>Table22457891011234[[#This Row],[PEMBULATAN]]*O19</f>
        <v>158125</v>
      </c>
    </row>
    <row r="20" spans="1:16" ht="26.25" customHeight="1" x14ac:dyDescent="0.2">
      <c r="A20" s="13"/>
      <c r="B20" s="73"/>
      <c r="C20" s="71" t="s">
        <v>468</v>
      </c>
      <c r="D20" s="76" t="s">
        <v>69</v>
      </c>
      <c r="E20" s="12">
        <v>44471</v>
      </c>
      <c r="F20" s="74" t="s">
        <v>278</v>
      </c>
      <c r="G20" s="12">
        <v>44473.5</v>
      </c>
      <c r="H20" s="75" t="s">
        <v>279</v>
      </c>
      <c r="I20" s="15">
        <v>30</v>
      </c>
      <c r="J20" s="15">
        <v>40</v>
      </c>
      <c r="K20" s="15">
        <v>10</v>
      </c>
      <c r="L20" s="15">
        <v>1</v>
      </c>
      <c r="M20" s="79">
        <v>3</v>
      </c>
      <c r="N20" s="101">
        <v>3</v>
      </c>
      <c r="O20" s="63">
        <v>2530</v>
      </c>
      <c r="P20" s="64">
        <f>Table22457891011234[[#This Row],[PEMBULATAN]]*O20</f>
        <v>7590</v>
      </c>
    </row>
    <row r="21" spans="1:16" ht="26.25" customHeight="1" x14ac:dyDescent="0.2">
      <c r="A21" s="13"/>
      <c r="B21" s="73"/>
      <c r="C21" s="71" t="s">
        <v>469</v>
      </c>
      <c r="D21" s="76" t="s">
        <v>69</v>
      </c>
      <c r="E21" s="12">
        <v>44471</v>
      </c>
      <c r="F21" s="74" t="s">
        <v>278</v>
      </c>
      <c r="G21" s="12">
        <v>44473.5</v>
      </c>
      <c r="H21" s="75" t="s">
        <v>279</v>
      </c>
      <c r="I21" s="15">
        <v>50</v>
      </c>
      <c r="J21" s="15">
        <v>36</v>
      </c>
      <c r="K21" s="15">
        <v>14</v>
      </c>
      <c r="L21" s="15">
        <v>1</v>
      </c>
      <c r="M21" s="79">
        <v>6.3</v>
      </c>
      <c r="N21" s="101">
        <v>7</v>
      </c>
      <c r="O21" s="63">
        <v>2530</v>
      </c>
      <c r="P21" s="64">
        <f>Table22457891011234[[#This Row],[PEMBULATAN]]*O21</f>
        <v>17710</v>
      </c>
    </row>
    <row r="22" spans="1:16" ht="26.25" customHeight="1" x14ac:dyDescent="0.2">
      <c r="A22" s="13"/>
      <c r="B22" s="73"/>
      <c r="C22" s="71" t="s">
        <v>470</v>
      </c>
      <c r="D22" s="76" t="s">
        <v>69</v>
      </c>
      <c r="E22" s="12">
        <v>44471</v>
      </c>
      <c r="F22" s="74" t="s">
        <v>278</v>
      </c>
      <c r="G22" s="12">
        <v>44473.5</v>
      </c>
      <c r="H22" s="75" t="s">
        <v>279</v>
      </c>
      <c r="I22" s="15">
        <v>70</v>
      </c>
      <c r="J22" s="15">
        <v>56</v>
      </c>
      <c r="K22" s="15">
        <v>30</v>
      </c>
      <c r="L22" s="15">
        <v>7</v>
      </c>
      <c r="M22" s="79">
        <v>29.4</v>
      </c>
      <c r="N22" s="101">
        <v>30</v>
      </c>
      <c r="O22" s="63">
        <v>2530</v>
      </c>
      <c r="P22" s="64">
        <f>Table22457891011234[[#This Row],[PEMBULATAN]]*O22</f>
        <v>75900</v>
      </c>
    </row>
    <row r="23" spans="1:16" ht="26.25" customHeight="1" x14ac:dyDescent="0.2">
      <c r="A23" s="13"/>
      <c r="B23" s="73"/>
      <c r="C23" s="71" t="s">
        <v>471</v>
      </c>
      <c r="D23" s="76" t="s">
        <v>69</v>
      </c>
      <c r="E23" s="12">
        <v>44471</v>
      </c>
      <c r="F23" s="74" t="s">
        <v>278</v>
      </c>
      <c r="G23" s="12">
        <v>44473.5</v>
      </c>
      <c r="H23" s="75" t="s">
        <v>279</v>
      </c>
      <c r="I23" s="15">
        <v>55</v>
      </c>
      <c r="J23" s="15">
        <v>40</v>
      </c>
      <c r="K23" s="15">
        <v>14</v>
      </c>
      <c r="L23" s="15">
        <v>4</v>
      </c>
      <c r="M23" s="79">
        <v>7.7</v>
      </c>
      <c r="N23" s="101">
        <v>7.7</v>
      </c>
      <c r="O23" s="63">
        <v>2530</v>
      </c>
      <c r="P23" s="64">
        <f>Table22457891011234[[#This Row],[PEMBULATAN]]*O23</f>
        <v>19481</v>
      </c>
    </row>
    <row r="24" spans="1:16" ht="26.25" customHeight="1" x14ac:dyDescent="0.2">
      <c r="A24" s="13"/>
      <c r="B24" s="73"/>
      <c r="C24" s="71" t="s">
        <v>472</v>
      </c>
      <c r="D24" s="76" t="s">
        <v>69</v>
      </c>
      <c r="E24" s="12">
        <v>44471</v>
      </c>
      <c r="F24" s="74" t="s">
        <v>278</v>
      </c>
      <c r="G24" s="12">
        <v>44473.5</v>
      </c>
      <c r="H24" s="75" t="s">
        <v>279</v>
      </c>
      <c r="I24" s="15">
        <v>44</v>
      </c>
      <c r="J24" s="15">
        <v>40</v>
      </c>
      <c r="K24" s="15">
        <v>15</v>
      </c>
      <c r="L24" s="15">
        <v>2</v>
      </c>
      <c r="M24" s="79">
        <v>6.6</v>
      </c>
      <c r="N24" s="101">
        <v>6.6</v>
      </c>
      <c r="O24" s="63">
        <v>2530</v>
      </c>
      <c r="P24" s="64">
        <f>Table22457891011234[[#This Row],[PEMBULATAN]]*O24</f>
        <v>16698</v>
      </c>
    </row>
    <row r="25" spans="1:16" ht="26.25" customHeight="1" x14ac:dyDescent="0.2">
      <c r="A25" s="13"/>
      <c r="B25" s="73"/>
      <c r="C25" s="71" t="s">
        <v>473</v>
      </c>
      <c r="D25" s="76" t="s">
        <v>69</v>
      </c>
      <c r="E25" s="12">
        <v>44471</v>
      </c>
      <c r="F25" s="74" t="s">
        <v>278</v>
      </c>
      <c r="G25" s="12">
        <v>44473.5</v>
      </c>
      <c r="H25" s="75" t="s">
        <v>279</v>
      </c>
      <c r="I25" s="15">
        <v>80</v>
      </c>
      <c r="J25" s="15">
        <v>60</v>
      </c>
      <c r="K25" s="15">
        <v>17</v>
      </c>
      <c r="L25" s="15">
        <v>9</v>
      </c>
      <c r="M25" s="79">
        <v>20.399999999999999</v>
      </c>
      <c r="N25" s="101">
        <v>21</v>
      </c>
      <c r="O25" s="63">
        <v>2530</v>
      </c>
      <c r="P25" s="64">
        <f>Table22457891011234[[#This Row],[PEMBULATAN]]*O25</f>
        <v>53130</v>
      </c>
    </row>
    <row r="26" spans="1:16" ht="26.25" customHeight="1" x14ac:dyDescent="0.2">
      <c r="A26" s="13"/>
      <c r="B26" s="73"/>
      <c r="C26" s="71" t="s">
        <v>474</v>
      </c>
      <c r="D26" s="76" t="s">
        <v>69</v>
      </c>
      <c r="E26" s="12">
        <v>44471</v>
      </c>
      <c r="F26" s="74" t="s">
        <v>278</v>
      </c>
      <c r="G26" s="12">
        <v>44473.5</v>
      </c>
      <c r="H26" s="75" t="s">
        <v>279</v>
      </c>
      <c r="I26" s="15">
        <v>40</v>
      </c>
      <c r="J26" s="15">
        <v>40</v>
      </c>
      <c r="K26" s="15">
        <v>30</v>
      </c>
      <c r="L26" s="15">
        <v>2</v>
      </c>
      <c r="M26" s="79">
        <v>12</v>
      </c>
      <c r="N26" s="101">
        <v>12</v>
      </c>
      <c r="O26" s="63">
        <v>2530</v>
      </c>
      <c r="P26" s="64">
        <f>Table22457891011234[[#This Row],[PEMBULATAN]]*O26</f>
        <v>30360</v>
      </c>
    </row>
    <row r="27" spans="1:16" ht="26.25" customHeight="1" x14ac:dyDescent="0.2">
      <c r="A27" s="13"/>
      <c r="B27" s="73"/>
      <c r="C27" s="71" t="s">
        <v>475</v>
      </c>
      <c r="D27" s="76" t="s">
        <v>69</v>
      </c>
      <c r="E27" s="12">
        <v>44471</v>
      </c>
      <c r="F27" s="74" t="s">
        <v>278</v>
      </c>
      <c r="G27" s="12">
        <v>44473.5</v>
      </c>
      <c r="H27" s="75" t="s">
        <v>279</v>
      </c>
      <c r="I27" s="15">
        <v>67</v>
      </c>
      <c r="J27" s="15">
        <v>57</v>
      </c>
      <c r="K27" s="15">
        <v>33</v>
      </c>
      <c r="L27" s="15">
        <v>8</v>
      </c>
      <c r="M27" s="79">
        <v>31.50675</v>
      </c>
      <c r="N27" s="101">
        <v>31.50675</v>
      </c>
      <c r="O27" s="63">
        <v>2530</v>
      </c>
      <c r="P27" s="64">
        <f>Table22457891011234[[#This Row],[PEMBULATAN]]*O27</f>
        <v>79712.077499999999</v>
      </c>
    </row>
    <row r="28" spans="1:16" ht="26.25" customHeight="1" x14ac:dyDescent="0.2">
      <c r="A28" s="13"/>
      <c r="B28" s="73"/>
      <c r="C28" s="71" t="s">
        <v>476</v>
      </c>
      <c r="D28" s="76" t="s">
        <v>69</v>
      </c>
      <c r="E28" s="12">
        <v>44471</v>
      </c>
      <c r="F28" s="74" t="s">
        <v>278</v>
      </c>
      <c r="G28" s="12">
        <v>44473.5</v>
      </c>
      <c r="H28" s="75" t="s">
        <v>279</v>
      </c>
      <c r="I28" s="15">
        <v>90</v>
      </c>
      <c r="J28" s="15">
        <v>67</v>
      </c>
      <c r="K28" s="15">
        <v>29</v>
      </c>
      <c r="L28" s="15">
        <v>13</v>
      </c>
      <c r="M28" s="79">
        <v>43.717500000000001</v>
      </c>
      <c r="N28" s="101">
        <v>43.717500000000001</v>
      </c>
      <c r="O28" s="63">
        <v>2530</v>
      </c>
      <c r="P28" s="64">
        <f>Table22457891011234[[#This Row],[PEMBULATAN]]*O28</f>
        <v>110605.27500000001</v>
      </c>
    </row>
    <row r="29" spans="1:16" ht="26.25" customHeight="1" x14ac:dyDescent="0.2">
      <c r="A29" s="13"/>
      <c r="B29" s="73"/>
      <c r="C29" s="71" t="s">
        <v>477</v>
      </c>
      <c r="D29" s="76" t="s">
        <v>69</v>
      </c>
      <c r="E29" s="12">
        <v>44471</v>
      </c>
      <c r="F29" s="74" t="s">
        <v>278</v>
      </c>
      <c r="G29" s="12">
        <v>44473.5</v>
      </c>
      <c r="H29" s="75" t="s">
        <v>279</v>
      </c>
      <c r="I29" s="15">
        <v>86</v>
      </c>
      <c r="J29" s="15">
        <v>55</v>
      </c>
      <c r="K29" s="15">
        <v>24</v>
      </c>
      <c r="L29" s="15">
        <v>8</v>
      </c>
      <c r="M29" s="79">
        <v>28.38</v>
      </c>
      <c r="N29" s="101">
        <v>29</v>
      </c>
      <c r="O29" s="63">
        <v>2530</v>
      </c>
      <c r="P29" s="64">
        <f>Table22457891011234[[#This Row],[PEMBULATAN]]*O29</f>
        <v>73370</v>
      </c>
    </row>
    <row r="30" spans="1:16" ht="26.25" customHeight="1" x14ac:dyDescent="0.2">
      <c r="A30" s="13"/>
      <c r="B30" s="73"/>
      <c r="C30" s="71" t="s">
        <v>478</v>
      </c>
      <c r="D30" s="76" t="s">
        <v>69</v>
      </c>
      <c r="E30" s="12">
        <v>44471</v>
      </c>
      <c r="F30" s="74" t="s">
        <v>278</v>
      </c>
      <c r="G30" s="12">
        <v>44473.5</v>
      </c>
      <c r="H30" s="75" t="s">
        <v>279</v>
      </c>
      <c r="I30" s="15">
        <v>80</v>
      </c>
      <c r="J30" s="15">
        <v>45</v>
      </c>
      <c r="K30" s="15">
        <v>35</v>
      </c>
      <c r="L30" s="15">
        <v>8</v>
      </c>
      <c r="M30" s="79">
        <v>31.5</v>
      </c>
      <c r="N30" s="101">
        <v>31.5</v>
      </c>
      <c r="O30" s="63">
        <v>2530</v>
      </c>
      <c r="P30" s="64">
        <f>Table22457891011234[[#This Row],[PEMBULATAN]]*O30</f>
        <v>79695</v>
      </c>
    </row>
    <row r="31" spans="1:16" ht="26.25" customHeight="1" x14ac:dyDescent="0.2">
      <c r="A31" s="13"/>
      <c r="B31" s="73"/>
      <c r="C31" s="71" t="s">
        <v>479</v>
      </c>
      <c r="D31" s="76" t="s">
        <v>69</v>
      </c>
      <c r="E31" s="12">
        <v>44471</v>
      </c>
      <c r="F31" s="74" t="s">
        <v>278</v>
      </c>
      <c r="G31" s="12">
        <v>44473.5</v>
      </c>
      <c r="H31" s="75" t="s">
        <v>279</v>
      </c>
      <c r="I31" s="15">
        <v>150</v>
      </c>
      <c r="J31" s="15">
        <v>10</v>
      </c>
      <c r="K31" s="15">
        <v>10</v>
      </c>
      <c r="L31" s="15">
        <v>2</v>
      </c>
      <c r="M31" s="79">
        <v>3.75</v>
      </c>
      <c r="N31" s="101">
        <v>3.75</v>
      </c>
      <c r="O31" s="63">
        <v>2530</v>
      </c>
      <c r="P31" s="64">
        <f>Table22457891011234[[#This Row],[PEMBULATAN]]*O31</f>
        <v>9487.5</v>
      </c>
    </row>
    <row r="32" spans="1:16" ht="26.25" customHeight="1" x14ac:dyDescent="0.2">
      <c r="A32" s="13"/>
      <c r="B32" s="73"/>
      <c r="C32" s="71" t="s">
        <v>480</v>
      </c>
      <c r="D32" s="76" t="s">
        <v>69</v>
      </c>
      <c r="E32" s="12">
        <v>44471</v>
      </c>
      <c r="F32" s="74" t="s">
        <v>278</v>
      </c>
      <c r="G32" s="12">
        <v>44473.5</v>
      </c>
      <c r="H32" s="75" t="s">
        <v>279</v>
      </c>
      <c r="I32" s="15">
        <v>60</v>
      </c>
      <c r="J32" s="15">
        <v>40</v>
      </c>
      <c r="K32" s="15">
        <v>22</v>
      </c>
      <c r="L32" s="15">
        <v>3</v>
      </c>
      <c r="M32" s="79">
        <v>13.2</v>
      </c>
      <c r="N32" s="101">
        <v>13.2</v>
      </c>
      <c r="O32" s="63">
        <v>2530</v>
      </c>
      <c r="P32" s="64">
        <f>Table22457891011234[[#This Row],[PEMBULATAN]]*O32</f>
        <v>33396</v>
      </c>
    </row>
    <row r="33" spans="1:16" ht="26.25" customHeight="1" x14ac:dyDescent="0.2">
      <c r="A33" s="13"/>
      <c r="B33" s="73"/>
      <c r="C33" s="71" t="s">
        <v>481</v>
      </c>
      <c r="D33" s="76" t="s">
        <v>69</v>
      </c>
      <c r="E33" s="12">
        <v>44471</v>
      </c>
      <c r="F33" s="74" t="s">
        <v>278</v>
      </c>
      <c r="G33" s="12">
        <v>44473.5</v>
      </c>
      <c r="H33" s="75" t="s">
        <v>279</v>
      </c>
      <c r="I33" s="15">
        <v>61</v>
      </c>
      <c r="J33" s="15">
        <v>41</v>
      </c>
      <c r="K33" s="15">
        <v>35</v>
      </c>
      <c r="L33" s="15">
        <v>14</v>
      </c>
      <c r="M33" s="79">
        <v>21.883749999999999</v>
      </c>
      <c r="N33" s="101">
        <v>21.883749999999999</v>
      </c>
      <c r="O33" s="63">
        <v>2530</v>
      </c>
      <c r="P33" s="64">
        <f>Table22457891011234[[#This Row],[PEMBULATAN]]*O33</f>
        <v>55365.887499999997</v>
      </c>
    </row>
    <row r="34" spans="1:16" ht="26.25" customHeight="1" x14ac:dyDescent="0.2">
      <c r="A34" s="13"/>
      <c r="B34" s="73"/>
      <c r="C34" s="71" t="s">
        <v>482</v>
      </c>
      <c r="D34" s="76" t="s">
        <v>69</v>
      </c>
      <c r="E34" s="12">
        <v>44471</v>
      </c>
      <c r="F34" s="74" t="s">
        <v>278</v>
      </c>
      <c r="G34" s="12">
        <v>44473.5</v>
      </c>
      <c r="H34" s="75" t="s">
        <v>279</v>
      </c>
      <c r="I34" s="15">
        <v>60</v>
      </c>
      <c r="J34" s="15">
        <v>40</v>
      </c>
      <c r="K34" s="15">
        <v>20</v>
      </c>
      <c r="L34" s="15">
        <v>6</v>
      </c>
      <c r="M34" s="79">
        <v>12</v>
      </c>
      <c r="N34" s="101">
        <v>12</v>
      </c>
      <c r="O34" s="63">
        <v>2530</v>
      </c>
      <c r="P34" s="64">
        <f>Table22457891011234[[#This Row],[PEMBULATAN]]*O34</f>
        <v>30360</v>
      </c>
    </row>
    <row r="35" spans="1:16" ht="26.25" customHeight="1" x14ac:dyDescent="0.2">
      <c r="A35" s="13"/>
      <c r="B35" s="73"/>
      <c r="C35" s="71" t="s">
        <v>483</v>
      </c>
      <c r="D35" s="76" t="s">
        <v>69</v>
      </c>
      <c r="E35" s="12">
        <v>44471</v>
      </c>
      <c r="F35" s="74" t="s">
        <v>278</v>
      </c>
      <c r="G35" s="12">
        <v>44473.5</v>
      </c>
      <c r="H35" s="75" t="s">
        <v>279</v>
      </c>
      <c r="I35" s="15">
        <v>52</v>
      </c>
      <c r="J35" s="15">
        <v>32</v>
      </c>
      <c r="K35" s="15">
        <v>32</v>
      </c>
      <c r="L35" s="15">
        <v>7</v>
      </c>
      <c r="M35" s="79">
        <v>13.311999999999999</v>
      </c>
      <c r="N35" s="101">
        <v>14</v>
      </c>
      <c r="O35" s="63">
        <v>2530</v>
      </c>
      <c r="P35" s="64">
        <f>Table22457891011234[[#This Row],[PEMBULATAN]]*O35</f>
        <v>35420</v>
      </c>
    </row>
    <row r="36" spans="1:16" ht="26.25" customHeight="1" x14ac:dyDescent="0.2">
      <c r="A36" s="13"/>
      <c r="B36" s="73"/>
      <c r="C36" s="71" t="s">
        <v>484</v>
      </c>
      <c r="D36" s="76" t="s">
        <v>69</v>
      </c>
      <c r="E36" s="12">
        <v>44471</v>
      </c>
      <c r="F36" s="74" t="s">
        <v>278</v>
      </c>
      <c r="G36" s="12">
        <v>44473.5</v>
      </c>
      <c r="H36" s="75" t="s">
        <v>279</v>
      </c>
      <c r="I36" s="15">
        <v>77</v>
      </c>
      <c r="J36" s="15">
        <v>60</v>
      </c>
      <c r="K36" s="15">
        <v>25</v>
      </c>
      <c r="L36" s="15">
        <v>10</v>
      </c>
      <c r="M36" s="79">
        <v>28.875</v>
      </c>
      <c r="N36" s="101">
        <v>28.875</v>
      </c>
      <c r="O36" s="63">
        <v>2530</v>
      </c>
      <c r="P36" s="64">
        <f>Table22457891011234[[#This Row],[PEMBULATAN]]*O36</f>
        <v>73053.75</v>
      </c>
    </row>
    <row r="37" spans="1:16" ht="26.25" customHeight="1" x14ac:dyDescent="0.2">
      <c r="A37" s="13"/>
      <c r="B37" s="73"/>
      <c r="C37" s="71" t="s">
        <v>485</v>
      </c>
      <c r="D37" s="76" t="s">
        <v>69</v>
      </c>
      <c r="E37" s="12">
        <v>44471</v>
      </c>
      <c r="F37" s="74" t="s">
        <v>278</v>
      </c>
      <c r="G37" s="12">
        <v>44473.5</v>
      </c>
      <c r="H37" s="75" t="s">
        <v>279</v>
      </c>
      <c r="I37" s="15">
        <v>46</v>
      </c>
      <c r="J37" s="15">
        <v>37</v>
      </c>
      <c r="K37" s="15">
        <v>11</v>
      </c>
      <c r="L37" s="15">
        <v>3</v>
      </c>
      <c r="M37" s="79">
        <v>4.6805000000000003</v>
      </c>
      <c r="N37" s="101">
        <v>4.6805000000000003</v>
      </c>
      <c r="O37" s="63">
        <v>2530</v>
      </c>
      <c r="P37" s="64">
        <f>Table22457891011234[[#This Row],[PEMBULATAN]]*O37</f>
        <v>11841.665000000001</v>
      </c>
    </row>
    <row r="38" spans="1:16" ht="26.25" customHeight="1" x14ac:dyDescent="0.2">
      <c r="A38" s="13"/>
      <c r="B38" s="73"/>
      <c r="C38" s="71" t="s">
        <v>486</v>
      </c>
      <c r="D38" s="76" t="s">
        <v>69</v>
      </c>
      <c r="E38" s="12">
        <v>44471</v>
      </c>
      <c r="F38" s="74" t="s">
        <v>278</v>
      </c>
      <c r="G38" s="12">
        <v>44473.5</v>
      </c>
      <c r="H38" s="75" t="s">
        <v>279</v>
      </c>
      <c r="I38" s="15">
        <v>50</v>
      </c>
      <c r="J38" s="15">
        <v>20</v>
      </c>
      <c r="K38" s="15">
        <v>18</v>
      </c>
      <c r="L38" s="15">
        <v>5</v>
      </c>
      <c r="M38" s="79">
        <v>4.5</v>
      </c>
      <c r="N38" s="101">
        <v>5</v>
      </c>
      <c r="O38" s="63">
        <v>2530</v>
      </c>
      <c r="P38" s="64">
        <f>Table22457891011234[[#This Row],[PEMBULATAN]]*O38</f>
        <v>12650</v>
      </c>
    </row>
    <row r="39" spans="1:16" ht="26.25" customHeight="1" x14ac:dyDescent="0.2">
      <c r="A39" s="13"/>
      <c r="B39" s="73"/>
      <c r="C39" s="71" t="s">
        <v>487</v>
      </c>
      <c r="D39" s="76" t="s">
        <v>69</v>
      </c>
      <c r="E39" s="12">
        <v>44471</v>
      </c>
      <c r="F39" s="74" t="s">
        <v>278</v>
      </c>
      <c r="G39" s="12">
        <v>44473.5</v>
      </c>
      <c r="H39" s="75" t="s">
        <v>279</v>
      </c>
      <c r="I39" s="15">
        <v>60</v>
      </c>
      <c r="J39" s="15">
        <v>45</v>
      </c>
      <c r="K39" s="15">
        <v>25</v>
      </c>
      <c r="L39" s="15">
        <v>3</v>
      </c>
      <c r="M39" s="79">
        <v>16.875</v>
      </c>
      <c r="N39" s="101">
        <v>16.875</v>
      </c>
      <c r="O39" s="63">
        <v>2530</v>
      </c>
      <c r="P39" s="64">
        <f>Table22457891011234[[#This Row],[PEMBULATAN]]*O39</f>
        <v>42693.75</v>
      </c>
    </row>
    <row r="40" spans="1:16" ht="26.25" customHeight="1" x14ac:dyDescent="0.2">
      <c r="A40" s="13"/>
      <c r="B40" s="73"/>
      <c r="C40" s="71" t="s">
        <v>488</v>
      </c>
      <c r="D40" s="76" t="s">
        <v>69</v>
      </c>
      <c r="E40" s="12">
        <v>44471</v>
      </c>
      <c r="F40" s="74" t="s">
        <v>278</v>
      </c>
      <c r="G40" s="12">
        <v>44473.5</v>
      </c>
      <c r="H40" s="75" t="s">
        <v>279</v>
      </c>
      <c r="I40" s="15">
        <v>95</v>
      </c>
      <c r="J40" s="15">
        <v>51</v>
      </c>
      <c r="K40" s="15">
        <v>27</v>
      </c>
      <c r="L40" s="15">
        <v>19</v>
      </c>
      <c r="M40" s="79">
        <v>32.703749999999999</v>
      </c>
      <c r="N40" s="101">
        <v>32.703749999999999</v>
      </c>
      <c r="O40" s="63">
        <v>2530</v>
      </c>
      <c r="P40" s="64">
        <f>Table22457891011234[[#This Row],[PEMBULATAN]]*O40</f>
        <v>82740.487500000003</v>
      </c>
    </row>
    <row r="41" spans="1:16" ht="26.25" customHeight="1" x14ac:dyDescent="0.2">
      <c r="A41" s="13"/>
      <c r="B41" s="73"/>
      <c r="C41" s="71" t="s">
        <v>489</v>
      </c>
      <c r="D41" s="76" t="s">
        <v>69</v>
      </c>
      <c r="E41" s="12">
        <v>44471</v>
      </c>
      <c r="F41" s="74" t="s">
        <v>278</v>
      </c>
      <c r="G41" s="12">
        <v>44473.5</v>
      </c>
      <c r="H41" s="75" t="s">
        <v>279</v>
      </c>
      <c r="I41" s="15">
        <v>62</v>
      </c>
      <c r="J41" s="15">
        <v>51</v>
      </c>
      <c r="K41" s="15">
        <v>24</v>
      </c>
      <c r="L41" s="15">
        <v>5</v>
      </c>
      <c r="M41" s="79">
        <v>18.972000000000001</v>
      </c>
      <c r="N41" s="101">
        <v>18.972000000000001</v>
      </c>
      <c r="O41" s="63">
        <v>2530</v>
      </c>
      <c r="P41" s="64">
        <f>Table22457891011234[[#This Row],[PEMBULATAN]]*O41</f>
        <v>47999.16</v>
      </c>
    </row>
    <row r="42" spans="1:16" ht="26.25" customHeight="1" x14ac:dyDescent="0.2">
      <c r="A42" s="13"/>
      <c r="B42" s="73"/>
      <c r="C42" s="71" t="s">
        <v>490</v>
      </c>
      <c r="D42" s="76" t="s">
        <v>69</v>
      </c>
      <c r="E42" s="12">
        <v>44471</v>
      </c>
      <c r="F42" s="74" t="s">
        <v>278</v>
      </c>
      <c r="G42" s="12">
        <v>44473.5</v>
      </c>
      <c r="H42" s="75" t="s">
        <v>279</v>
      </c>
      <c r="I42" s="15">
        <v>80</v>
      </c>
      <c r="J42" s="15">
        <v>50</v>
      </c>
      <c r="K42" s="15">
        <v>30</v>
      </c>
      <c r="L42" s="15">
        <v>7</v>
      </c>
      <c r="M42" s="79">
        <v>30</v>
      </c>
      <c r="N42" s="101">
        <v>30</v>
      </c>
      <c r="O42" s="63">
        <v>2530</v>
      </c>
      <c r="P42" s="64">
        <f>Table22457891011234[[#This Row],[PEMBULATAN]]*O42</f>
        <v>75900</v>
      </c>
    </row>
    <row r="43" spans="1:16" ht="26.25" customHeight="1" x14ac:dyDescent="0.2">
      <c r="A43" s="13"/>
      <c r="B43" s="73"/>
      <c r="C43" s="71" t="s">
        <v>491</v>
      </c>
      <c r="D43" s="76" t="s">
        <v>69</v>
      </c>
      <c r="E43" s="12">
        <v>44471</v>
      </c>
      <c r="F43" s="74" t="s">
        <v>278</v>
      </c>
      <c r="G43" s="12">
        <v>44473.5</v>
      </c>
      <c r="H43" s="75" t="s">
        <v>279</v>
      </c>
      <c r="I43" s="15">
        <v>50</v>
      </c>
      <c r="J43" s="15">
        <v>30</v>
      </c>
      <c r="K43" s="15">
        <v>16</v>
      </c>
      <c r="L43" s="15">
        <v>1</v>
      </c>
      <c r="M43" s="79">
        <v>6</v>
      </c>
      <c r="N43" s="101">
        <v>6</v>
      </c>
      <c r="O43" s="63">
        <v>2530</v>
      </c>
      <c r="P43" s="64">
        <f>Table22457891011234[[#This Row],[PEMBULATAN]]*O43</f>
        <v>15180</v>
      </c>
    </row>
    <row r="44" spans="1:16" ht="26.25" customHeight="1" x14ac:dyDescent="0.2">
      <c r="A44" s="13"/>
      <c r="B44" s="73"/>
      <c r="C44" s="71" t="s">
        <v>492</v>
      </c>
      <c r="D44" s="76" t="s">
        <v>69</v>
      </c>
      <c r="E44" s="12">
        <v>44471</v>
      </c>
      <c r="F44" s="74" t="s">
        <v>278</v>
      </c>
      <c r="G44" s="12">
        <v>44473.5</v>
      </c>
      <c r="H44" s="75" t="s">
        <v>279</v>
      </c>
      <c r="I44" s="15">
        <v>35</v>
      </c>
      <c r="J44" s="15">
        <v>35</v>
      </c>
      <c r="K44" s="15">
        <v>15</v>
      </c>
      <c r="L44" s="15">
        <v>1</v>
      </c>
      <c r="M44" s="79">
        <v>4.59375</v>
      </c>
      <c r="N44" s="101">
        <v>4.59375</v>
      </c>
      <c r="O44" s="63">
        <v>2530</v>
      </c>
      <c r="P44" s="64">
        <f>Table22457891011234[[#This Row],[PEMBULATAN]]*O44</f>
        <v>11622.1875</v>
      </c>
    </row>
    <row r="45" spans="1:16" ht="26.25" customHeight="1" x14ac:dyDescent="0.2">
      <c r="A45" s="13"/>
      <c r="B45" s="73"/>
      <c r="C45" s="71" t="s">
        <v>493</v>
      </c>
      <c r="D45" s="76" t="s">
        <v>69</v>
      </c>
      <c r="E45" s="12">
        <v>44471</v>
      </c>
      <c r="F45" s="74" t="s">
        <v>278</v>
      </c>
      <c r="G45" s="12">
        <v>44473.5</v>
      </c>
      <c r="H45" s="75" t="s">
        <v>279</v>
      </c>
      <c r="I45" s="15">
        <v>92</v>
      </c>
      <c r="J45" s="15">
        <v>50</v>
      </c>
      <c r="K45" s="15">
        <v>32</v>
      </c>
      <c r="L45" s="15">
        <v>18</v>
      </c>
      <c r="M45" s="79">
        <v>36.799999999999997</v>
      </c>
      <c r="N45" s="101">
        <v>36.799999999999997</v>
      </c>
      <c r="O45" s="63">
        <v>2530</v>
      </c>
      <c r="P45" s="64">
        <f>Table22457891011234[[#This Row],[PEMBULATAN]]*O45</f>
        <v>93104</v>
      </c>
    </row>
    <row r="46" spans="1:16" ht="26.25" customHeight="1" x14ac:dyDescent="0.2">
      <c r="A46" s="13"/>
      <c r="B46" s="73"/>
      <c r="C46" s="71" t="s">
        <v>494</v>
      </c>
      <c r="D46" s="76" t="s">
        <v>69</v>
      </c>
      <c r="E46" s="12">
        <v>44471</v>
      </c>
      <c r="F46" s="74" t="s">
        <v>278</v>
      </c>
      <c r="G46" s="12">
        <v>44473.5</v>
      </c>
      <c r="H46" s="75" t="s">
        <v>279</v>
      </c>
      <c r="I46" s="15">
        <v>25</v>
      </c>
      <c r="J46" s="15">
        <v>25</v>
      </c>
      <c r="K46" s="15">
        <v>12</v>
      </c>
      <c r="L46" s="15">
        <v>1</v>
      </c>
      <c r="M46" s="79">
        <v>1.875</v>
      </c>
      <c r="N46" s="101">
        <v>1.875</v>
      </c>
      <c r="O46" s="63">
        <v>2530</v>
      </c>
      <c r="P46" s="64">
        <f>Table22457891011234[[#This Row],[PEMBULATAN]]*O46</f>
        <v>4743.75</v>
      </c>
    </row>
    <row r="47" spans="1:16" ht="26.25" customHeight="1" x14ac:dyDescent="0.2">
      <c r="A47" s="13"/>
      <c r="B47" s="73"/>
      <c r="C47" s="71" t="s">
        <v>495</v>
      </c>
      <c r="D47" s="76" t="s">
        <v>69</v>
      </c>
      <c r="E47" s="12">
        <v>44471</v>
      </c>
      <c r="F47" s="74" t="s">
        <v>278</v>
      </c>
      <c r="G47" s="12">
        <v>44473.5</v>
      </c>
      <c r="H47" s="75" t="s">
        <v>279</v>
      </c>
      <c r="I47" s="15">
        <v>40</v>
      </c>
      <c r="J47" s="15">
        <v>26</v>
      </c>
      <c r="K47" s="15">
        <v>16</v>
      </c>
      <c r="L47" s="15">
        <v>1</v>
      </c>
      <c r="M47" s="79">
        <v>4.16</v>
      </c>
      <c r="N47" s="101">
        <v>4.16</v>
      </c>
      <c r="O47" s="63">
        <v>2530</v>
      </c>
      <c r="P47" s="64">
        <f>Table22457891011234[[#This Row],[PEMBULATAN]]*O47</f>
        <v>10524.800000000001</v>
      </c>
    </row>
    <row r="48" spans="1:16" ht="26.25" customHeight="1" x14ac:dyDescent="0.2">
      <c r="A48" s="13"/>
      <c r="B48" s="73"/>
      <c r="C48" s="71" t="s">
        <v>496</v>
      </c>
      <c r="D48" s="76" t="s">
        <v>69</v>
      </c>
      <c r="E48" s="12">
        <v>44471</v>
      </c>
      <c r="F48" s="74" t="s">
        <v>278</v>
      </c>
      <c r="G48" s="12">
        <v>44473.5</v>
      </c>
      <c r="H48" s="75" t="s">
        <v>279</v>
      </c>
      <c r="I48" s="15">
        <v>40</v>
      </c>
      <c r="J48" s="15">
        <v>40</v>
      </c>
      <c r="K48" s="15">
        <v>9</v>
      </c>
      <c r="L48" s="15">
        <v>2</v>
      </c>
      <c r="M48" s="79">
        <v>3.6</v>
      </c>
      <c r="N48" s="101">
        <v>3.6</v>
      </c>
      <c r="O48" s="63">
        <v>2530</v>
      </c>
      <c r="P48" s="64">
        <f>Table22457891011234[[#This Row],[PEMBULATAN]]*O48</f>
        <v>9108</v>
      </c>
    </row>
    <row r="49" spans="1:16" ht="26.25" customHeight="1" x14ac:dyDescent="0.2">
      <c r="A49" s="13"/>
      <c r="B49" s="73"/>
      <c r="C49" s="71" t="s">
        <v>497</v>
      </c>
      <c r="D49" s="76" t="s">
        <v>69</v>
      </c>
      <c r="E49" s="12">
        <v>44471</v>
      </c>
      <c r="F49" s="74" t="s">
        <v>278</v>
      </c>
      <c r="G49" s="12">
        <v>44473.5</v>
      </c>
      <c r="H49" s="75" t="s">
        <v>279</v>
      </c>
      <c r="I49" s="15">
        <v>97</v>
      </c>
      <c r="J49" s="15">
        <v>50</v>
      </c>
      <c r="K49" s="15">
        <v>39</v>
      </c>
      <c r="L49" s="15">
        <v>11</v>
      </c>
      <c r="M49" s="79">
        <v>47.287500000000001</v>
      </c>
      <c r="N49" s="101">
        <v>47.287500000000001</v>
      </c>
      <c r="O49" s="63">
        <v>2530</v>
      </c>
      <c r="P49" s="64">
        <f>Table22457891011234[[#This Row],[PEMBULATAN]]*O49</f>
        <v>119637.375</v>
      </c>
    </row>
    <row r="50" spans="1:16" ht="26.25" customHeight="1" x14ac:dyDescent="0.2">
      <c r="A50" s="13"/>
      <c r="B50" s="73"/>
      <c r="C50" s="71" t="s">
        <v>498</v>
      </c>
      <c r="D50" s="76" t="s">
        <v>69</v>
      </c>
      <c r="E50" s="12">
        <v>44471</v>
      </c>
      <c r="F50" s="74" t="s">
        <v>278</v>
      </c>
      <c r="G50" s="12">
        <v>44473.5</v>
      </c>
      <c r="H50" s="75" t="s">
        <v>279</v>
      </c>
      <c r="I50" s="15">
        <v>90</v>
      </c>
      <c r="J50" s="15">
        <v>41</v>
      </c>
      <c r="K50" s="15">
        <v>26</v>
      </c>
      <c r="L50" s="15">
        <v>10</v>
      </c>
      <c r="M50" s="79">
        <v>23.984999999999999</v>
      </c>
      <c r="N50" s="101">
        <v>23.984999999999999</v>
      </c>
      <c r="O50" s="63">
        <v>2530</v>
      </c>
      <c r="P50" s="64">
        <f>Table22457891011234[[#This Row],[PEMBULATAN]]*O50</f>
        <v>60682.049999999996</v>
      </c>
    </row>
    <row r="51" spans="1:16" ht="26.25" customHeight="1" x14ac:dyDescent="0.2">
      <c r="A51" s="13"/>
      <c r="B51" s="73"/>
      <c r="C51" s="71" t="s">
        <v>499</v>
      </c>
      <c r="D51" s="76" t="s">
        <v>69</v>
      </c>
      <c r="E51" s="12">
        <v>44471</v>
      </c>
      <c r="F51" s="74" t="s">
        <v>278</v>
      </c>
      <c r="G51" s="12">
        <v>44473.5</v>
      </c>
      <c r="H51" s="75" t="s">
        <v>279</v>
      </c>
      <c r="I51" s="15">
        <v>78</v>
      </c>
      <c r="J51" s="15">
        <v>60</v>
      </c>
      <c r="K51" s="15">
        <v>17</v>
      </c>
      <c r="L51" s="15">
        <v>7</v>
      </c>
      <c r="M51" s="79">
        <v>19.89</v>
      </c>
      <c r="N51" s="101">
        <v>19.89</v>
      </c>
      <c r="O51" s="63">
        <v>2530</v>
      </c>
      <c r="P51" s="64">
        <f>Table22457891011234[[#This Row],[PEMBULATAN]]*O51</f>
        <v>50321.700000000004</v>
      </c>
    </row>
    <row r="52" spans="1:16" ht="26.25" customHeight="1" x14ac:dyDescent="0.2">
      <c r="A52" s="13"/>
      <c r="B52" s="73"/>
      <c r="C52" s="71" t="s">
        <v>500</v>
      </c>
      <c r="D52" s="76" t="s">
        <v>69</v>
      </c>
      <c r="E52" s="12">
        <v>44471</v>
      </c>
      <c r="F52" s="74" t="s">
        <v>278</v>
      </c>
      <c r="G52" s="12">
        <v>44473.5</v>
      </c>
      <c r="H52" s="75" t="s">
        <v>279</v>
      </c>
      <c r="I52" s="15">
        <v>55</v>
      </c>
      <c r="J52" s="15">
        <v>47</v>
      </c>
      <c r="K52" s="15">
        <v>20</v>
      </c>
      <c r="L52" s="15">
        <v>2</v>
      </c>
      <c r="M52" s="79">
        <v>12.925000000000001</v>
      </c>
      <c r="N52" s="101">
        <v>12.925000000000001</v>
      </c>
      <c r="O52" s="63">
        <v>2530</v>
      </c>
      <c r="P52" s="64">
        <f>Table22457891011234[[#This Row],[PEMBULATAN]]*O52</f>
        <v>32700.25</v>
      </c>
    </row>
    <row r="53" spans="1:16" ht="26.25" customHeight="1" x14ac:dyDescent="0.2">
      <c r="A53" s="13"/>
      <c r="B53" s="73"/>
      <c r="C53" s="71" t="s">
        <v>501</v>
      </c>
      <c r="D53" s="76" t="s">
        <v>69</v>
      </c>
      <c r="E53" s="12">
        <v>44471</v>
      </c>
      <c r="F53" s="74" t="s">
        <v>278</v>
      </c>
      <c r="G53" s="12">
        <v>44473.5</v>
      </c>
      <c r="H53" s="75" t="s">
        <v>279</v>
      </c>
      <c r="I53" s="15">
        <v>70</v>
      </c>
      <c r="J53" s="15">
        <v>30</v>
      </c>
      <c r="K53" s="15">
        <v>23</v>
      </c>
      <c r="L53" s="15">
        <v>3</v>
      </c>
      <c r="M53" s="79">
        <v>12.074999999999999</v>
      </c>
      <c r="N53" s="101">
        <v>12.074999999999999</v>
      </c>
      <c r="O53" s="63">
        <v>2530</v>
      </c>
      <c r="P53" s="64">
        <f>Table22457891011234[[#This Row],[PEMBULATAN]]*O53</f>
        <v>30549.75</v>
      </c>
    </row>
    <row r="54" spans="1:16" ht="26.25" customHeight="1" x14ac:dyDescent="0.2">
      <c r="A54" s="13"/>
      <c r="B54" s="73"/>
      <c r="C54" s="71" t="s">
        <v>502</v>
      </c>
      <c r="D54" s="76" t="s">
        <v>69</v>
      </c>
      <c r="E54" s="12">
        <v>44471</v>
      </c>
      <c r="F54" s="74" t="s">
        <v>278</v>
      </c>
      <c r="G54" s="12">
        <v>44473.5</v>
      </c>
      <c r="H54" s="75" t="s">
        <v>279</v>
      </c>
      <c r="I54" s="15">
        <v>77</v>
      </c>
      <c r="J54" s="15">
        <v>60</v>
      </c>
      <c r="K54" s="15">
        <v>37</v>
      </c>
      <c r="L54" s="15">
        <v>16</v>
      </c>
      <c r="M54" s="79">
        <v>42.734999999999999</v>
      </c>
      <c r="N54" s="101">
        <v>42.734999999999999</v>
      </c>
      <c r="O54" s="63">
        <v>2530</v>
      </c>
      <c r="P54" s="64">
        <f>Table22457891011234[[#This Row],[PEMBULATAN]]*O54</f>
        <v>108119.55</v>
      </c>
    </row>
    <row r="55" spans="1:16" ht="26.25" customHeight="1" x14ac:dyDescent="0.2">
      <c r="A55" s="13"/>
      <c r="B55" s="73"/>
      <c r="C55" s="71" t="s">
        <v>503</v>
      </c>
      <c r="D55" s="76" t="s">
        <v>69</v>
      </c>
      <c r="E55" s="12">
        <v>44471</v>
      </c>
      <c r="F55" s="74" t="s">
        <v>278</v>
      </c>
      <c r="G55" s="12">
        <v>44473.5</v>
      </c>
      <c r="H55" s="75" t="s">
        <v>279</v>
      </c>
      <c r="I55" s="15">
        <v>100</v>
      </c>
      <c r="J55" s="15">
        <v>55</v>
      </c>
      <c r="K55" s="15">
        <v>29</v>
      </c>
      <c r="L55" s="15">
        <v>11</v>
      </c>
      <c r="M55" s="79">
        <v>39.875</v>
      </c>
      <c r="N55" s="101">
        <v>39.875</v>
      </c>
      <c r="O55" s="63">
        <v>2530</v>
      </c>
      <c r="P55" s="64">
        <f>Table22457891011234[[#This Row],[PEMBULATAN]]*O55</f>
        <v>100883.75</v>
      </c>
    </row>
    <row r="56" spans="1:16" ht="26.25" customHeight="1" x14ac:dyDescent="0.2">
      <c r="A56" s="13"/>
      <c r="B56" s="73"/>
      <c r="C56" s="71" t="s">
        <v>504</v>
      </c>
      <c r="D56" s="76" t="s">
        <v>69</v>
      </c>
      <c r="E56" s="12">
        <v>44471</v>
      </c>
      <c r="F56" s="74" t="s">
        <v>278</v>
      </c>
      <c r="G56" s="12">
        <v>44473.5</v>
      </c>
      <c r="H56" s="75" t="s">
        <v>279</v>
      </c>
      <c r="I56" s="15">
        <v>75</v>
      </c>
      <c r="J56" s="15">
        <v>60</v>
      </c>
      <c r="K56" s="15">
        <v>26</v>
      </c>
      <c r="L56" s="15">
        <v>7</v>
      </c>
      <c r="M56" s="79">
        <v>29.25</v>
      </c>
      <c r="N56" s="101">
        <v>29.25</v>
      </c>
      <c r="O56" s="63">
        <v>2530</v>
      </c>
      <c r="P56" s="64">
        <f>Table22457891011234[[#This Row],[PEMBULATAN]]*O56</f>
        <v>74002.5</v>
      </c>
    </row>
    <row r="57" spans="1:16" ht="26.25" customHeight="1" x14ac:dyDescent="0.2">
      <c r="A57" s="13"/>
      <c r="B57" s="73"/>
      <c r="C57" s="71" t="s">
        <v>505</v>
      </c>
      <c r="D57" s="76" t="s">
        <v>69</v>
      </c>
      <c r="E57" s="12">
        <v>44471</v>
      </c>
      <c r="F57" s="74" t="s">
        <v>278</v>
      </c>
      <c r="G57" s="12">
        <v>44473.5</v>
      </c>
      <c r="H57" s="75" t="s">
        <v>279</v>
      </c>
      <c r="I57" s="15">
        <v>93</v>
      </c>
      <c r="J57" s="15">
        <v>60</v>
      </c>
      <c r="K57" s="15">
        <v>40</v>
      </c>
      <c r="L57" s="15">
        <v>15</v>
      </c>
      <c r="M57" s="79">
        <v>55.8</v>
      </c>
      <c r="N57" s="101">
        <v>55.8</v>
      </c>
      <c r="O57" s="63">
        <v>2530</v>
      </c>
      <c r="P57" s="64">
        <f>Table22457891011234[[#This Row],[PEMBULATAN]]*O57</f>
        <v>141174</v>
      </c>
    </row>
    <row r="58" spans="1:16" ht="26.25" customHeight="1" x14ac:dyDescent="0.2">
      <c r="A58" s="13"/>
      <c r="B58" s="73"/>
      <c r="C58" s="71" t="s">
        <v>506</v>
      </c>
      <c r="D58" s="76" t="s">
        <v>69</v>
      </c>
      <c r="E58" s="12">
        <v>44471</v>
      </c>
      <c r="F58" s="74" t="s">
        <v>278</v>
      </c>
      <c r="G58" s="12">
        <v>44473.5</v>
      </c>
      <c r="H58" s="75" t="s">
        <v>279</v>
      </c>
      <c r="I58" s="15">
        <v>67</v>
      </c>
      <c r="J58" s="15">
        <v>58</v>
      </c>
      <c r="K58" s="15">
        <v>17</v>
      </c>
      <c r="L58" s="15">
        <v>5</v>
      </c>
      <c r="M58" s="79">
        <v>16.515499999999999</v>
      </c>
      <c r="N58" s="101">
        <v>16.515499999999999</v>
      </c>
      <c r="O58" s="63">
        <v>2530</v>
      </c>
      <c r="P58" s="64">
        <f>Table22457891011234[[#This Row],[PEMBULATAN]]*O58</f>
        <v>41784.214999999997</v>
      </c>
    </row>
    <row r="59" spans="1:16" ht="26.25" customHeight="1" x14ac:dyDescent="0.2">
      <c r="A59" s="13"/>
      <c r="B59" s="73"/>
      <c r="C59" s="71" t="s">
        <v>507</v>
      </c>
      <c r="D59" s="76" t="s">
        <v>69</v>
      </c>
      <c r="E59" s="12">
        <v>44471</v>
      </c>
      <c r="F59" s="74" t="s">
        <v>278</v>
      </c>
      <c r="G59" s="12">
        <v>44473.5</v>
      </c>
      <c r="H59" s="75" t="s">
        <v>279</v>
      </c>
      <c r="I59" s="15">
        <v>75</v>
      </c>
      <c r="J59" s="15">
        <v>54</v>
      </c>
      <c r="K59" s="15">
        <v>16</v>
      </c>
      <c r="L59" s="15">
        <v>13</v>
      </c>
      <c r="M59" s="79">
        <v>16.2</v>
      </c>
      <c r="N59" s="101">
        <v>16.2</v>
      </c>
      <c r="O59" s="63">
        <v>2530</v>
      </c>
      <c r="P59" s="64">
        <f>Table22457891011234[[#This Row],[PEMBULATAN]]*O59</f>
        <v>40986</v>
      </c>
    </row>
    <row r="60" spans="1:16" ht="26.25" customHeight="1" x14ac:dyDescent="0.2">
      <c r="A60" s="13"/>
      <c r="B60" s="73"/>
      <c r="C60" s="71" t="s">
        <v>508</v>
      </c>
      <c r="D60" s="76" t="s">
        <v>69</v>
      </c>
      <c r="E60" s="12">
        <v>44471</v>
      </c>
      <c r="F60" s="74" t="s">
        <v>278</v>
      </c>
      <c r="G60" s="12">
        <v>44473.5</v>
      </c>
      <c r="H60" s="75" t="s">
        <v>279</v>
      </c>
      <c r="I60" s="15">
        <v>65</v>
      </c>
      <c r="J60" s="15">
        <v>45</v>
      </c>
      <c r="K60" s="15">
        <v>17</v>
      </c>
      <c r="L60" s="15">
        <v>5</v>
      </c>
      <c r="M60" s="79">
        <v>12.43125</v>
      </c>
      <c r="N60" s="101">
        <v>13</v>
      </c>
      <c r="O60" s="63">
        <v>2530</v>
      </c>
      <c r="P60" s="64">
        <f>Table22457891011234[[#This Row],[PEMBULATAN]]*O60</f>
        <v>32890</v>
      </c>
    </row>
    <row r="61" spans="1:16" ht="26.25" customHeight="1" x14ac:dyDescent="0.2">
      <c r="A61" s="13"/>
      <c r="B61" s="73"/>
      <c r="C61" s="71" t="s">
        <v>509</v>
      </c>
      <c r="D61" s="76" t="s">
        <v>69</v>
      </c>
      <c r="E61" s="12">
        <v>44471</v>
      </c>
      <c r="F61" s="74" t="s">
        <v>278</v>
      </c>
      <c r="G61" s="12">
        <v>44473.5</v>
      </c>
      <c r="H61" s="75" t="s">
        <v>279</v>
      </c>
      <c r="I61" s="15">
        <v>40</v>
      </c>
      <c r="J61" s="15">
        <v>28</v>
      </c>
      <c r="K61" s="15">
        <v>28</v>
      </c>
      <c r="L61" s="15">
        <v>3</v>
      </c>
      <c r="M61" s="79">
        <v>7.84</v>
      </c>
      <c r="N61" s="101">
        <v>7.84</v>
      </c>
      <c r="O61" s="63">
        <v>2530</v>
      </c>
      <c r="P61" s="64">
        <f>Table22457891011234[[#This Row],[PEMBULATAN]]*O61</f>
        <v>19835.2</v>
      </c>
    </row>
    <row r="62" spans="1:16" ht="26.25" customHeight="1" x14ac:dyDescent="0.2">
      <c r="A62" s="13"/>
      <c r="B62" s="73"/>
      <c r="C62" s="71" t="s">
        <v>510</v>
      </c>
      <c r="D62" s="76" t="s">
        <v>69</v>
      </c>
      <c r="E62" s="12">
        <v>44471</v>
      </c>
      <c r="F62" s="74" t="s">
        <v>278</v>
      </c>
      <c r="G62" s="12">
        <v>44473.5</v>
      </c>
      <c r="H62" s="75" t="s">
        <v>279</v>
      </c>
      <c r="I62" s="15">
        <v>81</v>
      </c>
      <c r="J62" s="15">
        <v>54</v>
      </c>
      <c r="K62" s="15">
        <v>22</v>
      </c>
      <c r="L62" s="15">
        <v>5</v>
      </c>
      <c r="M62" s="79">
        <v>24.056999999999999</v>
      </c>
      <c r="N62" s="101">
        <v>24.056999999999999</v>
      </c>
      <c r="O62" s="63">
        <v>2530</v>
      </c>
      <c r="P62" s="64">
        <f>Table22457891011234[[#This Row],[PEMBULATAN]]*O62</f>
        <v>60864.21</v>
      </c>
    </row>
    <row r="63" spans="1:16" ht="26.25" customHeight="1" x14ac:dyDescent="0.2">
      <c r="A63" s="13"/>
      <c r="B63" s="73"/>
      <c r="C63" s="71" t="s">
        <v>511</v>
      </c>
      <c r="D63" s="76" t="s">
        <v>69</v>
      </c>
      <c r="E63" s="12">
        <v>44471</v>
      </c>
      <c r="F63" s="74" t="s">
        <v>278</v>
      </c>
      <c r="G63" s="12">
        <v>44473.5</v>
      </c>
      <c r="H63" s="75" t="s">
        <v>279</v>
      </c>
      <c r="I63" s="15">
        <v>60</v>
      </c>
      <c r="J63" s="15">
        <v>50</v>
      </c>
      <c r="K63" s="15">
        <v>50</v>
      </c>
      <c r="L63" s="15">
        <v>20</v>
      </c>
      <c r="M63" s="79">
        <v>37.5</v>
      </c>
      <c r="N63" s="101">
        <v>37.5</v>
      </c>
      <c r="O63" s="63">
        <v>2530</v>
      </c>
      <c r="P63" s="64">
        <f>Table22457891011234[[#This Row],[PEMBULATAN]]*O63</f>
        <v>94875</v>
      </c>
    </row>
    <row r="64" spans="1:16" ht="26.25" customHeight="1" x14ac:dyDescent="0.2">
      <c r="A64" s="13"/>
      <c r="B64" s="73"/>
      <c r="C64" s="71" t="s">
        <v>512</v>
      </c>
      <c r="D64" s="76" t="s">
        <v>69</v>
      </c>
      <c r="E64" s="12">
        <v>44471</v>
      </c>
      <c r="F64" s="74" t="s">
        <v>278</v>
      </c>
      <c r="G64" s="12">
        <v>44473.5</v>
      </c>
      <c r="H64" s="75" t="s">
        <v>279</v>
      </c>
      <c r="I64" s="15">
        <v>80</v>
      </c>
      <c r="J64" s="15">
        <v>60</v>
      </c>
      <c r="K64" s="15">
        <v>25</v>
      </c>
      <c r="L64" s="15">
        <v>11</v>
      </c>
      <c r="M64" s="79">
        <v>30</v>
      </c>
      <c r="N64" s="101">
        <v>30</v>
      </c>
      <c r="O64" s="63">
        <v>2530</v>
      </c>
      <c r="P64" s="64">
        <f>Table22457891011234[[#This Row],[PEMBULATAN]]*O64</f>
        <v>75900</v>
      </c>
    </row>
    <row r="65" spans="1:16" ht="26.25" customHeight="1" x14ac:dyDescent="0.2">
      <c r="A65" s="13"/>
      <c r="B65" s="73"/>
      <c r="C65" s="71" t="s">
        <v>513</v>
      </c>
      <c r="D65" s="76" t="s">
        <v>69</v>
      </c>
      <c r="E65" s="12">
        <v>44471</v>
      </c>
      <c r="F65" s="74" t="s">
        <v>278</v>
      </c>
      <c r="G65" s="12">
        <v>44473.5</v>
      </c>
      <c r="H65" s="75" t="s">
        <v>279</v>
      </c>
      <c r="I65" s="15">
        <v>74</v>
      </c>
      <c r="J65" s="15">
        <v>38</v>
      </c>
      <c r="K65" s="15">
        <v>35</v>
      </c>
      <c r="L65" s="15">
        <v>12</v>
      </c>
      <c r="M65" s="79">
        <v>24.605</v>
      </c>
      <c r="N65" s="101">
        <v>24.605</v>
      </c>
      <c r="O65" s="63">
        <v>2530</v>
      </c>
      <c r="P65" s="64">
        <f>Table22457891011234[[#This Row],[PEMBULATAN]]*O65</f>
        <v>62250.65</v>
      </c>
    </row>
    <row r="66" spans="1:16" ht="26.25" customHeight="1" x14ac:dyDescent="0.2">
      <c r="A66" s="13"/>
      <c r="B66" s="73"/>
      <c r="C66" s="71" t="s">
        <v>514</v>
      </c>
      <c r="D66" s="76" t="s">
        <v>69</v>
      </c>
      <c r="E66" s="12">
        <v>44471</v>
      </c>
      <c r="F66" s="74" t="s">
        <v>278</v>
      </c>
      <c r="G66" s="12">
        <v>44473.5</v>
      </c>
      <c r="H66" s="75" t="s">
        <v>279</v>
      </c>
      <c r="I66" s="15">
        <v>110</v>
      </c>
      <c r="J66" s="15">
        <v>28</v>
      </c>
      <c r="K66" s="15">
        <v>30</v>
      </c>
      <c r="L66" s="15">
        <v>13</v>
      </c>
      <c r="M66" s="79">
        <v>23.1</v>
      </c>
      <c r="N66" s="101">
        <v>23.1</v>
      </c>
      <c r="O66" s="63">
        <v>2530</v>
      </c>
      <c r="P66" s="64">
        <f>Table22457891011234[[#This Row],[PEMBULATAN]]*O66</f>
        <v>58443</v>
      </c>
    </row>
    <row r="67" spans="1:16" ht="26.25" customHeight="1" x14ac:dyDescent="0.2">
      <c r="A67" s="13"/>
      <c r="B67" s="73"/>
      <c r="C67" s="71" t="s">
        <v>515</v>
      </c>
      <c r="D67" s="76" t="s">
        <v>69</v>
      </c>
      <c r="E67" s="12">
        <v>44471</v>
      </c>
      <c r="F67" s="74" t="s">
        <v>278</v>
      </c>
      <c r="G67" s="12">
        <v>44473.5</v>
      </c>
      <c r="H67" s="75" t="s">
        <v>279</v>
      </c>
      <c r="I67" s="15">
        <v>80</v>
      </c>
      <c r="J67" s="15">
        <v>39</v>
      </c>
      <c r="K67" s="15">
        <v>120</v>
      </c>
      <c r="L67" s="15">
        <v>30</v>
      </c>
      <c r="M67" s="79">
        <v>93.6</v>
      </c>
      <c r="N67" s="101">
        <v>93.6</v>
      </c>
      <c r="O67" s="63">
        <v>2530</v>
      </c>
      <c r="P67" s="64">
        <f>Table22457891011234[[#This Row],[PEMBULATAN]]*O67</f>
        <v>236808</v>
      </c>
    </row>
    <row r="68" spans="1:16" ht="26.25" customHeight="1" x14ac:dyDescent="0.2">
      <c r="A68" s="13"/>
      <c r="B68" s="73"/>
      <c r="C68" s="71" t="s">
        <v>516</v>
      </c>
      <c r="D68" s="76" t="s">
        <v>69</v>
      </c>
      <c r="E68" s="12">
        <v>44471</v>
      </c>
      <c r="F68" s="74" t="s">
        <v>278</v>
      </c>
      <c r="G68" s="12">
        <v>44473.5</v>
      </c>
      <c r="H68" s="75" t="s">
        <v>279</v>
      </c>
      <c r="I68" s="15">
        <v>65</v>
      </c>
      <c r="J68" s="15">
        <v>45</v>
      </c>
      <c r="K68" s="15">
        <v>14</v>
      </c>
      <c r="L68" s="15">
        <v>10</v>
      </c>
      <c r="M68" s="79">
        <v>10.237500000000001</v>
      </c>
      <c r="N68" s="101">
        <v>10.237500000000001</v>
      </c>
      <c r="O68" s="63">
        <v>2530</v>
      </c>
      <c r="P68" s="64">
        <f>Table22457891011234[[#This Row],[PEMBULATAN]]*O68</f>
        <v>25900.875</v>
      </c>
    </row>
    <row r="69" spans="1:16" ht="26.25" customHeight="1" x14ac:dyDescent="0.2">
      <c r="A69" s="13"/>
      <c r="B69" s="106"/>
      <c r="C69" s="71" t="s">
        <v>517</v>
      </c>
      <c r="D69" s="76" t="s">
        <v>69</v>
      </c>
      <c r="E69" s="12">
        <v>44471</v>
      </c>
      <c r="F69" s="74" t="s">
        <v>278</v>
      </c>
      <c r="G69" s="12">
        <v>44473.5</v>
      </c>
      <c r="H69" s="75" t="s">
        <v>279</v>
      </c>
      <c r="I69" s="15">
        <v>87</v>
      </c>
      <c r="J69" s="15">
        <v>45</v>
      </c>
      <c r="K69" s="15">
        <v>25</v>
      </c>
      <c r="L69" s="15">
        <v>4</v>
      </c>
      <c r="M69" s="79">
        <v>24.46875</v>
      </c>
      <c r="N69" s="101">
        <v>25</v>
      </c>
      <c r="O69" s="63">
        <v>2530</v>
      </c>
      <c r="P69" s="64">
        <f>Table22457891011234[[#This Row],[PEMBULATAN]]*O69</f>
        <v>63250</v>
      </c>
    </row>
    <row r="70" spans="1:16" ht="26.25" customHeight="1" x14ac:dyDescent="0.2">
      <c r="A70" s="13"/>
      <c r="B70" s="73" t="s">
        <v>518</v>
      </c>
      <c r="C70" s="71" t="s">
        <v>519</v>
      </c>
      <c r="D70" s="76" t="s">
        <v>69</v>
      </c>
      <c r="E70" s="12">
        <v>44471</v>
      </c>
      <c r="F70" s="74" t="s">
        <v>278</v>
      </c>
      <c r="G70" s="12">
        <v>44473.5</v>
      </c>
      <c r="H70" s="75" t="s">
        <v>279</v>
      </c>
      <c r="I70" s="15">
        <v>40</v>
      </c>
      <c r="J70" s="15">
        <v>40</v>
      </c>
      <c r="K70" s="15">
        <v>15</v>
      </c>
      <c r="L70" s="15">
        <v>5</v>
      </c>
      <c r="M70" s="79">
        <v>6</v>
      </c>
      <c r="N70" s="101">
        <v>6</v>
      </c>
      <c r="O70" s="63">
        <v>2530</v>
      </c>
      <c r="P70" s="64">
        <f>Table22457891011234[[#This Row],[PEMBULATAN]]*O70</f>
        <v>15180</v>
      </c>
    </row>
    <row r="71" spans="1:16" ht="26.25" customHeight="1" x14ac:dyDescent="0.2">
      <c r="A71" s="13"/>
      <c r="B71" s="73"/>
      <c r="C71" s="8" t="s">
        <v>520</v>
      </c>
      <c r="D71" s="74" t="s">
        <v>69</v>
      </c>
      <c r="E71" s="12">
        <v>44471</v>
      </c>
      <c r="F71" s="74" t="s">
        <v>278</v>
      </c>
      <c r="G71" s="12">
        <v>44473.5</v>
      </c>
      <c r="H71" s="9" t="s">
        <v>279</v>
      </c>
      <c r="I71" s="1">
        <v>33</v>
      </c>
      <c r="J71" s="1">
        <v>27</v>
      </c>
      <c r="K71" s="1">
        <v>17</v>
      </c>
      <c r="L71" s="1">
        <v>2</v>
      </c>
      <c r="M71" s="78">
        <v>3.7867500000000001</v>
      </c>
      <c r="N71" s="101">
        <v>3.7867500000000001</v>
      </c>
      <c r="O71" s="63">
        <v>2530</v>
      </c>
      <c r="P71" s="64">
        <f>Table22457891011234[[#This Row],[PEMBULATAN]]*O71</f>
        <v>9580.4775000000009</v>
      </c>
    </row>
    <row r="72" spans="1:16" ht="22.5" customHeight="1" x14ac:dyDescent="0.2">
      <c r="A72" s="165" t="s">
        <v>30</v>
      </c>
      <c r="B72" s="166"/>
      <c r="C72" s="166"/>
      <c r="D72" s="166"/>
      <c r="E72" s="166"/>
      <c r="F72" s="166"/>
      <c r="G72" s="166"/>
      <c r="H72" s="166"/>
      <c r="I72" s="166"/>
      <c r="J72" s="166"/>
      <c r="K72" s="166"/>
      <c r="L72" s="167"/>
      <c r="M72" s="77">
        <f>SUBTOTAL(109,Table22457891011234[KG VOLUME])</f>
        <v>1441.14525</v>
      </c>
      <c r="N72" s="67">
        <f>SUM(N3:N71)</f>
        <v>1447.0969999999998</v>
      </c>
      <c r="O72" s="168">
        <f>SUM(P3:P71)</f>
        <v>3661155.4099999997</v>
      </c>
      <c r="P72" s="169"/>
    </row>
    <row r="73" spans="1:16" ht="18" customHeight="1" x14ac:dyDescent="0.2">
      <c r="A73" s="84"/>
      <c r="B73" s="55" t="s">
        <v>42</v>
      </c>
      <c r="C73" s="54"/>
      <c r="D73" s="56" t="s">
        <v>43</v>
      </c>
      <c r="E73" s="84"/>
      <c r="F73" s="84"/>
      <c r="G73" s="84"/>
      <c r="H73" s="84"/>
      <c r="I73" s="84"/>
      <c r="J73" s="84"/>
      <c r="K73" s="84"/>
      <c r="L73" s="84"/>
      <c r="M73" s="85"/>
      <c r="N73" s="86" t="s">
        <v>51</v>
      </c>
      <c r="O73" s="87"/>
      <c r="P73" s="87">
        <f>O72*10%</f>
        <v>366115.54099999997</v>
      </c>
    </row>
    <row r="74" spans="1:16" ht="18" customHeight="1" thickBot="1" x14ac:dyDescent="0.25">
      <c r="A74" s="84"/>
      <c r="B74" s="55"/>
      <c r="C74" s="54"/>
      <c r="D74" s="56"/>
      <c r="E74" s="84"/>
      <c r="F74" s="84"/>
      <c r="G74" s="84"/>
      <c r="H74" s="84"/>
      <c r="I74" s="84"/>
      <c r="J74" s="84"/>
      <c r="K74" s="84"/>
      <c r="L74" s="84"/>
      <c r="M74" s="85"/>
      <c r="N74" s="88" t="s">
        <v>52</v>
      </c>
      <c r="O74" s="89"/>
      <c r="P74" s="89">
        <f>O72-P73</f>
        <v>3295039.8689999999</v>
      </c>
    </row>
    <row r="75" spans="1:16" ht="18" customHeight="1" x14ac:dyDescent="0.2">
      <c r="A75" s="10"/>
      <c r="H75" s="62"/>
      <c r="N75" s="61" t="s">
        <v>31</v>
      </c>
      <c r="P75" s="68">
        <f>P74*1%</f>
        <v>32950.398690000002</v>
      </c>
    </row>
    <row r="76" spans="1:16" ht="18" customHeight="1" thickBot="1" x14ac:dyDescent="0.25">
      <c r="A76" s="10"/>
      <c r="H76" s="62"/>
      <c r="N76" s="61" t="s">
        <v>53</v>
      </c>
      <c r="P76" s="70">
        <f>P74*2%</f>
        <v>65900.797380000004</v>
      </c>
    </row>
    <row r="77" spans="1:16" ht="18" customHeight="1" x14ac:dyDescent="0.2">
      <c r="A77" s="10"/>
      <c r="H77" s="62"/>
      <c r="N77" s="65" t="s">
        <v>32</v>
      </c>
      <c r="O77" s="66"/>
      <c r="P77" s="69">
        <f>P74+P75-P76</f>
        <v>3262089.4703100002</v>
      </c>
    </row>
    <row r="79" spans="1:16" x14ac:dyDescent="0.2">
      <c r="A79" s="10"/>
      <c r="H79" s="62"/>
      <c r="P79" s="70"/>
    </row>
    <row r="80" spans="1:16" x14ac:dyDescent="0.2">
      <c r="A80" s="10"/>
      <c r="H80" s="62"/>
      <c r="O80" s="57"/>
      <c r="P80" s="70"/>
    </row>
    <row r="81" spans="1:16" s="3" customFormat="1" x14ac:dyDescent="0.25">
      <c r="A81" s="10"/>
      <c r="B81" s="2"/>
      <c r="C81" s="2"/>
      <c r="E81" s="11"/>
      <c r="H81" s="62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2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2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2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2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2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2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2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2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2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2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2"/>
      <c r="N92" s="14"/>
      <c r="O92" s="14"/>
      <c r="P92" s="14"/>
    </row>
  </sheetData>
  <mergeCells count="2">
    <mergeCell ref="A72:L72"/>
    <mergeCell ref="O72:P72"/>
  </mergeCells>
  <conditionalFormatting sqref="B3:B70">
    <cfRule type="duplicateValues" dxfId="949" priority="2"/>
  </conditionalFormatting>
  <conditionalFormatting sqref="B71">
    <cfRule type="duplicateValues" dxfId="948" priority="8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E9" sqref="E9"/>
    </sheetView>
  </sheetViews>
  <sheetFormatPr defaultRowHeight="15" x14ac:dyDescent="0.2"/>
  <cols>
    <col min="1" max="1" width="8" style="4" customWidth="1"/>
    <col min="2" max="2" width="19.5703125" style="2" customWidth="1"/>
    <col min="3" max="3" width="15.28515625" style="2" customWidth="1"/>
    <col min="4" max="4" width="11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402542</v>
      </c>
      <c r="B3" s="72" t="s">
        <v>745</v>
      </c>
      <c r="C3" s="8" t="s">
        <v>746</v>
      </c>
      <c r="D3" s="74" t="s">
        <v>69</v>
      </c>
      <c r="E3" s="12">
        <v>44472</v>
      </c>
      <c r="F3" s="74" t="s">
        <v>523</v>
      </c>
      <c r="G3" s="12">
        <v>44475.916666666664</v>
      </c>
      <c r="H3" s="9" t="s">
        <v>524</v>
      </c>
      <c r="I3" s="1">
        <v>76</v>
      </c>
      <c r="J3" s="1">
        <v>48</v>
      </c>
      <c r="K3" s="1">
        <v>92</v>
      </c>
      <c r="L3" s="1">
        <v>14</v>
      </c>
      <c r="M3" s="78">
        <v>83.903999999999996</v>
      </c>
      <c r="N3" s="101">
        <v>83.903999999999996</v>
      </c>
      <c r="O3" s="63">
        <v>2530</v>
      </c>
      <c r="P3" s="64">
        <f>Table2245789101123456[[#This Row],[PEMBULATAN]]*O3</f>
        <v>212277.12</v>
      </c>
    </row>
    <row r="4" spans="1:16" ht="26.25" customHeight="1" x14ac:dyDescent="0.2">
      <c r="A4" s="13"/>
      <c r="B4" s="106"/>
      <c r="C4" s="8" t="s">
        <v>747</v>
      </c>
      <c r="D4" s="74" t="s">
        <v>69</v>
      </c>
      <c r="E4" s="12">
        <v>44472</v>
      </c>
      <c r="F4" s="74" t="s">
        <v>523</v>
      </c>
      <c r="G4" s="12">
        <v>44475.916666666664</v>
      </c>
      <c r="H4" s="9" t="s">
        <v>524</v>
      </c>
      <c r="I4" s="1">
        <v>76</v>
      </c>
      <c r="J4" s="1">
        <v>48</v>
      </c>
      <c r="K4" s="1">
        <v>92</v>
      </c>
      <c r="L4" s="1">
        <v>14</v>
      </c>
      <c r="M4" s="78">
        <v>83.903999999999996</v>
      </c>
      <c r="N4" s="101">
        <v>83.903999999999996</v>
      </c>
      <c r="O4" s="63">
        <v>2530</v>
      </c>
      <c r="P4" s="64">
        <f>Table2245789101123456[[#This Row],[PEMBULATAN]]*O4</f>
        <v>212277.12</v>
      </c>
    </row>
    <row r="5" spans="1:16" ht="26.25" customHeight="1" x14ac:dyDescent="0.2">
      <c r="A5" s="13"/>
      <c r="B5" s="107" t="s">
        <v>748</v>
      </c>
      <c r="C5" s="94" t="s">
        <v>749</v>
      </c>
      <c r="D5" s="95" t="s">
        <v>69</v>
      </c>
      <c r="E5" s="96">
        <v>44472</v>
      </c>
      <c r="F5" s="97" t="s">
        <v>523</v>
      </c>
      <c r="G5" s="96">
        <v>44475.916666666664</v>
      </c>
      <c r="H5" s="98" t="s">
        <v>524</v>
      </c>
      <c r="I5" s="99">
        <v>76</v>
      </c>
      <c r="J5" s="99">
        <v>48</v>
      </c>
      <c r="K5" s="99">
        <v>92</v>
      </c>
      <c r="L5" s="99">
        <v>14</v>
      </c>
      <c r="M5" s="100">
        <v>83.903999999999996</v>
      </c>
      <c r="N5" s="105">
        <v>83.903999999999996</v>
      </c>
      <c r="O5" s="63">
        <v>2530</v>
      </c>
      <c r="P5" s="64">
        <f>Table2245789101123456[[#This Row],[PEMBULATAN]]*O5</f>
        <v>212277.12</v>
      </c>
    </row>
    <row r="6" spans="1:16" ht="26.25" customHeight="1" x14ac:dyDescent="0.2">
      <c r="A6" s="13"/>
      <c r="B6" s="73" t="s">
        <v>750</v>
      </c>
      <c r="C6" s="94" t="s">
        <v>751</v>
      </c>
      <c r="D6" s="95" t="s">
        <v>69</v>
      </c>
      <c r="E6" s="96">
        <v>44472</v>
      </c>
      <c r="F6" s="97" t="s">
        <v>523</v>
      </c>
      <c r="G6" s="96">
        <v>44475.916666666664</v>
      </c>
      <c r="H6" s="98" t="s">
        <v>524</v>
      </c>
      <c r="I6" s="99">
        <v>60</v>
      </c>
      <c r="J6" s="99">
        <v>58</v>
      </c>
      <c r="K6" s="99">
        <v>16</v>
      </c>
      <c r="L6" s="99">
        <v>13</v>
      </c>
      <c r="M6" s="100">
        <v>13.92</v>
      </c>
      <c r="N6" s="105">
        <v>13.92</v>
      </c>
      <c r="O6" s="63">
        <v>2530</v>
      </c>
      <c r="P6" s="64">
        <f>Table2245789101123456[[#This Row],[PEMBULATAN]]*O6</f>
        <v>35217.599999999999</v>
      </c>
    </row>
    <row r="7" spans="1:16" ht="22.5" customHeight="1" x14ac:dyDescent="0.2">
      <c r="A7" s="165" t="s">
        <v>30</v>
      </c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7"/>
      <c r="M7" s="77">
        <f>SUBTOTAL(109,Table2245789101123456[KG VOLUME])</f>
        <v>265.63200000000001</v>
      </c>
      <c r="N7" s="67">
        <f>SUM(N3:N6)</f>
        <v>265.63200000000001</v>
      </c>
      <c r="O7" s="168">
        <f>SUM(P3:P6)</f>
        <v>672048.96</v>
      </c>
      <c r="P7" s="169"/>
    </row>
    <row r="8" spans="1:16" ht="18" customHeight="1" x14ac:dyDescent="0.2">
      <c r="A8" s="84"/>
      <c r="B8" s="55" t="s">
        <v>42</v>
      </c>
      <c r="C8" s="54"/>
      <c r="D8" s="56" t="s">
        <v>43</v>
      </c>
      <c r="E8" s="84"/>
      <c r="F8" s="84"/>
      <c r="G8" s="84"/>
      <c r="H8" s="84"/>
      <c r="I8" s="84"/>
      <c r="J8" s="84"/>
      <c r="K8" s="84"/>
      <c r="L8" s="84"/>
      <c r="M8" s="85"/>
      <c r="N8" s="86" t="s">
        <v>51</v>
      </c>
      <c r="O8" s="87"/>
      <c r="P8" s="87">
        <f>O7*10%</f>
        <v>67204.895999999993</v>
      </c>
    </row>
    <row r="9" spans="1:16" ht="18" customHeight="1" thickBot="1" x14ac:dyDescent="0.25">
      <c r="A9" s="84"/>
      <c r="B9" s="55"/>
      <c r="C9" s="54"/>
      <c r="D9" s="56"/>
      <c r="E9" s="84"/>
      <c r="F9" s="84"/>
      <c r="G9" s="84"/>
      <c r="H9" s="84"/>
      <c r="I9" s="84"/>
      <c r="J9" s="84"/>
      <c r="K9" s="84"/>
      <c r="L9" s="84"/>
      <c r="M9" s="85"/>
      <c r="N9" s="88" t="s">
        <v>52</v>
      </c>
      <c r="O9" s="89"/>
      <c r="P9" s="89">
        <f>O7-P8</f>
        <v>604844.06400000001</v>
      </c>
    </row>
    <row r="10" spans="1:16" ht="18" customHeight="1" x14ac:dyDescent="0.2">
      <c r="A10" s="10"/>
      <c r="C10" s="2" t="s">
        <v>58</v>
      </c>
      <c r="H10" s="62"/>
      <c r="N10" s="61" t="s">
        <v>31</v>
      </c>
      <c r="P10" s="68">
        <f>P9*1%</f>
        <v>6048.4406399999998</v>
      </c>
    </row>
    <row r="11" spans="1:16" ht="18" customHeight="1" thickBot="1" x14ac:dyDescent="0.25">
      <c r="A11" s="10"/>
      <c r="H11" s="62"/>
      <c r="N11" s="61" t="s">
        <v>53</v>
      </c>
      <c r="P11" s="70">
        <f>P9*2%</f>
        <v>12096.88128</v>
      </c>
    </row>
    <row r="12" spans="1:16" ht="18" customHeight="1" x14ac:dyDescent="0.2">
      <c r="A12" s="10"/>
      <c r="H12" s="62"/>
      <c r="N12" s="65" t="s">
        <v>32</v>
      </c>
      <c r="O12" s="66"/>
      <c r="P12" s="69">
        <f>P9+P10-P11</f>
        <v>598795.62336000009</v>
      </c>
    </row>
    <row r="14" spans="1:16" x14ac:dyDescent="0.2">
      <c r="A14" s="10"/>
      <c r="H14" s="62"/>
      <c r="P14" s="70"/>
    </row>
    <row r="15" spans="1:16" x14ac:dyDescent="0.2">
      <c r="A15" s="10"/>
      <c r="H15" s="62"/>
      <c r="O15" s="57"/>
      <c r="P15" s="70"/>
    </row>
    <row r="16" spans="1:16" s="3" customFormat="1" x14ac:dyDescent="0.25">
      <c r="A16" s="10"/>
      <c r="B16" s="2"/>
      <c r="C16" s="2"/>
      <c r="E16" s="11"/>
      <c r="H16" s="62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62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62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62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62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62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62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62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62"/>
      <c r="N24" s="14"/>
      <c r="O24" s="14"/>
      <c r="P24" s="14"/>
    </row>
    <row r="25" spans="1:16" s="3" customFormat="1" x14ac:dyDescent="0.25">
      <c r="A25" s="10"/>
      <c r="B25" s="2"/>
      <c r="C25" s="2"/>
      <c r="E25" s="11"/>
      <c r="H25" s="62"/>
      <c r="N25" s="14"/>
      <c r="O25" s="14"/>
      <c r="P25" s="14"/>
    </row>
    <row r="26" spans="1:16" s="3" customFormat="1" x14ac:dyDescent="0.25">
      <c r="A26" s="10"/>
      <c r="B26" s="2"/>
      <c r="C26" s="2"/>
      <c r="E26" s="11"/>
      <c r="H26" s="62"/>
      <c r="N26" s="14"/>
      <c r="O26" s="14"/>
      <c r="P26" s="14"/>
    </row>
    <row r="27" spans="1:16" s="3" customFormat="1" x14ac:dyDescent="0.25">
      <c r="A27" s="10"/>
      <c r="B27" s="2"/>
      <c r="C27" s="2"/>
      <c r="E27" s="11"/>
      <c r="H27" s="62"/>
      <c r="N27" s="14"/>
      <c r="O27" s="14"/>
      <c r="P27" s="14"/>
    </row>
  </sheetData>
  <mergeCells count="2">
    <mergeCell ref="A7:L7"/>
    <mergeCell ref="O7:P7"/>
  </mergeCells>
  <conditionalFormatting sqref="B3">
    <cfRule type="duplicateValues" dxfId="932" priority="2"/>
  </conditionalFormatting>
  <conditionalFormatting sqref="B4:B6">
    <cfRule type="duplicateValues" dxfId="931" priority="8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42"/>
  <sheetViews>
    <sheetView zoomScale="110" zoomScaleNormal="110" workbookViewId="0">
      <pane xSplit="3" ySplit="2" topLeftCell="D214" activePane="bottomRight" state="frozen"/>
      <selection pane="topRight" activeCell="B1" sqref="B1"/>
      <selection pane="bottomLeft" activeCell="A3" sqref="A3"/>
      <selection pane="bottomRight" activeCell="K219" sqref="K219"/>
    </sheetView>
  </sheetViews>
  <sheetFormatPr defaultRowHeight="15" x14ac:dyDescent="0.2"/>
  <cols>
    <col min="1" max="1" width="8" style="4" customWidth="1"/>
    <col min="2" max="2" width="20.5703125" style="2" customWidth="1"/>
    <col min="3" max="3" width="14.57031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402543</v>
      </c>
      <c r="B3" s="72" t="s">
        <v>521</v>
      </c>
      <c r="C3" s="8" t="s">
        <v>522</v>
      </c>
      <c r="D3" s="74" t="s">
        <v>69</v>
      </c>
      <c r="E3" s="12">
        <v>44472</v>
      </c>
      <c r="F3" s="74" t="s">
        <v>523</v>
      </c>
      <c r="G3" s="12">
        <v>44475.916666666664</v>
      </c>
      <c r="H3" s="9" t="s">
        <v>524</v>
      </c>
      <c r="I3" s="1">
        <v>90</v>
      </c>
      <c r="J3" s="1">
        <v>51</v>
      </c>
      <c r="K3" s="1">
        <v>38</v>
      </c>
      <c r="L3" s="1">
        <v>24</v>
      </c>
      <c r="M3" s="78">
        <v>43.604999999999997</v>
      </c>
      <c r="N3" s="101">
        <v>43.604999999999997</v>
      </c>
      <c r="O3" s="63">
        <v>2530</v>
      </c>
      <c r="P3" s="64">
        <f>Table224578910112345[[#This Row],[PEMBULATAN]]*O3</f>
        <v>110320.65</v>
      </c>
    </row>
    <row r="4" spans="1:16" ht="26.25" customHeight="1" x14ac:dyDescent="0.2">
      <c r="A4" s="13"/>
      <c r="B4" s="73"/>
      <c r="C4" s="71" t="s">
        <v>525</v>
      </c>
      <c r="D4" s="76" t="s">
        <v>69</v>
      </c>
      <c r="E4" s="12">
        <v>44472</v>
      </c>
      <c r="F4" s="74" t="s">
        <v>523</v>
      </c>
      <c r="G4" s="12">
        <v>44475.916666666664</v>
      </c>
      <c r="H4" s="75" t="s">
        <v>524</v>
      </c>
      <c r="I4" s="15">
        <v>102</v>
      </c>
      <c r="J4" s="15">
        <v>60</v>
      </c>
      <c r="K4" s="15">
        <v>40</v>
      </c>
      <c r="L4" s="15">
        <v>31</v>
      </c>
      <c r="M4" s="79">
        <v>61.2</v>
      </c>
      <c r="N4" s="101">
        <v>61.2</v>
      </c>
      <c r="O4" s="63">
        <v>2530</v>
      </c>
      <c r="P4" s="64">
        <f>Table224578910112345[[#This Row],[PEMBULATAN]]*O4</f>
        <v>154836</v>
      </c>
    </row>
    <row r="5" spans="1:16" ht="26.25" customHeight="1" x14ac:dyDescent="0.2">
      <c r="A5" s="13"/>
      <c r="B5" s="73"/>
      <c r="C5" s="71" t="s">
        <v>526</v>
      </c>
      <c r="D5" s="76" t="s">
        <v>69</v>
      </c>
      <c r="E5" s="12">
        <v>44472</v>
      </c>
      <c r="F5" s="74" t="s">
        <v>523</v>
      </c>
      <c r="G5" s="12">
        <v>44475.916666666664</v>
      </c>
      <c r="H5" s="75" t="s">
        <v>524</v>
      </c>
      <c r="I5" s="15">
        <v>95</v>
      </c>
      <c r="J5" s="15">
        <v>50</v>
      </c>
      <c r="K5" s="15">
        <v>55</v>
      </c>
      <c r="L5" s="15">
        <v>24</v>
      </c>
      <c r="M5" s="79">
        <v>65.3125</v>
      </c>
      <c r="N5" s="101">
        <v>66</v>
      </c>
      <c r="O5" s="63">
        <v>2530</v>
      </c>
      <c r="P5" s="64">
        <f>Table224578910112345[[#This Row],[PEMBULATAN]]*O5</f>
        <v>166980</v>
      </c>
    </row>
    <row r="6" spans="1:16" ht="26.25" customHeight="1" x14ac:dyDescent="0.2">
      <c r="A6" s="13"/>
      <c r="B6" s="73"/>
      <c r="C6" s="71" t="s">
        <v>527</v>
      </c>
      <c r="D6" s="76" t="s">
        <v>69</v>
      </c>
      <c r="E6" s="12">
        <v>44472</v>
      </c>
      <c r="F6" s="74" t="s">
        <v>523</v>
      </c>
      <c r="G6" s="12">
        <v>44475.916666666664</v>
      </c>
      <c r="H6" s="75" t="s">
        <v>524</v>
      </c>
      <c r="I6" s="15">
        <v>93</v>
      </c>
      <c r="J6" s="15">
        <v>65</v>
      </c>
      <c r="K6" s="15">
        <v>23</v>
      </c>
      <c r="L6" s="15">
        <v>16</v>
      </c>
      <c r="M6" s="79">
        <v>34.758749999999999</v>
      </c>
      <c r="N6" s="101">
        <v>34.758749999999999</v>
      </c>
      <c r="O6" s="63">
        <v>2530</v>
      </c>
      <c r="P6" s="64">
        <f>Table224578910112345[[#This Row],[PEMBULATAN]]*O6</f>
        <v>87939.637499999997</v>
      </c>
    </row>
    <row r="7" spans="1:16" ht="26.25" customHeight="1" x14ac:dyDescent="0.2">
      <c r="A7" s="13"/>
      <c r="B7" s="73"/>
      <c r="C7" s="71" t="s">
        <v>528</v>
      </c>
      <c r="D7" s="76" t="s">
        <v>69</v>
      </c>
      <c r="E7" s="12">
        <v>44472</v>
      </c>
      <c r="F7" s="74" t="s">
        <v>523</v>
      </c>
      <c r="G7" s="12">
        <v>44475.916666666664</v>
      </c>
      <c r="H7" s="75" t="s">
        <v>524</v>
      </c>
      <c r="I7" s="15">
        <v>88</v>
      </c>
      <c r="J7" s="15">
        <v>48</v>
      </c>
      <c r="K7" s="15">
        <v>40</v>
      </c>
      <c r="L7" s="15">
        <v>24</v>
      </c>
      <c r="M7" s="79">
        <v>42.24</v>
      </c>
      <c r="N7" s="101">
        <v>42.24</v>
      </c>
      <c r="O7" s="63">
        <v>2530</v>
      </c>
      <c r="P7" s="64">
        <f>Table224578910112345[[#This Row],[PEMBULATAN]]*O7</f>
        <v>106867.20000000001</v>
      </c>
    </row>
    <row r="8" spans="1:16" ht="26.25" customHeight="1" x14ac:dyDescent="0.2">
      <c r="A8" s="13"/>
      <c r="B8" s="73"/>
      <c r="C8" s="71" t="s">
        <v>529</v>
      </c>
      <c r="D8" s="76" t="s">
        <v>69</v>
      </c>
      <c r="E8" s="12">
        <v>44472</v>
      </c>
      <c r="F8" s="74" t="s">
        <v>523</v>
      </c>
      <c r="G8" s="12">
        <v>44475.916666666664</v>
      </c>
      <c r="H8" s="75" t="s">
        <v>524</v>
      </c>
      <c r="I8" s="15">
        <v>55</v>
      </c>
      <c r="J8" s="15">
        <v>40</v>
      </c>
      <c r="K8" s="15">
        <v>18</v>
      </c>
      <c r="L8" s="15">
        <v>5</v>
      </c>
      <c r="M8" s="79">
        <v>9.9</v>
      </c>
      <c r="N8" s="101">
        <v>9.9</v>
      </c>
      <c r="O8" s="63">
        <v>2530</v>
      </c>
      <c r="P8" s="64">
        <f>Table224578910112345[[#This Row],[PEMBULATAN]]*O8</f>
        <v>25047</v>
      </c>
    </row>
    <row r="9" spans="1:16" ht="26.25" customHeight="1" x14ac:dyDescent="0.2">
      <c r="A9" s="13"/>
      <c r="B9" s="73"/>
      <c r="C9" s="71" t="s">
        <v>530</v>
      </c>
      <c r="D9" s="76" t="s">
        <v>69</v>
      </c>
      <c r="E9" s="12">
        <v>44472</v>
      </c>
      <c r="F9" s="74" t="s">
        <v>523</v>
      </c>
      <c r="G9" s="12">
        <v>44475.916666666664</v>
      </c>
      <c r="H9" s="75" t="s">
        <v>524</v>
      </c>
      <c r="I9" s="15">
        <v>90</v>
      </c>
      <c r="J9" s="15">
        <v>53</v>
      </c>
      <c r="K9" s="15">
        <v>30</v>
      </c>
      <c r="L9" s="15">
        <v>10</v>
      </c>
      <c r="M9" s="79">
        <v>35.774999999999999</v>
      </c>
      <c r="N9" s="101">
        <v>35.774999999999999</v>
      </c>
      <c r="O9" s="63">
        <v>2530</v>
      </c>
      <c r="P9" s="64">
        <f>Table224578910112345[[#This Row],[PEMBULATAN]]*O9</f>
        <v>90510.75</v>
      </c>
    </row>
    <row r="10" spans="1:16" ht="26.25" customHeight="1" x14ac:dyDescent="0.2">
      <c r="A10" s="13"/>
      <c r="B10" s="73"/>
      <c r="C10" s="71" t="s">
        <v>531</v>
      </c>
      <c r="D10" s="76" t="s">
        <v>69</v>
      </c>
      <c r="E10" s="12">
        <v>44472</v>
      </c>
      <c r="F10" s="74" t="s">
        <v>523</v>
      </c>
      <c r="G10" s="12">
        <v>44475.916666666664</v>
      </c>
      <c r="H10" s="75" t="s">
        <v>524</v>
      </c>
      <c r="I10" s="15">
        <v>90</v>
      </c>
      <c r="J10" s="15">
        <v>55</v>
      </c>
      <c r="K10" s="15">
        <v>34</v>
      </c>
      <c r="L10" s="15">
        <v>14</v>
      </c>
      <c r="M10" s="79">
        <v>42.075000000000003</v>
      </c>
      <c r="N10" s="101">
        <v>42.075000000000003</v>
      </c>
      <c r="O10" s="63">
        <v>2530</v>
      </c>
      <c r="P10" s="64">
        <f>Table224578910112345[[#This Row],[PEMBULATAN]]*O10</f>
        <v>106449.75</v>
      </c>
    </row>
    <row r="11" spans="1:16" ht="26.25" customHeight="1" x14ac:dyDescent="0.2">
      <c r="A11" s="13"/>
      <c r="B11" s="73"/>
      <c r="C11" s="71" t="s">
        <v>532</v>
      </c>
      <c r="D11" s="76" t="s">
        <v>69</v>
      </c>
      <c r="E11" s="12">
        <v>44472</v>
      </c>
      <c r="F11" s="74" t="s">
        <v>523</v>
      </c>
      <c r="G11" s="12">
        <v>44475.916666666664</v>
      </c>
      <c r="H11" s="75" t="s">
        <v>524</v>
      </c>
      <c r="I11" s="15">
        <v>85</v>
      </c>
      <c r="J11" s="15">
        <v>55</v>
      </c>
      <c r="K11" s="15">
        <v>30</v>
      </c>
      <c r="L11" s="15">
        <v>14</v>
      </c>
      <c r="M11" s="79">
        <v>35.0625</v>
      </c>
      <c r="N11" s="101">
        <v>35.0625</v>
      </c>
      <c r="O11" s="63">
        <v>2530</v>
      </c>
      <c r="P11" s="64">
        <f>Table224578910112345[[#This Row],[PEMBULATAN]]*O11</f>
        <v>88708.125</v>
      </c>
    </row>
    <row r="12" spans="1:16" ht="26.25" customHeight="1" x14ac:dyDescent="0.2">
      <c r="A12" s="13"/>
      <c r="B12" s="73"/>
      <c r="C12" s="71" t="s">
        <v>533</v>
      </c>
      <c r="D12" s="76" t="s">
        <v>69</v>
      </c>
      <c r="E12" s="12">
        <v>44472</v>
      </c>
      <c r="F12" s="74" t="s">
        <v>523</v>
      </c>
      <c r="G12" s="12">
        <v>44475.916666666664</v>
      </c>
      <c r="H12" s="75" t="s">
        <v>524</v>
      </c>
      <c r="I12" s="15">
        <v>64</v>
      </c>
      <c r="J12" s="15">
        <v>55</v>
      </c>
      <c r="K12" s="15">
        <v>30</v>
      </c>
      <c r="L12" s="15">
        <v>9</v>
      </c>
      <c r="M12" s="79">
        <v>26.4</v>
      </c>
      <c r="N12" s="101">
        <v>27</v>
      </c>
      <c r="O12" s="63">
        <v>2530</v>
      </c>
      <c r="P12" s="64">
        <f>Table224578910112345[[#This Row],[PEMBULATAN]]*O12</f>
        <v>68310</v>
      </c>
    </row>
    <row r="13" spans="1:16" ht="26.25" customHeight="1" x14ac:dyDescent="0.2">
      <c r="A13" s="13"/>
      <c r="B13" s="73"/>
      <c r="C13" s="71" t="s">
        <v>534</v>
      </c>
      <c r="D13" s="76" t="s">
        <v>69</v>
      </c>
      <c r="E13" s="12">
        <v>44472</v>
      </c>
      <c r="F13" s="74" t="s">
        <v>523</v>
      </c>
      <c r="G13" s="12">
        <v>44475.916666666664</v>
      </c>
      <c r="H13" s="75" t="s">
        <v>524</v>
      </c>
      <c r="I13" s="15">
        <v>57</v>
      </c>
      <c r="J13" s="15">
        <v>58</v>
      </c>
      <c r="K13" s="15">
        <v>35</v>
      </c>
      <c r="L13" s="15">
        <v>10</v>
      </c>
      <c r="M13" s="79">
        <v>28.927499999999998</v>
      </c>
      <c r="N13" s="101">
        <v>28.927499999999998</v>
      </c>
      <c r="O13" s="63">
        <v>2530</v>
      </c>
      <c r="P13" s="64">
        <f>Table224578910112345[[#This Row],[PEMBULATAN]]*O13</f>
        <v>73186.574999999997</v>
      </c>
    </row>
    <row r="14" spans="1:16" ht="26.25" customHeight="1" x14ac:dyDescent="0.2">
      <c r="A14" s="13"/>
      <c r="B14" s="73"/>
      <c r="C14" s="71" t="s">
        <v>535</v>
      </c>
      <c r="D14" s="76" t="s">
        <v>69</v>
      </c>
      <c r="E14" s="12">
        <v>44472</v>
      </c>
      <c r="F14" s="74" t="s">
        <v>523</v>
      </c>
      <c r="G14" s="12">
        <v>44475.916666666664</v>
      </c>
      <c r="H14" s="75" t="s">
        <v>524</v>
      </c>
      <c r="I14" s="15">
        <v>90</v>
      </c>
      <c r="J14" s="15">
        <v>55</v>
      </c>
      <c r="K14" s="15">
        <v>30</v>
      </c>
      <c r="L14" s="15">
        <v>16</v>
      </c>
      <c r="M14" s="79">
        <v>37.125</v>
      </c>
      <c r="N14" s="101">
        <v>37.125</v>
      </c>
      <c r="O14" s="63">
        <v>2530</v>
      </c>
      <c r="P14" s="64">
        <f>Table224578910112345[[#This Row],[PEMBULATAN]]*O14</f>
        <v>93926.25</v>
      </c>
    </row>
    <row r="15" spans="1:16" ht="26.25" customHeight="1" x14ac:dyDescent="0.2">
      <c r="A15" s="13"/>
      <c r="B15" s="73"/>
      <c r="C15" s="71" t="s">
        <v>536</v>
      </c>
      <c r="D15" s="76" t="s">
        <v>69</v>
      </c>
      <c r="E15" s="12">
        <v>44472</v>
      </c>
      <c r="F15" s="74" t="s">
        <v>523</v>
      </c>
      <c r="G15" s="12">
        <v>44475.916666666664</v>
      </c>
      <c r="H15" s="75" t="s">
        <v>524</v>
      </c>
      <c r="I15" s="15">
        <v>106</v>
      </c>
      <c r="J15" s="15">
        <v>54</v>
      </c>
      <c r="K15" s="15">
        <v>26</v>
      </c>
      <c r="L15" s="15">
        <v>9</v>
      </c>
      <c r="M15" s="79">
        <v>37.206000000000003</v>
      </c>
      <c r="N15" s="101">
        <v>37.206000000000003</v>
      </c>
      <c r="O15" s="63">
        <v>2530</v>
      </c>
      <c r="P15" s="64">
        <f>Table224578910112345[[#This Row],[PEMBULATAN]]*O15</f>
        <v>94131.180000000008</v>
      </c>
    </row>
    <row r="16" spans="1:16" ht="26.25" customHeight="1" x14ac:dyDescent="0.2">
      <c r="A16" s="13"/>
      <c r="B16" s="73"/>
      <c r="C16" s="71" t="s">
        <v>537</v>
      </c>
      <c r="D16" s="76" t="s">
        <v>69</v>
      </c>
      <c r="E16" s="12">
        <v>44472</v>
      </c>
      <c r="F16" s="74" t="s">
        <v>523</v>
      </c>
      <c r="G16" s="12">
        <v>44475.916666666664</v>
      </c>
      <c r="H16" s="75" t="s">
        <v>524</v>
      </c>
      <c r="I16" s="15">
        <v>100</v>
      </c>
      <c r="J16" s="15">
        <v>60</v>
      </c>
      <c r="K16" s="15">
        <v>27</v>
      </c>
      <c r="L16" s="15">
        <v>11</v>
      </c>
      <c r="M16" s="79">
        <v>40.5</v>
      </c>
      <c r="N16" s="101">
        <v>40.5</v>
      </c>
      <c r="O16" s="63">
        <v>2530</v>
      </c>
      <c r="P16" s="64">
        <f>Table224578910112345[[#This Row],[PEMBULATAN]]*O16</f>
        <v>102465</v>
      </c>
    </row>
    <row r="17" spans="1:16" ht="26.25" customHeight="1" x14ac:dyDescent="0.2">
      <c r="A17" s="13"/>
      <c r="B17" s="73"/>
      <c r="C17" s="71" t="s">
        <v>538</v>
      </c>
      <c r="D17" s="76" t="s">
        <v>69</v>
      </c>
      <c r="E17" s="12">
        <v>44472</v>
      </c>
      <c r="F17" s="74" t="s">
        <v>523</v>
      </c>
      <c r="G17" s="12">
        <v>44475.916666666664</v>
      </c>
      <c r="H17" s="75" t="s">
        <v>524</v>
      </c>
      <c r="I17" s="15">
        <v>94</v>
      </c>
      <c r="J17" s="15">
        <v>60</v>
      </c>
      <c r="K17" s="15">
        <v>40</v>
      </c>
      <c r="L17" s="15">
        <v>16</v>
      </c>
      <c r="M17" s="79">
        <v>56.4</v>
      </c>
      <c r="N17" s="101">
        <v>57</v>
      </c>
      <c r="O17" s="63">
        <v>2530</v>
      </c>
      <c r="P17" s="64">
        <f>Table224578910112345[[#This Row],[PEMBULATAN]]*O17</f>
        <v>144210</v>
      </c>
    </row>
    <row r="18" spans="1:16" ht="26.25" customHeight="1" x14ac:dyDescent="0.2">
      <c r="A18" s="13"/>
      <c r="B18" s="73"/>
      <c r="C18" s="71" t="s">
        <v>539</v>
      </c>
      <c r="D18" s="76" t="s">
        <v>69</v>
      </c>
      <c r="E18" s="12">
        <v>44472</v>
      </c>
      <c r="F18" s="74" t="s">
        <v>523</v>
      </c>
      <c r="G18" s="12">
        <v>44475.916666666664</v>
      </c>
      <c r="H18" s="75" t="s">
        <v>524</v>
      </c>
      <c r="I18" s="15">
        <v>106</v>
      </c>
      <c r="J18" s="15">
        <v>60</v>
      </c>
      <c r="K18" s="15">
        <v>24</v>
      </c>
      <c r="L18" s="15">
        <v>23</v>
      </c>
      <c r="M18" s="79">
        <v>38.159999999999997</v>
      </c>
      <c r="N18" s="101">
        <v>38.159999999999997</v>
      </c>
      <c r="O18" s="63">
        <v>2530</v>
      </c>
      <c r="P18" s="64">
        <f>Table224578910112345[[#This Row],[PEMBULATAN]]*O18</f>
        <v>96544.799999999988</v>
      </c>
    </row>
    <row r="19" spans="1:16" ht="26.25" customHeight="1" x14ac:dyDescent="0.2">
      <c r="A19" s="13"/>
      <c r="B19" s="73"/>
      <c r="C19" s="71" t="s">
        <v>540</v>
      </c>
      <c r="D19" s="76" t="s">
        <v>69</v>
      </c>
      <c r="E19" s="12">
        <v>44472</v>
      </c>
      <c r="F19" s="74" t="s">
        <v>523</v>
      </c>
      <c r="G19" s="12">
        <v>44475.916666666664</v>
      </c>
      <c r="H19" s="75" t="s">
        <v>524</v>
      </c>
      <c r="I19" s="15">
        <v>97</v>
      </c>
      <c r="J19" s="15">
        <v>56</v>
      </c>
      <c r="K19" s="15">
        <v>36</v>
      </c>
      <c r="L19" s="15">
        <v>23</v>
      </c>
      <c r="M19" s="79">
        <v>48.887999999999998</v>
      </c>
      <c r="N19" s="101">
        <v>48.887999999999998</v>
      </c>
      <c r="O19" s="63">
        <v>2530</v>
      </c>
      <c r="P19" s="64">
        <f>Table224578910112345[[#This Row],[PEMBULATAN]]*O19</f>
        <v>123686.64</v>
      </c>
    </row>
    <row r="20" spans="1:16" ht="26.25" customHeight="1" x14ac:dyDescent="0.2">
      <c r="A20" s="13"/>
      <c r="B20" s="73"/>
      <c r="C20" s="71" t="s">
        <v>541</v>
      </c>
      <c r="D20" s="76" t="s">
        <v>69</v>
      </c>
      <c r="E20" s="12">
        <v>44472</v>
      </c>
      <c r="F20" s="74" t="s">
        <v>523</v>
      </c>
      <c r="G20" s="12">
        <v>44475.916666666664</v>
      </c>
      <c r="H20" s="75" t="s">
        <v>524</v>
      </c>
      <c r="I20" s="15">
        <v>102</v>
      </c>
      <c r="J20" s="15">
        <v>68</v>
      </c>
      <c r="K20" s="15">
        <v>30</v>
      </c>
      <c r="L20" s="15">
        <v>6</v>
      </c>
      <c r="M20" s="79">
        <v>52.02</v>
      </c>
      <c r="N20" s="101">
        <v>52.02</v>
      </c>
      <c r="O20" s="63">
        <v>2530</v>
      </c>
      <c r="P20" s="64">
        <f>Table224578910112345[[#This Row],[PEMBULATAN]]*O20</f>
        <v>131610.6</v>
      </c>
    </row>
    <row r="21" spans="1:16" ht="26.25" customHeight="1" x14ac:dyDescent="0.2">
      <c r="A21" s="13"/>
      <c r="B21" s="73"/>
      <c r="C21" s="71" t="s">
        <v>542</v>
      </c>
      <c r="D21" s="76" t="s">
        <v>69</v>
      </c>
      <c r="E21" s="12">
        <v>44472</v>
      </c>
      <c r="F21" s="74" t="s">
        <v>523</v>
      </c>
      <c r="G21" s="12">
        <v>44475.916666666664</v>
      </c>
      <c r="H21" s="75" t="s">
        <v>524</v>
      </c>
      <c r="I21" s="15">
        <v>67</v>
      </c>
      <c r="J21" s="15">
        <v>30</v>
      </c>
      <c r="K21" s="15">
        <v>26</v>
      </c>
      <c r="L21" s="15">
        <v>5</v>
      </c>
      <c r="M21" s="79">
        <v>13.065</v>
      </c>
      <c r="N21" s="101">
        <v>13.065</v>
      </c>
      <c r="O21" s="63">
        <v>2530</v>
      </c>
      <c r="P21" s="64">
        <f>Table224578910112345[[#This Row],[PEMBULATAN]]*O21</f>
        <v>33054.449999999997</v>
      </c>
    </row>
    <row r="22" spans="1:16" ht="26.25" customHeight="1" x14ac:dyDescent="0.2">
      <c r="A22" s="13"/>
      <c r="B22" s="73"/>
      <c r="C22" s="71" t="s">
        <v>543</v>
      </c>
      <c r="D22" s="76" t="s">
        <v>69</v>
      </c>
      <c r="E22" s="12">
        <v>44472</v>
      </c>
      <c r="F22" s="74" t="s">
        <v>523</v>
      </c>
      <c r="G22" s="12">
        <v>44475.916666666664</v>
      </c>
      <c r="H22" s="75" t="s">
        <v>524</v>
      </c>
      <c r="I22" s="15">
        <v>43</v>
      </c>
      <c r="J22" s="15">
        <v>50</v>
      </c>
      <c r="K22" s="15">
        <v>30</v>
      </c>
      <c r="L22" s="15">
        <v>10</v>
      </c>
      <c r="M22" s="79">
        <v>16.125</v>
      </c>
      <c r="N22" s="101">
        <v>16.125</v>
      </c>
      <c r="O22" s="63">
        <v>2530</v>
      </c>
      <c r="P22" s="64">
        <f>Table224578910112345[[#This Row],[PEMBULATAN]]*O22</f>
        <v>40796.25</v>
      </c>
    </row>
    <row r="23" spans="1:16" ht="26.25" customHeight="1" x14ac:dyDescent="0.2">
      <c r="A23" s="13"/>
      <c r="B23" s="73"/>
      <c r="C23" s="71" t="s">
        <v>544</v>
      </c>
      <c r="D23" s="76" t="s">
        <v>69</v>
      </c>
      <c r="E23" s="12">
        <v>44472</v>
      </c>
      <c r="F23" s="74" t="s">
        <v>523</v>
      </c>
      <c r="G23" s="12">
        <v>44475.916666666664</v>
      </c>
      <c r="H23" s="75" t="s">
        <v>524</v>
      </c>
      <c r="I23" s="15">
        <v>70</v>
      </c>
      <c r="J23" s="15">
        <v>60</v>
      </c>
      <c r="K23" s="15">
        <v>28</v>
      </c>
      <c r="L23" s="15">
        <v>6</v>
      </c>
      <c r="M23" s="79">
        <v>29.4</v>
      </c>
      <c r="N23" s="101">
        <v>30</v>
      </c>
      <c r="O23" s="63">
        <v>2530</v>
      </c>
      <c r="P23" s="64">
        <f>Table224578910112345[[#This Row],[PEMBULATAN]]*O23</f>
        <v>75900</v>
      </c>
    </row>
    <row r="24" spans="1:16" ht="26.25" customHeight="1" x14ac:dyDescent="0.2">
      <c r="A24" s="13"/>
      <c r="B24" s="73"/>
      <c r="C24" s="71" t="s">
        <v>545</v>
      </c>
      <c r="D24" s="76" t="s">
        <v>69</v>
      </c>
      <c r="E24" s="12">
        <v>44472</v>
      </c>
      <c r="F24" s="74" t="s">
        <v>523</v>
      </c>
      <c r="G24" s="12">
        <v>44475.916666666664</v>
      </c>
      <c r="H24" s="75" t="s">
        <v>524</v>
      </c>
      <c r="I24" s="15">
        <v>95</v>
      </c>
      <c r="J24" s="15">
        <v>50</v>
      </c>
      <c r="K24" s="15">
        <v>42</v>
      </c>
      <c r="L24" s="15">
        <v>18</v>
      </c>
      <c r="M24" s="79">
        <v>49.875</v>
      </c>
      <c r="N24" s="101">
        <v>49.875</v>
      </c>
      <c r="O24" s="63">
        <v>2530</v>
      </c>
      <c r="P24" s="64">
        <f>Table224578910112345[[#This Row],[PEMBULATAN]]*O24</f>
        <v>126183.75</v>
      </c>
    </row>
    <row r="25" spans="1:16" ht="26.25" customHeight="1" x14ac:dyDescent="0.2">
      <c r="A25" s="13"/>
      <c r="B25" s="73"/>
      <c r="C25" s="71" t="s">
        <v>546</v>
      </c>
      <c r="D25" s="76" t="s">
        <v>69</v>
      </c>
      <c r="E25" s="12">
        <v>44472</v>
      </c>
      <c r="F25" s="74" t="s">
        <v>523</v>
      </c>
      <c r="G25" s="12">
        <v>44475.916666666664</v>
      </c>
      <c r="H25" s="75" t="s">
        <v>524</v>
      </c>
      <c r="I25" s="15">
        <v>80</v>
      </c>
      <c r="J25" s="15">
        <v>60</v>
      </c>
      <c r="K25" s="15">
        <v>20</v>
      </c>
      <c r="L25" s="15">
        <v>14</v>
      </c>
      <c r="M25" s="79">
        <v>24</v>
      </c>
      <c r="N25" s="101">
        <v>24</v>
      </c>
      <c r="O25" s="63">
        <v>2530</v>
      </c>
      <c r="P25" s="64">
        <f>Table224578910112345[[#This Row],[PEMBULATAN]]*O25</f>
        <v>60720</v>
      </c>
    </row>
    <row r="26" spans="1:16" ht="26.25" customHeight="1" x14ac:dyDescent="0.2">
      <c r="A26" s="13"/>
      <c r="B26" s="73"/>
      <c r="C26" s="71" t="s">
        <v>547</v>
      </c>
      <c r="D26" s="76" t="s">
        <v>69</v>
      </c>
      <c r="E26" s="12">
        <v>44472</v>
      </c>
      <c r="F26" s="74" t="s">
        <v>523</v>
      </c>
      <c r="G26" s="12">
        <v>44475.916666666664</v>
      </c>
      <c r="H26" s="75" t="s">
        <v>524</v>
      </c>
      <c r="I26" s="15">
        <v>85</v>
      </c>
      <c r="J26" s="15">
        <v>50</v>
      </c>
      <c r="K26" s="15">
        <v>35</v>
      </c>
      <c r="L26" s="15">
        <v>18</v>
      </c>
      <c r="M26" s="79">
        <v>37.1875</v>
      </c>
      <c r="N26" s="101">
        <v>37.1875</v>
      </c>
      <c r="O26" s="63">
        <v>2530</v>
      </c>
      <c r="P26" s="64">
        <f>Table224578910112345[[#This Row],[PEMBULATAN]]*O26</f>
        <v>94084.375</v>
      </c>
    </row>
    <row r="27" spans="1:16" ht="26.25" customHeight="1" x14ac:dyDescent="0.2">
      <c r="A27" s="13"/>
      <c r="B27" s="73"/>
      <c r="C27" s="71" t="s">
        <v>548</v>
      </c>
      <c r="D27" s="76" t="s">
        <v>69</v>
      </c>
      <c r="E27" s="12">
        <v>44472</v>
      </c>
      <c r="F27" s="74" t="s">
        <v>523</v>
      </c>
      <c r="G27" s="12">
        <v>44475.916666666664</v>
      </c>
      <c r="H27" s="75" t="s">
        <v>524</v>
      </c>
      <c r="I27" s="15">
        <v>98</v>
      </c>
      <c r="J27" s="15">
        <v>65</v>
      </c>
      <c r="K27" s="15">
        <v>20</v>
      </c>
      <c r="L27" s="15">
        <v>13</v>
      </c>
      <c r="M27" s="79">
        <v>31.85</v>
      </c>
      <c r="N27" s="101">
        <v>31.85</v>
      </c>
      <c r="O27" s="63">
        <v>2530</v>
      </c>
      <c r="P27" s="64">
        <f>Table224578910112345[[#This Row],[PEMBULATAN]]*O27</f>
        <v>80580.5</v>
      </c>
    </row>
    <row r="28" spans="1:16" ht="26.25" customHeight="1" x14ac:dyDescent="0.2">
      <c r="A28" s="13"/>
      <c r="B28" s="73"/>
      <c r="C28" s="71" t="s">
        <v>549</v>
      </c>
      <c r="D28" s="76" t="s">
        <v>69</v>
      </c>
      <c r="E28" s="12">
        <v>44472</v>
      </c>
      <c r="F28" s="74" t="s">
        <v>523</v>
      </c>
      <c r="G28" s="12">
        <v>44475.916666666664</v>
      </c>
      <c r="H28" s="75" t="s">
        <v>524</v>
      </c>
      <c r="I28" s="15">
        <v>80</v>
      </c>
      <c r="J28" s="15">
        <v>52</v>
      </c>
      <c r="K28" s="15">
        <v>25</v>
      </c>
      <c r="L28" s="15">
        <v>11</v>
      </c>
      <c r="M28" s="79">
        <v>26</v>
      </c>
      <c r="N28" s="101">
        <v>26</v>
      </c>
      <c r="O28" s="63">
        <v>2530</v>
      </c>
      <c r="P28" s="64">
        <f>Table224578910112345[[#This Row],[PEMBULATAN]]*O28</f>
        <v>65780</v>
      </c>
    </row>
    <row r="29" spans="1:16" ht="26.25" customHeight="1" x14ac:dyDescent="0.2">
      <c r="A29" s="13"/>
      <c r="B29" s="73"/>
      <c r="C29" s="71" t="s">
        <v>550</v>
      </c>
      <c r="D29" s="76" t="s">
        <v>69</v>
      </c>
      <c r="E29" s="12">
        <v>44472</v>
      </c>
      <c r="F29" s="74" t="s">
        <v>523</v>
      </c>
      <c r="G29" s="12">
        <v>44475.916666666664</v>
      </c>
      <c r="H29" s="75" t="s">
        <v>524</v>
      </c>
      <c r="I29" s="15">
        <v>80</v>
      </c>
      <c r="J29" s="15">
        <v>50</v>
      </c>
      <c r="K29" s="15">
        <v>35</v>
      </c>
      <c r="L29" s="15">
        <v>25</v>
      </c>
      <c r="M29" s="79">
        <v>35</v>
      </c>
      <c r="N29" s="101">
        <v>35</v>
      </c>
      <c r="O29" s="63">
        <v>2530</v>
      </c>
      <c r="P29" s="64">
        <f>Table224578910112345[[#This Row],[PEMBULATAN]]*O29</f>
        <v>88550</v>
      </c>
    </row>
    <row r="30" spans="1:16" ht="26.25" customHeight="1" x14ac:dyDescent="0.2">
      <c r="A30" s="13"/>
      <c r="B30" s="73"/>
      <c r="C30" s="71" t="s">
        <v>551</v>
      </c>
      <c r="D30" s="76" t="s">
        <v>69</v>
      </c>
      <c r="E30" s="12">
        <v>44472</v>
      </c>
      <c r="F30" s="74" t="s">
        <v>523</v>
      </c>
      <c r="G30" s="12">
        <v>44475.916666666664</v>
      </c>
      <c r="H30" s="75" t="s">
        <v>524</v>
      </c>
      <c r="I30" s="15">
        <v>80</v>
      </c>
      <c r="J30" s="15">
        <v>50</v>
      </c>
      <c r="K30" s="15">
        <v>35</v>
      </c>
      <c r="L30" s="15">
        <v>25</v>
      </c>
      <c r="M30" s="79">
        <v>35</v>
      </c>
      <c r="N30" s="101">
        <v>35</v>
      </c>
      <c r="O30" s="63">
        <v>2530</v>
      </c>
      <c r="P30" s="64">
        <f>Table224578910112345[[#This Row],[PEMBULATAN]]*O30</f>
        <v>88550</v>
      </c>
    </row>
    <row r="31" spans="1:16" ht="26.25" customHeight="1" x14ac:dyDescent="0.2">
      <c r="A31" s="13"/>
      <c r="B31" s="73"/>
      <c r="C31" s="71" t="s">
        <v>552</v>
      </c>
      <c r="D31" s="76" t="s">
        <v>69</v>
      </c>
      <c r="E31" s="12">
        <v>44472</v>
      </c>
      <c r="F31" s="74" t="s">
        <v>523</v>
      </c>
      <c r="G31" s="12">
        <v>44475.916666666664</v>
      </c>
      <c r="H31" s="75" t="s">
        <v>524</v>
      </c>
      <c r="I31" s="15">
        <v>85</v>
      </c>
      <c r="J31" s="15">
        <v>45</v>
      </c>
      <c r="K31" s="15">
        <v>27</v>
      </c>
      <c r="L31" s="15">
        <v>11</v>
      </c>
      <c r="M31" s="79">
        <v>25.818750000000001</v>
      </c>
      <c r="N31" s="101">
        <v>25.818750000000001</v>
      </c>
      <c r="O31" s="63">
        <v>2530</v>
      </c>
      <c r="P31" s="64">
        <f>Table224578910112345[[#This Row],[PEMBULATAN]]*O31</f>
        <v>65321.4375</v>
      </c>
    </row>
    <row r="32" spans="1:16" ht="26.25" customHeight="1" x14ac:dyDescent="0.2">
      <c r="A32" s="13"/>
      <c r="B32" s="73"/>
      <c r="C32" s="71" t="s">
        <v>553</v>
      </c>
      <c r="D32" s="76" t="s">
        <v>69</v>
      </c>
      <c r="E32" s="12">
        <v>44472</v>
      </c>
      <c r="F32" s="74" t="s">
        <v>523</v>
      </c>
      <c r="G32" s="12">
        <v>44475.916666666664</v>
      </c>
      <c r="H32" s="75" t="s">
        <v>524</v>
      </c>
      <c r="I32" s="15">
        <v>80</v>
      </c>
      <c r="J32" s="15">
        <v>62</v>
      </c>
      <c r="K32" s="15">
        <v>27</v>
      </c>
      <c r="L32" s="15">
        <v>15</v>
      </c>
      <c r="M32" s="79">
        <v>33.479999999999997</v>
      </c>
      <c r="N32" s="101">
        <v>34</v>
      </c>
      <c r="O32" s="63">
        <v>2530</v>
      </c>
      <c r="P32" s="64">
        <f>Table224578910112345[[#This Row],[PEMBULATAN]]*O32</f>
        <v>86020</v>
      </c>
    </row>
    <row r="33" spans="1:16" ht="26.25" customHeight="1" x14ac:dyDescent="0.2">
      <c r="A33" s="13"/>
      <c r="B33" s="73"/>
      <c r="C33" s="71" t="s">
        <v>554</v>
      </c>
      <c r="D33" s="76" t="s">
        <v>69</v>
      </c>
      <c r="E33" s="12">
        <v>44472</v>
      </c>
      <c r="F33" s="74" t="s">
        <v>523</v>
      </c>
      <c r="G33" s="12">
        <v>44475.916666666664</v>
      </c>
      <c r="H33" s="75" t="s">
        <v>524</v>
      </c>
      <c r="I33" s="15">
        <v>84</v>
      </c>
      <c r="J33" s="15">
        <v>54</v>
      </c>
      <c r="K33" s="15">
        <v>30</v>
      </c>
      <c r="L33" s="15">
        <v>8</v>
      </c>
      <c r="M33" s="79">
        <v>34.020000000000003</v>
      </c>
      <c r="N33" s="101">
        <v>34.020000000000003</v>
      </c>
      <c r="O33" s="63">
        <v>2530</v>
      </c>
      <c r="P33" s="64">
        <f>Table224578910112345[[#This Row],[PEMBULATAN]]*O33</f>
        <v>86070.6</v>
      </c>
    </row>
    <row r="34" spans="1:16" ht="26.25" customHeight="1" x14ac:dyDescent="0.2">
      <c r="A34" s="13"/>
      <c r="B34" s="73"/>
      <c r="C34" s="71" t="s">
        <v>555</v>
      </c>
      <c r="D34" s="76" t="s">
        <v>69</v>
      </c>
      <c r="E34" s="12">
        <v>44472</v>
      </c>
      <c r="F34" s="74" t="s">
        <v>523</v>
      </c>
      <c r="G34" s="12">
        <v>44475.916666666664</v>
      </c>
      <c r="H34" s="75" t="s">
        <v>524</v>
      </c>
      <c r="I34" s="15">
        <v>100</v>
      </c>
      <c r="J34" s="15">
        <v>45</v>
      </c>
      <c r="K34" s="15">
        <v>28</v>
      </c>
      <c r="L34" s="15">
        <v>22</v>
      </c>
      <c r="M34" s="79">
        <v>31.5</v>
      </c>
      <c r="N34" s="101">
        <v>31.5</v>
      </c>
      <c r="O34" s="63">
        <v>2530</v>
      </c>
      <c r="P34" s="64">
        <f>Table224578910112345[[#This Row],[PEMBULATAN]]*O34</f>
        <v>79695</v>
      </c>
    </row>
    <row r="35" spans="1:16" ht="26.25" customHeight="1" x14ac:dyDescent="0.2">
      <c r="A35" s="13"/>
      <c r="B35" s="73"/>
      <c r="C35" s="71" t="s">
        <v>556</v>
      </c>
      <c r="D35" s="76" t="s">
        <v>69</v>
      </c>
      <c r="E35" s="12">
        <v>44472</v>
      </c>
      <c r="F35" s="74" t="s">
        <v>523</v>
      </c>
      <c r="G35" s="12">
        <v>44475.916666666664</v>
      </c>
      <c r="H35" s="75" t="s">
        <v>524</v>
      </c>
      <c r="I35" s="15">
        <v>60</v>
      </c>
      <c r="J35" s="15">
        <v>43</v>
      </c>
      <c r="K35" s="15">
        <v>35</v>
      </c>
      <c r="L35" s="15">
        <v>14</v>
      </c>
      <c r="M35" s="79">
        <v>22.574999999999999</v>
      </c>
      <c r="N35" s="101">
        <v>22.574999999999999</v>
      </c>
      <c r="O35" s="63">
        <v>2530</v>
      </c>
      <c r="P35" s="64">
        <f>Table224578910112345[[#This Row],[PEMBULATAN]]*O35</f>
        <v>57114.75</v>
      </c>
    </row>
    <row r="36" spans="1:16" ht="26.25" customHeight="1" x14ac:dyDescent="0.2">
      <c r="A36" s="13"/>
      <c r="B36" s="73"/>
      <c r="C36" s="71" t="s">
        <v>557</v>
      </c>
      <c r="D36" s="76" t="s">
        <v>69</v>
      </c>
      <c r="E36" s="12">
        <v>44472</v>
      </c>
      <c r="F36" s="74" t="s">
        <v>523</v>
      </c>
      <c r="G36" s="12">
        <v>44475.916666666664</v>
      </c>
      <c r="H36" s="75" t="s">
        <v>524</v>
      </c>
      <c r="I36" s="15">
        <v>90</v>
      </c>
      <c r="J36" s="15">
        <v>60</v>
      </c>
      <c r="K36" s="15">
        <v>35</v>
      </c>
      <c r="L36" s="15">
        <v>14</v>
      </c>
      <c r="M36" s="79">
        <v>47.25</v>
      </c>
      <c r="N36" s="101">
        <v>47.25</v>
      </c>
      <c r="O36" s="63">
        <v>2530</v>
      </c>
      <c r="P36" s="64">
        <f>Table224578910112345[[#This Row],[PEMBULATAN]]*O36</f>
        <v>119542.5</v>
      </c>
    </row>
    <row r="37" spans="1:16" ht="26.25" customHeight="1" x14ac:dyDescent="0.2">
      <c r="A37" s="13"/>
      <c r="B37" s="73"/>
      <c r="C37" s="71" t="s">
        <v>558</v>
      </c>
      <c r="D37" s="76" t="s">
        <v>69</v>
      </c>
      <c r="E37" s="12">
        <v>44472</v>
      </c>
      <c r="F37" s="74" t="s">
        <v>523</v>
      </c>
      <c r="G37" s="12">
        <v>44475.916666666664</v>
      </c>
      <c r="H37" s="75" t="s">
        <v>524</v>
      </c>
      <c r="I37" s="15">
        <v>100</v>
      </c>
      <c r="J37" s="15">
        <v>54</v>
      </c>
      <c r="K37" s="15">
        <v>36</v>
      </c>
      <c r="L37" s="15">
        <v>22</v>
      </c>
      <c r="M37" s="79">
        <v>48.6</v>
      </c>
      <c r="N37" s="101">
        <v>48.6</v>
      </c>
      <c r="O37" s="63">
        <v>2530</v>
      </c>
      <c r="P37" s="64">
        <f>Table224578910112345[[#This Row],[PEMBULATAN]]*O37</f>
        <v>122958</v>
      </c>
    </row>
    <row r="38" spans="1:16" ht="26.25" customHeight="1" x14ac:dyDescent="0.2">
      <c r="A38" s="13"/>
      <c r="B38" s="73"/>
      <c r="C38" s="71" t="s">
        <v>559</v>
      </c>
      <c r="D38" s="76" t="s">
        <v>69</v>
      </c>
      <c r="E38" s="12">
        <v>44472</v>
      </c>
      <c r="F38" s="74" t="s">
        <v>523</v>
      </c>
      <c r="G38" s="12">
        <v>44475.916666666664</v>
      </c>
      <c r="H38" s="75" t="s">
        <v>524</v>
      </c>
      <c r="I38" s="15">
        <v>30</v>
      </c>
      <c r="J38" s="15">
        <v>28</v>
      </c>
      <c r="K38" s="15">
        <v>16</v>
      </c>
      <c r="L38" s="15">
        <v>3</v>
      </c>
      <c r="M38" s="79">
        <v>3.36</v>
      </c>
      <c r="N38" s="101">
        <v>4</v>
      </c>
      <c r="O38" s="63">
        <v>2530</v>
      </c>
      <c r="P38" s="64">
        <f>Table224578910112345[[#This Row],[PEMBULATAN]]*O38</f>
        <v>10120</v>
      </c>
    </row>
    <row r="39" spans="1:16" ht="26.25" customHeight="1" x14ac:dyDescent="0.2">
      <c r="A39" s="13"/>
      <c r="B39" s="73"/>
      <c r="C39" s="71" t="s">
        <v>560</v>
      </c>
      <c r="D39" s="76" t="s">
        <v>69</v>
      </c>
      <c r="E39" s="12">
        <v>44472</v>
      </c>
      <c r="F39" s="74" t="s">
        <v>523</v>
      </c>
      <c r="G39" s="12">
        <v>44475.916666666664</v>
      </c>
      <c r="H39" s="75" t="s">
        <v>524</v>
      </c>
      <c r="I39" s="15">
        <v>44</v>
      </c>
      <c r="J39" s="15">
        <v>29</v>
      </c>
      <c r="K39" s="15">
        <v>15</v>
      </c>
      <c r="L39" s="15">
        <v>12</v>
      </c>
      <c r="M39" s="79">
        <v>4.7850000000000001</v>
      </c>
      <c r="N39" s="101">
        <v>12</v>
      </c>
      <c r="O39" s="63">
        <v>2530</v>
      </c>
      <c r="P39" s="64">
        <f>Table224578910112345[[#This Row],[PEMBULATAN]]*O39</f>
        <v>30360</v>
      </c>
    </row>
    <row r="40" spans="1:16" ht="26.25" customHeight="1" x14ac:dyDescent="0.2">
      <c r="A40" s="13"/>
      <c r="B40" s="73"/>
      <c r="C40" s="71" t="s">
        <v>561</v>
      </c>
      <c r="D40" s="76" t="s">
        <v>69</v>
      </c>
      <c r="E40" s="12">
        <v>44472</v>
      </c>
      <c r="F40" s="74" t="s">
        <v>523</v>
      </c>
      <c r="G40" s="12">
        <v>44475.916666666664</v>
      </c>
      <c r="H40" s="75" t="s">
        <v>524</v>
      </c>
      <c r="I40" s="15">
        <v>47</v>
      </c>
      <c r="J40" s="15">
        <v>32</v>
      </c>
      <c r="K40" s="15">
        <v>28</v>
      </c>
      <c r="L40" s="15">
        <v>8</v>
      </c>
      <c r="M40" s="79">
        <v>10.528</v>
      </c>
      <c r="N40" s="101">
        <v>10.528</v>
      </c>
      <c r="O40" s="63">
        <v>2530</v>
      </c>
      <c r="P40" s="64">
        <f>Table224578910112345[[#This Row],[PEMBULATAN]]*O40</f>
        <v>26635.84</v>
      </c>
    </row>
    <row r="41" spans="1:16" ht="26.25" customHeight="1" x14ac:dyDescent="0.2">
      <c r="A41" s="13"/>
      <c r="B41" s="73"/>
      <c r="C41" s="71" t="s">
        <v>562</v>
      </c>
      <c r="D41" s="76" t="s">
        <v>69</v>
      </c>
      <c r="E41" s="12">
        <v>44472</v>
      </c>
      <c r="F41" s="74" t="s">
        <v>523</v>
      </c>
      <c r="G41" s="12">
        <v>44475.916666666664</v>
      </c>
      <c r="H41" s="75" t="s">
        <v>524</v>
      </c>
      <c r="I41" s="15">
        <v>58</v>
      </c>
      <c r="J41" s="15">
        <v>39</v>
      </c>
      <c r="K41" s="15">
        <v>39</v>
      </c>
      <c r="L41" s="15">
        <v>14</v>
      </c>
      <c r="M41" s="79">
        <v>22.054500000000001</v>
      </c>
      <c r="N41" s="101">
        <v>22.054500000000001</v>
      </c>
      <c r="O41" s="63">
        <v>2530</v>
      </c>
      <c r="P41" s="64">
        <f>Table224578910112345[[#This Row],[PEMBULATAN]]*O41</f>
        <v>55797.885000000002</v>
      </c>
    </row>
    <row r="42" spans="1:16" ht="26.25" customHeight="1" x14ac:dyDescent="0.2">
      <c r="A42" s="13"/>
      <c r="B42" s="73"/>
      <c r="C42" s="71" t="s">
        <v>563</v>
      </c>
      <c r="D42" s="76" t="s">
        <v>69</v>
      </c>
      <c r="E42" s="12">
        <v>44472</v>
      </c>
      <c r="F42" s="74" t="s">
        <v>523</v>
      </c>
      <c r="G42" s="12">
        <v>44475.916666666664</v>
      </c>
      <c r="H42" s="75" t="s">
        <v>524</v>
      </c>
      <c r="I42" s="15">
        <v>50</v>
      </c>
      <c r="J42" s="15">
        <v>38</v>
      </c>
      <c r="K42" s="15">
        <v>18</v>
      </c>
      <c r="L42" s="15">
        <v>3</v>
      </c>
      <c r="M42" s="79">
        <v>8.5500000000000007</v>
      </c>
      <c r="N42" s="101">
        <v>8.5500000000000007</v>
      </c>
      <c r="O42" s="63">
        <v>2530</v>
      </c>
      <c r="P42" s="64">
        <f>Table224578910112345[[#This Row],[PEMBULATAN]]*O42</f>
        <v>21631.5</v>
      </c>
    </row>
    <row r="43" spans="1:16" ht="26.25" customHeight="1" x14ac:dyDescent="0.2">
      <c r="A43" s="13"/>
      <c r="B43" s="73"/>
      <c r="C43" s="71" t="s">
        <v>564</v>
      </c>
      <c r="D43" s="76" t="s">
        <v>69</v>
      </c>
      <c r="E43" s="12">
        <v>44472</v>
      </c>
      <c r="F43" s="74" t="s">
        <v>523</v>
      </c>
      <c r="G43" s="12">
        <v>44475.916666666664</v>
      </c>
      <c r="H43" s="75" t="s">
        <v>524</v>
      </c>
      <c r="I43" s="15">
        <v>80</v>
      </c>
      <c r="J43" s="15">
        <v>10</v>
      </c>
      <c r="K43" s="15">
        <v>30</v>
      </c>
      <c r="L43" s="15">
        <v>7</v>
      </c>
      <c r="M43" s="79">
        <v>6</v>
      </c>
      <c r="N43" s="101">
        <v>7</v>
      </c>
      <c r="O43" s="63">
        <v>2530</v>
      </c>
      <c r="P43" s="64">
        <f>Table224578910112345[[#This Row],[PEMBULATAN]]*O43</f>
        <v>17710</v>
      </c>
    </row>
    <row r="44" spans="1:16" ht="26.25" customHeight="1" x14ac:dyDescent="0.2">
      <c r="A44" s="13"/>
      <c r="B44" s="73"/>
      <c r="C44" s="71" t="s">
        <v>565</v>
      </c>
      <c r="D44" s="76" t="s">
        <v>69</v>
      </c>
      <c r="E44" s="12">
        <v>44472</v>
      </c>
      <c r="F44" s="74" t="s">
        <v>523</v>
      </c>
      <c r="G44" s="12">
        <v>44475.916666666664</v>
      </c>
      <c r="H44" s="75" t="s">
        <v>524</v>
      </c>
      <c r="I44" s="15">
        <v>112</v>
      </c>
      <c r="J44" s="15">
        <v>26</v>
      </c>
      <c r="K44" s="15">
        <v>6</v>
      </c>
      <c r="L44" s="15">
        <v>3</v>
      </c>
      <c r="M44" s="79">
        <v>4.3680000000000003</v>
      </c>
      <c r="N44" s="101">
        <v>5</v>
      </c>
      <c r="O44" s="63">
        <v>2530</v>
      </c>
      <c r="P44" s="64">
        <f>Table224578910112345[[#This Row],[PEMBULATAN]]*O44</f>
        <v>12650</v>
      </c>
    </row>
    <row r="45" spans="1:16" ht="26.25" customHeight="1" x14ac:dyDescent="0.2">
      <c r="A45" s="13"/>
      <c r="B45" s="73"/>
      <c r="C45" s="71" t="s">
        <v>566</v>
      </c>
      <c r="D45" s="76" t="s">
        <v>69</v>
      </c>
      <c r="E45" s="12">
        <v>44472</v>
      </c>
      <c r="F45" s="74" t="s">
        <v>523</v>
      </c>
      <c r="G45" s="12">
        <v>44475.916666666664</v>
      </c>
      <c r="H45" s="75" t="s">
        <v>524</v>
      </c>
      <c r="I45" s="15">
        <v>102</v>
      </c>
      <c r="J45" s="15">
        <v>12</v>
      </c>
      <c r="K45" s="15">
        <v>12</v>
      </c>
      <c r="L45" s="15">
        <v>4</v>
      </c>
      <c r="M45" s="79">
        <v>3.6720000000000002</v>
      </c>
      <c r="N45" s="101">
        <v>4</v>
      </c>
      <c r="O45" s="63">
        <v>2530</v>
      </c>
      <c r="P45" s="64">
        <f>Table224578910112345[[#This Row],[PEMBULATAN]]*O45</f>
        <v>10120</v>
      </c>
    </row>
    <row r="46" spans="1:16" ht="26.25" customHeight="1" x14ac:dyDescent="0.2">
      <c r="A46" s="13"/>
      <c r="B46" s="73"/>
      <c r="C46" s="71" t="s">
        <v>567</v>
      </c>
      <c r="D46" s="76" t="s">
        <v>69</v>
      </c>
      <c r="E46" s="12">
        <v>44472</v>
      </c>
      <c r="F46" s="74" t="s">
        <v>523</v>
      </c>
      <c r="G46" s="12">
        <v>44475.916666666664</v>
      </c>
      <c r="H46" s="75" t="s">
        <v>524</v>
      </c>
      <c r="I46" s="15">
        <v>37</v>
      </c>
      <c r="J46" s="15">
        <v>29</v>
      </c>
      <c r="K46" s="15">
        <v>20</v>
      </c>
      <c r="L46" s="15">
        <v>7</v>
      </c>
      <c r="M46" s="79">
        <v>5.3650000000000002</v>
      </c>
      <c r="N46" s="101">
        <v>7</v>
      </c>
      <c r="O46" s="63">
        <v>2530</v>
      </c>
      <c r="P46" s="64">
        <f>Table224578910112345[[#This Row],[PEMBULATAN]]*O46</f>
        <v>17710</v>
      </c>
    </row>
    <row r="47" spans="1:16" ht="26.25" customHeight="1" x14ac:dyDescent="0.2">
      <c r="A47" s="13"/>
      <c r="B47" s="73"/>
      <c r="C47" s="71" t="s">
        <v>568</v>
      </c>
      <c r="D47" s="76" t="s">
        <v>69</v>
      </c>
      <c r="E47" s="12">
        <v>44472</v>
      </c>
      <c r="F47" s="74" t="s">
        <v>523</v>
      </c>
      <c r="G47" s="12">
        <v>44475.916666666664</v>
      </c>
      <c r="H47" s="75" t="s">
        <v>524</v>
      </c>
      <c r="I47" s="15">
        <v>55</v>
      </c>
      <c r="J47" s="15">
        <v>30</v>
      </c>
      <c r="K47" s="15">
        <v>21</v>
      </c>
      <c r="L47" s="15">
        <v>6</v>
      </c>
      <c r="M47" s="79">
        <v>8.6624999999999996</v>
      </c>
      <c r="N47" s="101">
        <v>8.6624999999999996</v>
      </c>
      <c r="O47" s="63">
        <v>2530</v>
      </c>
      <c r="P47" s="64">
        <f>Table224578910112345[[#This Row],[PEMBULATAN]]*O47</f>
        <v>21916.125</v>
      </c>
    </row>
    <row r="48" spans="1:16" ht="26.25" customHeight="1" x14ac:dyDescent="0.2">
      <c r="A48" s="13"/>
      <c r="B48" s="73"/>
      <c r="C48" s="71" t="s">
        <v>569</v>
      </c>
      <c r="D48" s="76" t="s">
        <v>69</v>
      </c>
      <c r="E48" s="12">
        <v>44472</v>
      </c>
      <c r="F48" s="74" t="s">
        <v>523</v>
      </c>
      <c r="G48" s="12">
        <v>44475.916666666664</v>
      </c>
      <c r="H48" s="75" t="s">
        <v>524</v>
      </c>
      <c r="I48" s="15">
        <v>40</v>
      </c>
      <c r="J48" s="15">
        <v>40</v>
      </c>
      <c r="K48" s="15">
        <v>28</v>
      </c>
      <c r="L48" s="15">
        <v>7</v>
      </c>
      <c r="M48" s="79">
        <v>11.2</v>
      </c>
      <c r="N48" s="101">
        <v>11.2</v>
      </c>
      <c r="O48" s="63">
        <v>2530</v>
      </c>
      <c r="P48" s="64">
        <f>Table224578910112345[[#This Row],[PEMBULATAN]]*O48</f>
        <v>28336</v>
      </c>
    </row>
    <row r="49" spans="1:16" ht="26.25" customHeight="1" x14ac:dyDescent="0.2">
      <c r="A49" s="13"/>
      <c r="B49" s="73"/>
      <c r="C49" s="71" t="s">
        <v>570</v>
      </c>
      <c r="D49" s="76" t="s">
        <v>69</v>
      </c>
      <c r="E49" s="12">
        <v>44472</v>
      </c>
      <c r="F49" s="74" t="s">
        <v>523</v>
      </c>
      <c r="G49" s="12">
        <v>44475.916666666664</v>
      </c>
      <c r="H49" s="75" t="s">
        <v>524</v>
      </c>
      <c r="I49" s="15">
        <v>62</v>
      </c>
      <c r="J49" s="15">
        <v>58</v>
      </c>
      <c r="K49" s="15">
        <v>35</v>
      </c>
      <c r="L49" s="15">
        <v>14</v>
      </c>
      <c r="M49" s="79">
        <v>31.465</v>
      </c>
      <c r="N49" s="101">
        <v>32</v>
      </c>
      <c r="O49" s="63">
        <v>2530</v>
      </c>
      <c r="P49" s="64">
        <f>Table224578910112345[[#This Row],[PEMBULATAN]]*O49</f>
        <v>80960</v>
      </c>
    </row>
    <row r="50" spans="1:16" ht="26.25" customHeight="1" x14ac:dyDescent="0.2">
      <c r="A50" s="13"/>
      <c r="B50" s="73"/>
      <c r="C50" s="71" t="s">
        <v>571</v>
      </c>
      <c r="D50" s="76" t="s">
        <v>69</v>
      </c>
      <c r="E50" s="12">
        <v>44472</v>
      </c>
      <c r="F50" s="74" t="s">
        <v>523</v>
      </c>
      <c r="G50" s="12">
        <v>44475.916666666664</v>
      </c>
      <c r="H50" s="75" t="s">
        <v>524</v>
      </c>
      <c r="I50" s="15">
        <v>61</v>
      </c>
      <c r="J50" s="15">
        <v>63</v>
      </c>
      <c r="K50" s="15">
        <v>25</v>
      </c>
      <c r="L50" s="15">
        <v>12</v>
      </c>
      <c r="M50" s="79">
        <v>24.018750000000001</v>
      </c>
      <c r="N50" s="101">
        <v>24.018750000000001</v>
      </c>
      <c r="O50" s="63">
        <v>2530</v>
      </c>
      <c r="P50" s="64">
        <f>Table224578910112345[[#This Row],[PEMBULATAN]]*O50</f>
        <v>60767.4375</v>
      </c>
    </row>
    <row r="51" spans="1:16" ht="26.25" customHeight="1" x14ac:dyDescent="0.2">
      <c r="A51" s="13"/>
      <c r="B51" s="73"/>
      <c r="C51" s="71" t="s">
        <v>572</v>
      </c>
      <c r="D51" s="76" t="s">
        <v>69</v>
      </c>
      <c r="E51" s="12">
        <v>44472</v>
      </c>
      <c r="F51" s="74" t="s">
        <v>523</v>
      </c>
      <c r="G51" s="12">
        <v>44475.916666666664</v>
      </c>
      <c r="H51" s="75" t="s">
        <v>524</v>
      </c>
      <c r="I51" s="15">
        <v>33</v>
      </c>
      <c r="J51" s="15">
        <v>27</v>
      </c>
      <c r="K51" s="15">
        <v>31</v>
      </c>
      <c r="L51" s="15">
        <v>12</v>
      </c>
      <c r="M51" s="79">
        <v>6.9052499999999997</v>
      </c>
      <c r="N51" s="101">
        <v>12</v>
      </c>
      <c r="O51" s="63">
        <v>2530</v>
      </c>
      <c r="P51" s="64">
        <f>Table224578910112345[[#This Row],[PEMBULATAN]]*O51</f>
        <v>30360</v>
      </c>
    </row>
    <row r="52" spans="1:16" ht="26.25" customHeight="1" x14ac:dyDescent="0.2">
      <c r="A52" s="13"/>
      <c r="B52" s="73"/>
      <c r="C52" s="71" t="s">
        <v>573</v>
      </c>
      <c r="D52" s="76" t="s">
        <v>69</v>
      </c>
      <c r="E52" s="12">
        <v>44472</v>
      </c>
      <c r="F52" s="74" t="s">
        <v>523</v>
      </c>
      <c r="G52" s="12">
        <v>44475.916666666664</v>
      </c>
      <c r="H52" s="75" t="s">
        <v>524</v>
      </c>
      <c r="I52" s="15">
        <v>38</v>
      </c>
      <c r="J52" s="15">
        <v>28</v>
      </c>
      <c r="K52" s="15">
        <v>19</v>
      </c>
      <c r="L52" s="15">
        <v>19</v>
      </c>
      <c r="M52" s="79">
        <v>5.0540000000000003</v>
      </c>
      <c r="N52" s="101">
        <v>19</v>
      </c>
      <c r="O52" s="63">
        <v>2530</v>
      </c>
      <c r="P52" s="64">
        <f>Table224578910112345[[#This Row],[PEMBULATAN]]*O52</f>
        <v>48070</v>
      </c>
    </row>
    <row r="53" spans="1:16" ht="26.25" customHeight="1" x14ac:dyDescent="0.2">
      <c r="A53" s="13"/>
      <c r="B53" s="73"/>
      <c r="C53" s="71" t="s">
        <v>574</v>
      </c>
      <c r="D53" s="76" t="s">
        <v>69</v>
      </c>
      <c r="E53" s="12">
        <v>44472</v>
      </c>
      <c r="F53" s="74" t="s">
        <v>523</v>
      </c>
      <c r="G53" s="12">
        <v>44475.916666666664</v>
      </c>
      <c r="H53" s="75" t="s">
        <v>524</v>
      </c>
      <c r="I53" s="15">
        <v>40</v>
      </c>
      <c r="J53" s="15">
        <v>34</v>
      </c>
      <c r="K53" s="15">
        <v>34</v>
      </c>
      <c r="L53" s="15">
        <v>7</v>
      </c>
      <c r="M53" s="79">
        <v>11.56</v>
      </c>
      <c r="N53" s="101">
        <v>11.56</v>
      </c>
      <c r="O53" s="63">
        <v>2530</v>
      </c>
      <c r="P53" s="64">
        <f>Table224578910112345[[#This Row],[PEMBULATAN]]*O53</f>
        <v>29246.800000000003</v>
      </c>
    </row>
    <row r="54" spans="1:16" ht="26.25" customHeight="1" x14ac:dyDescent="0.2">
      <c r="A54" s="13"/>
      <c r="B54" s="73"/>
      <c r="C54" s="71" t="s">
        <v>575</v>
      </c>
      <c r="D54" s="76" t="s">
        <v>69</v>
      </c>
      <c r="E54" s="12">
        <v>44472</v>
      </c>
      <c r="F54" s="74" t="s">
        <v>523</v>
      </c>
      <c r="G54" s="12">
        <v>44475.916666666664</v>
      </c>
      <c r="H54" s="75" t="s">
        <v>524</v>
      </c>
      <c r="I54" s="15">
        <v>48</v>
      </c>
      <c r="J54" s="15">
        <v>25</v>
      </c>
      <c r="K54" s="15">
        <v>12</v>
      </c>
      <c r="L54" s="15">
        <v>15</v>
      </c>
      <c r="M54" s="79">
        <v>3.6</v>
      </c>
      <c r="N54" s="101">
        <v>15</v>
      </c>
      <c r="O54" s="63">
        <v>2530</v>
      </c>
      <c r="P54" s="64">
        <f>Table224578910112345[[#This Row],[PEMBULATAN]]*O54</f>
        <v>37950</v>
      </c>
    </row>
    <row r="55" spans="1:16" ht="26.25" customHeight="1" x14ac:dyDescent="0.2">
      <c r="A55" s="13"/>
      <c r="B55" s="73"/>
      <c r="C55" s="71" t="s">
        <v>576</v>
      </c>
      <c r="D55" s="76" t="s">
        <v>69</v>
      </c>
      <c r="E55" s="12">
        <v>44472</v>
      </c>
      <c r="F55" s="74" t="s">
        <v>523</v>
      </c>
      <c r="G55" s="12">
        <v>44475.916666666664</v>
      </c>
      <c r="H55" s="75" t="s">
        <v>524</v>
      </c>
      <c r="I55" s="15">
        <v>70</v>
      </c>
      <c r="J55" s="15">
        <v>23</v>
      </c>
      <c r="K55" s="15">
        <v>12</v>
      </c>
      <c r="L55" s="15">
        <v>3</v>
      </c>
      <c r="M55" s="79">
        <v>4.83</v>
      </c>
      <c r="N55" s="101">
        <v>4.83</v>
      </c>
      <c r="O55" s="63">
        <v>2530</v>
      </c>
      <c r="P55" s="64">
        <f>Table224578910112345[[#This Row],[PEMBULATAN]]*O55</f>
        <v>12219.9</v>
      </c>
    </row>
    <row r="56" spans="1:16" ht="26.25" customHeight="1" x14ac:dyDescent="0.2">
      <c r="A56" s="13"/>
      <c r="B56" s="73"/>
      <c r="C56" s="71" t="s">
        <v>577</v>
      </c>
      <c r="D56" s="76" t="s">
        <v>69</v>
      </c>
      <c r="E56" s="12">
        <v>44472</v>
      </c>
      <c r="F56" s="74" t="s">
        <v>523</v>
      </c>
      <c r="G56" s="12">
        <v>44475.916666666664</v>
      </c>
      <c r="H56" s="75" t="s">
        <v>524</v>
      </c>
      <c r="I56" s="15">
        <v>100</v>
      </c>
      <c r="J56" s="15">
        <v>52</v>
      </c>
      <c r="K56" s="15">
        <v>38</v>
      </c>
      <c r="L56" s="15">
        <v>10</v>
      </c>
      <c r="M56" s="79">
        <v>49.4</v>
      </c>
      <c r="N56" s="101">
        <v>50</v>
      </c>
      <c r="O56" s="63">
        <v>2530</v>
      </c>
      <c r="P56" s="64">
        <f>Table224578910112345[[#This Row],[PEMBULATAN]]*O56</f>
        <v>126500</v>
      </c>
    </row>
    <row r="57" spans="1:16" ht="26.25" customHeight="1" x14ac:dyDescent="0.2">
      <c r="A57" s="13"/>
      <c r="B57" s="73"/>
      <c r="C57" s="71" t="s">
        <v>578</v>
      </c>
      <c r="D57" s="76" t="s">
        <v>69</v>
      </c>
      <c r="E57" s="12">
        <v>44472</v>
      </c>
      <c r="F57" s="74" t="s">
        <v>523</v>
      </c>
      <c r="G57" s="12">
        <v>44475.916666666664</v>
      </c>
      <c r="H57" s="75" t="s">
        <v>524</v>
      </c>
      <c r="I57" s="15">
        <v>72</v>
      </c>
      <c r="J57" s="15">
        <v>50</v>
      </c>
      <c r="K57" s="15">
        <v>23</v>
      </c>
      <c r="L57" s="15">
        <v>10</v>
      </c>
      <c r="M57" s="79">
        <v>20.7</v>
      </c>
      <c r="N57" s="101">
        <v>20.7</v>
      </c>
      <c r="O57" s="63">
        <v>2530</v>
      </c>
      <c r="P57" s="64">
        <f>Table224578910112345[[#This Row],[PEMBULATAN]]*O57</f>
        <v>52371</v>
      </c>
    </row>
    <row r="58" spans="1:16" ht="26.25" customHeight="1" x14ac:dyDescent="0.2">
      <c r="A58" s="13"/>
      <c r="B58" s="73"/>
      <c r="C58" s="71" t="s">
        <v>579</v>
      </c>
      <c r="D58" s="76" t="s">
        <v>69</v>
      </c>
      <c r="E58" s="12">
        <v>44472</v>
      </c>
      <c r="F58" s="74" t="s">
        <v>523</v>
      </c>
      <c r="G58" s="12">
        <v>44475.916666666664</v>
      </c>
      <c r="H58" s="75" t="s">
        <v>524</v>
      </c>
      <c r="I58" s="15">
        <v>40</v>
      </c>
      <c r="J58" s="15">
        <v>40</v>
      </c>
      <c r="K58" s="15">
        <v>13</v>
      </c>
      <c r="L58" s="15">
        <v>3</v>
      </c>
      <c r="M58" s="79">
        <v>5.2</v>
      </c>
      <c r="N58" s="101">
        <v>5.2</v>
      </c>
      <c r="O58" s="63">
        <v>2530</v>
      </c>
      <c r="P58" s="64">
        <f>Table224578910112345[[#This Row],[PEMBULATAN]]*O58</f>
        <v>13156</v>
      </c>
    </row>
    <row r="59" spans="1:16" ht="26.25" customHeight="1" x14ac:dyDescent="0.2">
      <c r="A59" s="13"/>
      <c r="B59" s="73"/>
      <c r="C59" s="71" t="s">
        <v>580</v>
      </c>
      <c r="D59" s="76" t="s">
        <v>69</v>
      </c>
      <c r="E59" s="12">
        <v>44472</v>
      </c>
      <c r="F59" s="74" t="s">
        <v>523</v>
      </c>
      <c r="G59" s="12">
        <v>44475.916666666664</v>
      </c>
      <c r="H59" s="75" t="s">
        <v>524</v>
      </c>
      <c r="I59" s="15">
        <v>10</v>
      </c>
      <c r="J59" s="15">
        <v>50</v>
      </c>
      <c r="K59" s="15">
        <v>32</v>
      </c>
      <c r="L59" s="15">
        <v>4</v>
      </c>
      <c r="M59" s="79">
        <v>4</v>
      </c>
      <c r="N59" s="101">
        <v>4</v>
      </c>
      <c r="O59" s="63">
        <v>2530</v>
      </c>
      <c r="P59" s="64">
        <f>Table224578910112345[[#This Row],[PEMBULATAN]]*O59</f>
        <v>10120</v>
      </c>
    </row>
    <row r="60" spans="1:16" ht="26.25" customHeight="1" x14ac:dyDescent="0.2">
      <c r="A60" s="13"/>
      <c r="B60" s="73"/>
      <c r="C60" s="71" t="s">
        <v>581</v>
      </c>
      <c r="D60" s="76" t="s">
        <v>69</v>
      </c>
      <c r="E60" s="12">
        <v>44472</v>
      </c>
      <c r="F60" s="74" t="s">
        <v>523</v>
      </c>
      <c r="G60" s="12">
        <v>44475.916666666664</v>
      </c>
      <c r="H60" s="75" t="s">
        <v>524</v>
      </c>
      <c r="I60" s="15">
        <v>100</v>
      </c>
      <c r="J60" s="15">
        <v>55</v>
      </c>
      <c r="K60" s="15">
        <v>55</v>
      </c>
      <c r="L60" s="15">
        <v>13</v>
      </c>
      <c r="M60" s="79">
        <v>75.625</v>
      </c>
      <c r="N60" s="101">
        <v>75.625</v>
      </c>
      <c r="O60" s="63">
        <v>2530</v>
      </c>
      <c r="P60" s="64">
        <f>Table224578910112345[[#This Row],[PEMBULATAN]]*O60</f>
        <v>191331.25</v>
      </c>
    </row>
    <row r="61" spans="1:16" ht="26.25" customHeight="1" x14ac:dyDescent="0.2">
      <c r="A61" s="13"/>
      <c r="B61" s="73"/>
      <c r="C61" s="71" t="s">
        <v>582</v>
      </c>
      <c r="D61" s="76" t="s">
        <v>69</v>
      </c>
      <c r="E61" s="12">
        <v>44472</v>
      </c>
      <c r="F61" s="74" t="s">
        <v>523</v>
      </c>
      <c r="G61" s="12">
        <v>44475.916666666664</v>
      </c>
      <c r="H61" s="75" t="s">
        <v>524</v>
      </c>
      <c r="I61" s="15">
        <v>55</v>
      </c>
      <c r="J61" s="15">
        <v>40</v>
      </c>
      <c r="K61" s="15">
        <v>13</v>
      </c>
      <c r="L61" s="15">
        <v>6</v>
      </c>
      <c r="M61" s="79">
        <v>7.15</v>
      </c>
      <c r="N61" s="101">
        <v>7.15</v>
      </c>
      <c r="O61" s="63">
        <v>2530</v>
      </c>
      <c r="P61" s="64">
        <f>Table224578910112345[[#This Row],[PEMBULATAN]]*O61</f>
        <v>18089.5</v>
      </c>
    </row>
    <row r="62" spans="1:16" ht="26.25" customHeight="1" x14ac:dyDescent="0.2">
      <c r="A62" s="13"/>
      <c r="B62" s="73"/>
      <c r="C62" s="71" t="s">
        <v>583</v>
      </c>
      <c r="D62" s="76" t="s">
        <v>69</v>
      </c>
      <c r="E62" s="12">
        <v>44472</v>
      </c>
      <c r="F62" s="74" t="s">
        <v>523</v>
      </c>
      <c r="G62" s="12">
        <v>44475.916666666664</v>
      </c>
      <c r="H62" s="75" t="s">
        <v>524</v>
      </c>
      <c r="I62" s="15">
        <v>80</v>
      </c>
      <c r="J62" s="15">
        <v>40</v>
      </c>
      <c r="K62" s="15">
        <v>35</v>
      </c>
      <c r="L62" s="15">
        <v>9</v>
      </c>
      <c r="M62" s="79">
        <v>28</v>
      </c>
      <c r="N62" s="101">
        <v>28</v>
      </c>
      <c r="O62" s="63">
        <v>2530</v>
      </c>
      <c r="P62" s="64">
        <f>Table224578910112345[[#This Row],[PEMBULATAN]]*O62</f>
        <v>70840</v>
      </c>
    </row>
    <row r="63" spans="1:16" ht="26.25" customHeight="1" x14ac:dyDescent="0.2">
      <c r="A63" s="13"/>
      <c r="B63" s="73"/>
      <c r="C63" s="71" t="s">
        <v>584</v>
      </c>
      <c r="D63" s="76" t="s">
        <v>69</v>
      </c>
      <c r="E63" s="12">
        <v>44472</v>
      </c>
      <c r="F63" s="74" t="s">
        <v>523</v>
      </c>
      <c r="G63" s="12">
        <v>44475.916666666664</v>
      </c>
      <c r="H63" s="75" t="s">
        <v>524</v>
      </c>
      <c r="I63" s="15">
        <v>35</v>
      </c>
      <c r="J63" s="15">
        <v>35</v>
      </c>
      <c r="K63" s="15">
        <v>30</v>
      </c>
      <c r="L63" s="15">
        <v>2</v>
      </c>
      <c r="M63" s="79">
        <v>9.1875</v>
      </c>
      <c r="N63" s="101">
        <v>9.1875</v>
      </c>
      <c r="O63" s="63">
        <v>2530</v>
      </c>
      <c r="P63" s="64">
        <f>Table224578910112345[[#This Row],[PEMBULATAN]]*O63</f>
        <v>23244.375</v>
      </c>
    </row>
    <row r="64" spans="1:16" ht="26.25" customHeight="1" x14ac:dyDescent="0.2">
      <c r="A64" s="13"/>
      <c r="B64" s="73"/>
      <c r="C64" s="71" t="s">
        <v>585</v>
      </c>
      <c r="D64" s="76" t="s">
        <v>69</v>
      </c>
      <c r="E64" s="12">
        <v>44472</v>
      </c>
      <c r="F64" s="74" t="s">
        <v>523</v>
      </c>
      <c r="G64" s="12">
        <v>44475.916666666664</v>
      </c>
      <c r="H64" s="75" t="s">
        <v>524</v>
      </c>
      <c r="I64" s="15">
        <v>75</v>
      </c>
      <c r="J64" s="15">
        <v>40</v>
      </c>
      <c r="K64" s="15">
        <v>30</v>
      </c>
      <c r="L64" s="15">
        <v>11</v>
      </c>
      <c r="M64" s="79">
        <v>22.5</v>
      </c>
      <c r="N64" s="101">
        <v>22.5</v>
      </c>
      <c r="O64" s="63">
        <v>2530</v>
      </c>
      <c r="P64" s="64">
        <f>Table224578910112345[[#This Row],[PEMBULATAN]]*O64</f>
        <v>56925</v>
      </c>
    </row>
    <row r="65" spans="1:16" ht="26.25" customHeight="1" x14ac:dyDescent="0.2">
      <c r="A65" s="13"/>
      <c r="B65" s="73"/>
      <c r="C65" s="71" t="s">
        <v>586</v>
      </c>
      <c r="D65" s="76" t="s">
        <v>69</v>
      </c>
      <c r="E65" s="12">
        <v>44472</v>
      </c>
      <c r="F65" s="74" t="s">
        <v>523</v>
      </c>
      <c r="G65" s="12">
        <v>44475.916666666664</v>
      </c>
      <c r="H65" s="75" t="s">
        <v>524</v>
      </c>
      <c r="I65" s="15">
        <v>43</v>
      </c>
      <c r="J65" s="15">
        <v>46</v>
      </c>
      <c r="K65" s="15">
        <v>30</v>
      </c>
      <c r="L65" s="15">
        <v>8</v>
      </c>
      <c r="M65" s="79">
        <v>14.835000000000001</v>
      </c>
      <c r="N65" s="101">
        <v>14.835000000000001</v>
      </c>
      <c r="O65" s="63">
        <v>2530</v>
      </c>
      <c r="P65" s="64">
        <f>Table224578910112345[[#This Row],[PEMBULATAN]]*O65</f>
        <v>37532.550000000003</v>
      </c>
    </row>
    <row r="66" spans="1:16" ht="26.25" customHeight="1" x14ac:dyDescent="0.2">
      <c r="A66" s="13"/>
      <c r="B66" s="73"/>
      <c r="C66" s="71" t="s">
        <v>587</v>
      </c>
      <c r="D66" s="76" t="s">
        <v>69</v>
      </c>
      <c r="E66" s="12">
        <v>44472</v>
      </c>
      <c r="F66" s="74" t="s">
        <v>523</v>
      </c>
      <c r="G66" s="12">
        <v>44475.916666666664</v>
      </c>
      <c r="H66" s="75" t="s">
        <v>524</v>
      </c>
      <c r="I66" s="15">
        <v>90</v>
      </c>
      <c r="J66" s="15">
        <v>60</v>
      </c>
      <c r="K66" s="15">
        <v>17</v>
      </c>
      <c r="L66" s="15">
        <v>9</v>
      </c>
      <c r="M66" s="79">
        <v>22.95</v>
      </c>
      <c r="N66" s="101">
        <v>22.95</v>
      </c>
      <c r="O66" s="63">
        <v>2530</v>
      </c>
      <c r="P66" s="64">
        <f>Table224578910112345[[#This Row],[PEMBULATAN]]*O66</f>
        <v>58063.5</v>
      </c>
    </row>
    <row r="67" spans="1:16" ht="26.25" customHeight="1" x14ac:dyDescent="0.2">
      <c r="A67" s="13"/>
      <c r="B67" s="73"/>
      <c r="C67" s="71" t="s">
        <v>588</v>
      </c>
      <c r="D67" s="76" t="s">
        <v>69</v>
      </c>
      <c r="E67" s="12">
        <v>44472</v>
      </c>
      <c r="F67" s="74" t="s">
        <v>523</v>
      </c>
      <c r="G67" s="12">
        <v>44475.916666666664</v>
      </c>
      <c r="H67" s="75" t="s">
        <v>524</v>
      </c>
      <c r="I67" s="15">
        <v>82</v>
      </c>
      <c r="J67" s="15">
        <v>50</v>
      </c>
      <c r="K67" s="15">
        <v>16</v>
      </c>
      <c r="L67" s="15">
        <v>8</v>
      </c>
      <c r="M67" s="79">
        <v>16.399999999999999</v>
      </c>
      <c r="N67" s="101">
        <v>17</v>
      </c>
      <c r="O67" s="63">
        <v>2530</v>
      </c>
      <c r="P67" s="64">
        <f>Table224578910112345[[#This Row],[PEMBULATAN]]*O67</f>
        <v>43010</v>
      </c>
    </row>
    <row r="68" spans="1:16" ht="26.25" customHeight="1" x14ac:dyDescent="0.2">
      <c r="A68" s="13"/>
      <c r="B68" s="73"/>
      <c r="C68" s="71" t="s">
        <v>589</v>
      </c>
      <c r="D68" s="76" t="s">
        <v>69</v>
      </c>
      <c r="E68" s="12">
        <v>44472</v>
      </c>
      <c r="F68" s="74" t="s">
        <v>523</v>
      </c>
      <c r="G68" s="12">
        <v>44475.916666666664</v>
      </c>
      <c r="H68" s="75" t="s">
        <v>524</v>
      </c>
      <c r="I68" s="15">
        <v>66</v>
      </c>
      <c r="J68" s="15">
        <v>39</v>
      </c>
      <c r="K68" s="15">
        <v>13</v>
      </c>
      <c r="L68" s="15">
        <v>8</v>
      </c>
      <c r="M68" s="79">
        <v>8.3655000000000008</v>
      </c>
      <c r="N68" s="101">
        <v>9</v>
      </c>
      <c r="O68" s="63">
        <v>2530</v>
      </c>
      <c r="P68" s="64">
        <f>Table224578910112345[[#This Row],[PEMBULATAN]]*O68</f>
        <v>22770</v>
      </c>
    </row>
    <row r="69" spans="1:16" ht="26.25" customHeight="1" x14ac:dyDescent="0.2">
      <c r="A69" s="13"/>
      <c r="B69" s="73"/>
      <c r="C69" s="71" t="s">
        <v>590</v>
      </c>
      <c r="D69" s="76" t="s">
        <v>69</v>
      </c>
      <c r="E69" s="12">
        <v>44472</v>
      </c>
      <c r="F69" s="74" t="s">
        <v>523</v>
      </c>
      <c r="G69" s="12">
        <v>44475.916666666664</v>
      </c>
      <c r="H69" s="75" t="s">
        <v>524</v>
      </c>
      <c r="I69" s="15">
        <v>63</v>
      </c>
      <c r="J69" s="15">
        <v>40</v>
      </c>
      <c r="K69" s="15">
        <v>35</v>
      </c>
      <c r="L69" s="15">
        <v>8</v>
      </c>
      <c r="M69" s="79">
        <v>22.05</v>
      </c>
      <c r="N69" s="101">
        <v>22.05</v>
      </c>
      <c r="O69" s="63">
        <v>2530</v>
      </c>
      <c r="P69" s="64">
        <f>Table224578910112345[[#This Row],[PEMBULATAN]]*O69</f>
        <v>55786.5</v>
      </c>
    </row>
    <row r="70" spans="1:16" ht="26.25" customHeight="1" x14ac:dyDescent="0.2">
      <c r="A70" s="13"/>
      <c r="B70" s="73"/>
      <c r="C70" s="71" t="s">
        <v>591</v>
      </c>
      <c r="D70" s="76" t="s">
        <v>69</v>
      </c>
      <c r="E70" s="12">
        <v>44472</v>
      </c>
      <c r="F70" s="74" t="s">
        <v>523</v>
      </c>
      <c r="G70" s="12">
        <v>44475.916666666664</v>
      </c>
      <c r="H70" s="75" t="s">
        <v>524</v>
      </c>
      <c r="I70" s="15">
        <v>64</v>
      </c>
      <c r="J70" s="15">
        <v>30</v>
      </c>
      <c r="K70" s="15">
        <v>11</v>
      </c>
      <c r="L70" s="15">
        <v>3</v>
      </c>
      <c r="M70" s="79">
        <v>5.28</v>
      </c>
      <c r="N70" s="101">
        <v>5.28</v>
      </c>
      <c r="O70" s="63">
        <v>2530</v>
      </c>
      <c r="P70" s="64">
        <f>Table224578910112345[[#This Row],[PEMBULATAN]]*O70</f>
        <v>13358.400000000001</v>
      </c>
    </row>
    <row r="71" spans="1:16" ht="26.25" customHeight="1" x14ac:dyDescent="0.2">
      <c r="A71" s="13"/>
      <c r="B71" s="73"/>
      <c r="C71" s="71" t="s">
        <v>592</v>
      </c>
      <c r="D71" s="76" t="s">
        <v>69</v>
      </c>
      <c r="E71" s="12">
        <v>44472</v>
      </c>
      <c r="F71" s="74" t="s">
        <v>523</v>
      </c>
      <c r="G71" s="12">
        <v>44475.916666666664</v>
      </c>
      <c r="H71" s="75" t="s">
        <v>524</v>
      </c>
      <c r="I71" s="15">
        <v>40</v>
      </c>
      <c r="J71" s="15">
        <v>17</v>
      </c>
      <c r="K71" s="15">
        <v>17</v>
      </c>
      <c r="L71" s="15">
        <v>1</v>
      </c>
      <c r="M71" s="79">
        <v>2.89</v>
      </c>
      <c r="N71" s="101">
        <v>2.89</v>
      </c>
      <c r="O71" s="63">
        <v>2530</v>
      </c>
      <c r="P71" s="64">
        <f>Table224578910112345[[#This Row],[PEMBULATAN]]*O71</f>
        <v>7311.7000000000007</v>
      </c>
    </row>
    <row r="72" spans="1:16" ht="26.25" customHeight="1" x14ac:dyDescent="0.2">
      <c r="A72" s="13"/>
      <c r="B72" s="73"/>
      <c r="C72" s="71" t="s">
        <v>593</v>
      </c>
      <c r="D72" s="76" t="s">
        <v>69</v>
      </c>
      <c r="E72" s="12">
        <v>44472</v>
      </c>
      <c r="F72" s="74" t="s">
        <v>523</v>
      </c>
      <c r="G72" s="12">
        <v>44475.916666666664</v>
      </c>
      <c r="H72" s="75" t="s">
        <v>524</v>
      </c>
      <c r="I72" s="15">
        <v>65</v>
      </c>
      <c r="J72" s="15">
        <v>54</v>
      </c>
      <c r="K72" s="15">
        <v>20</v>
      </c>
      <c r="L72" s="15">
        <v>6</v>
      </c>
      <c r="M72" s="79">
        <v>17.55</v>
      </c>
      <c r="N72" s="101">
        <v>17.55</v>
      </c>
      <c r="O72" s="63">
        <v>2530</v>
      </c>
      <c r="P72" s="64">
        <f>Table224578910112345[[#This Row],[PEMBULATAN]]*O72</f>
        <v>44401.5</v>
      </c>
    </row>
    <row r="73" spans="1:16" ht="26.25" customHeight="1" x14ac:dyDescent="0.2">
      <c r="A73" s="13"/>
      <c r="B73" s="73"/>
      <c r="C73" s="71" t="s">
        <v>594</v>
      </c>
      <c r="D73" s="76" t="s">
        <v>69</v>
      </c>
      <c r="E73" s="12">
        <v>44472</v>
      </c>
      <c r="F73" s="74" t="s">
        <v>523</v>
      </c>
      <c r="G73" s="12">
        <v>44475.916666666664</v>
      </c>
      <c r="H73" s="75" t="s">
        <v>524</v>
      </c>
      <c r="I73" s="15">
        <v>90</v>
      </c>
      <c r="J73" s="15">
        <v>40</v>
      </c>
      <c r="K73" s="15">
        <v>50</v>
      </c>
      <c r="L73" s="15">
        <v>8</v>
      </c>
      <c r="M73" s="79">
        <v>45</v>
      </c>
      <c r="N73" s="101">
        <v>45</v>
      </c>
      <c r="O73" s="63">
        <v>2530</v>
      </c>
      <c r="P73" s="64">
        <f>Table224578910112345[[#This Row],[PEMBULATAN]]*O73</f>
        <v>113850</v>
      </c>
    </row>
    <row r="74" spans="1:16" ht="26.25" customHeight="1" x14ac:dyDescent="0.2">
      <c r="A74" s="13"/>
      <c r="B74" s="73"/>
      <c r="C74" s="71" t="s">
        <v>595</v>
      </c>
      <c r="D74" s="76" t="s">
        <v>69</v>
      </c>
      <c r="E74" s="12">
        <v>44472</v>
      </c>
      <c r="F74" s="74" t="s">
        <v>523</v>
      </c>
      <c r="G74" s="12">
        <v>44475.916666666664</v>
      </c>
      <c r="H74" s="75" t="s">
        <v>524</v>
      </c>
      <c r="I74" s="15">
        <v>75</v>
      </c>
      <c r="J74" s="15">
        <v>52</v>
      </c>
      <c r="K74" s="15">
        <v>20</v>
      </c>
      <c r="L74" s="15">
        <v>12</v>
      </c>
      <c r="M74" s="79">
        <v>19.5</v>
      </c>
      <c r="N74" s="101">
        <v>19.5</v>
      </c>
      <c r="O74" s="63">
        <v>2530</v>
      </c>
      <c r="P74" s="64">
        <f>Table224578910112345[[#This Row],[PEMBULATAN]]*O74</f>
        <v>49335</v>
      </c>
    </row>
    <row r="75" spans="1:16" ht="26.25" customHeight="1" x14ac:dyDescent="0.2">
      <c r="A75" s="13"/>
      <c r="B75" s="73"/>
      <c r="C75" s="71" t="s">
        <v>596</v>
      </c>
      <c r="D75" s="76" t="s">
        <v>69</v>
      </c>
      <c r="E75" s="12">
        <v>44472</v>
      </c>
      <c r="F75" s="74" t="s">
        <v>523</v>
      </c>
      <c r="G75" s="12">
        <v>44475.916666666664</v>
      </c>
      <c r="H75" s="75" t="s">
        <v>524</v>
      </c>
      <c r="I75" s="15">
        <v>94</v>
      </c>
      <c r="J75" s="15">
        <v>40</v>
      </c>
      <c r="K75" s="15">
        <v>19</v>
      </c>
      <c r="L75" s="15">
        <v>13</v>
      </c>
      <c r="M75" s="79">
        <v>17.86</v>
      </c>
      <c r="N75" s="101">
        <v>17.86</v>
      </c>
      <c r="O75" s="63">
        <v>2530</v>
      </c>
      <c r="P75" s="64">
        <f>Table224578910112345[[#This Row],[PEMBULATAN]]*O75</f>
        <v>45185.799999999996</v>
      </c>
    </row>
    <row r="76" spans="1:16" ht="26.25" customHeight="1" x14ac:dyDescent="0.2">
      <c r="A76" s="13"/>
      <c r="B76" s="73"/>
      <c r="C76" s="71" t="s">
        <v>597</v>
      </c>
      <c r="D76" s="76" t="s">
        <v>69</v>
      </c>
      <c r="E76" s="12">
        <v>44472</v>
      </c>
      <c r="F76" s="74" t="s">
        <v>523</v>
      </c>
      <c r="G76" s="12">
        <v>44475.916666666664</v>
      </c>
      <c r="H76" s="75" t="s">
        <v>524</v>
      </c>
      <c r="I76" s="15">
        <v>80</v>
      </c>
      <c r="J76" s="15">
        <v>60</v>
      </c>
      <c r="K76" s="15">
        <v>25</v>
      </c>
      <c r="L76" s="15">
        <v>11</v>
      </c>
      <c r="M76" s="79">
        <v>30</v>
      </c>
      <c r="N76" s="101">
        <v>30</v>
      </c>
      <c r="O76" s="63">
        <v>2530</v>
      </c>
      <c r="P76" s="64">
        <f>Table224578910112345[[#This Row],[PEMBULATAN]]*O76</f>
        <v>75900</v>
      </c>
    </row>
    <row r="77" spans="1:16" ht="26.25" customHeight="1" x14ac:dyDescent="0.2">
      <c r="A77" s="13"/>
      <c r="B77" s="73"/>
      <c r="C77" s="71" t="s">
        <v>598</v>
      </c>
      <c r="D77" s="76" t="s">
        <v>69</v>
      </c>
      <c r="E77" s="12">
        <v>44472</v>
      </c>
      <c r="F77" s="74" t="s">
        <v>523</v>
      </c>
      <c r="G77" s="12">
        <v>44475.916666666664</v>
      </c>
      <c r="H77" s="75" t="s">
        <v>524</v>
      </c>
      <c r="I77" s="15">
        <v>125</v>
      </c>
      <c r="J77" s="15">
        <v>45</v>
      </c>
      <c r="K77" s="15">
        <v>45</v>
      </c>
      <c r="L77" s="15">
        <v>1</v>
      </c>
      <c r="M77" s="79">
        <v>63.28125</v>
      </c>
      <c r="N77" s="101">
        <v>63.28125</v>
      </c>
      <c r="O77" s="63">
        <v>2530</v>
      </c>
      <c r="P77" s="64">
        <f>Table224578910112345[[#This Row],[PEMBULATAN]]*O77</f>
        <v>160101.5625</v>
      </c>
    </row>
    <row r="78" spans="1:16" ht="26.25" customHeight="1" x14ac:dyDescent="0.2">
      <c r="A78" s="13"/>
      <c r="B78" s="73"/>
      <c r="C78" s="71" t="s">
        <v>599</v>
      </c>
      <c r="D78" s="76" t="s">
        <v>69</v>
      </c>
      <c r="E78" s="12">
        <v>44472</v>
      </c>
      <c r="F78" s="74" t="s">
        <v>523</v>
      </c>
      <c r="G78" s="12">
        <v>44475.916666666664</v>
      </c>
      <c r="H78" s="75" t="s">
        <v>524</v>
      </c>
      <c r="I78" s="15">
        <v>125</v>
      </c>
      <c r="J78" s="15">
        <v>45</v>
      </c>
      <c r="K78" s="15">
        <v>45</v>
      </c>
      <c r="L78" s="15">
        <v>1</v>
      </c>
      <c r="M78" s="79">
        <v>63.28125</v>
      </c>
      <c r="N78" s="101">
        <v>63.28125</v>
      </c>
      <c r="O78" s="63">
        <v>2530</v>
      </c>
      <c r="P78" s="64">
        <f>Table224578910112345[[#This Row],[PEMBULATAN]]*O78</f>
        <v>160101.5625</v>
      </c>
    </row>
    <row r="79" spans="1:16" ht="26.25" customHeight="1" x14ac:dyDescent="0.2">
      <c r="A79" s="13"/>
      <c r="B79" s="73"/>
      <c r="C79" s="71" t="s">
        <v>600</v>
      </c>
      <c r="D79" s="76" t="s">
        <v>69</v>
      </c>
      <c r="E79" s="12">
        <v>44472</v>
      </c>
      <c r="F79" s="74" t="s">
        <v>523</v>
      </c>
      <c r="G79" s="12">
        <v>44475.916666666664</v>
      </c>
      <c r="H79" s="75" t="s">
        <v>524</v>
      </c>
      <c r="I79" s="15">
        <v>50</v>
      </c>
      <c r="J79" s="15">
        <v>32</v>
      </c>
      <c r="K79" s="15">
        <v>17</v>
      </c>
      <c r="L79" s="15">
        <v>7</v>
      </c>
      <c r="M79" s="79">
        <v>6.8</v>
      </c>
      <c r="N79" s="101">
        <v>7</v>
      </c>
      <c r="O79" s="63">
        <v>2530</v>
      </c>
      <c r="P79" s="64">
        <f>Table224578910112345[[#This Row],[PEMBULATAN]]*O79</f>
        <v>17710</v>
      </c>
    </row>
    <row r="80" spans="1:16" ht="26.25" customHeight="1" x14ac:dyDescent="0.2">
      <c r="A80" s="13"/>
      <c r="B80" s="73"/>
      <c r="C80" s="71" t="s">
        <v>601</v>
      </c>
      <c r="D80" s="76" t="s">
        <v>69</v>
      </c>
      <c r="E80" s="12">
        <v>44472</v>
      </c>
      <c r="F80" s="74" t="s">
        <v>523</v>
      </c>
      <c r="G80" s="12">
        <v>44475.916666666664</v>
      </c>
      <c r="H80" s="75" t="s">
        <v>524</v>
      </c>
      <c r="I80" s="15">
        <v>64</v>
      </c>
      <c r="J80" s="15">
        <v>50</v>
      </c>
      <c r="K80" s="15">
        <v>18</v>
      </c>
      <c r="L80" s="15">
        <v>3</v>
      </c>
      <c r="M80" s="79">
        <v>14.4</v>
      </c>
      <c r="N80" s="101">
        <v>15</v>
      </c>
      <c r="O80" s="63">
        <v>2530</v>
      </c>
      <c r="P80" s="64">
        <f>Table224578910112345[[#This Row],[PEMBULATAN]]*O80</f>
        <v>37950</v>
      </c>
    </row>
    <row r="81" spans="1:16" ht="26.25" customHeight="1" x14ac:dyDescent="0.2">
      <c r="A81" s="13"/>
      <c r="B81" s="73"/>
      <c r="C81" s="71" t="s">
        <v>602</v>
      </c>
      <c r="D81" s="76" t="s">
        <v>69</v>
      </c>
      <c r="E81" s="12">
        <v>44472</v>
      </c>
      <c r="F81" s="74" t="s">
        <v>523</v>
      </c>
      <c r="G81" s="12">
        <v>44475.916666666664</v>
      </c>
      <c r="H81" s="75" t="s">
        <v>524</v>
      </c>
      <c r="I81" s="15">
        <v>55</v>
      </c>
      <c r="J81" s="15">
        <v>45</v>
      </c>
      <c r="K81" s="15">
        <v>14</v>
      </c>
      <c r="L81" s="15">
        <v>8</v>
      </c>
      <c r="M81" s="79">
        <v>8.6624999999999996</v>
      </c>
      <c r="N81" s="101">
        <v>8.6624999999999996</v>
      </c>
      <c r="O81" s="63">
        <v>2530</v>
      </c>
      <c r="P81" s="64">
        <f>Table224578910112345[[#This Row],[PEMBULATAN]]*O81</f>
        <v>21916.125</v>
      </c>
    </row>
    <row r="82" spans="1:16" ht="26.25" customHeight="1" x14ac:dyDescent="0.2">
      <c r="A82" s="13"/>
      <c r="B82" s="73"/>
      <c r="C82" s="71" t="s">
        <v>603</v>
      </c>
      <c r="D82" s="76" t="s">
        <v>69</v>
      </c>
      <c r="E82" s="12">
        <v>44472</v>
      </c>
      <c r="F82" s="74" t="s">
        <v>523</v>
      </c>
      <c r="G82" s="12">
        <v>44475.916666666664</v>
      </c>
      <c r="H82" s="75" t="s">
        <v>524</v>
      </c>
      <c r="I82" s="15">
        <v>50</v>
      </c>
      <c r="J82" s="15">
        <v>40</v>
      </c>
      <c r="K82" s="15">
        <v>15</v>
      </c>
      <c r="L82" s="15">
        <v>3</v>
      </c>
      <c r="M82" s="79">
        <v>7.5</v>
      </c>
      <c r="N82" s="101">
        <v>7.5</v>
      </c>
      <c r="O82" s="63">
        <v>2530</v>
      </c>
      <c r="P82" s="64">
        <f>Table224578910112345[[#This Row],[PEMBULATAN]]*O82</f>
        <v>18975</v>
      </c>
    </row>
    <row r="83" spans="1:16" ht="26.25" customHeight="1" x14ac:dyDescent="0.2">
      <c r="A83" s="13"/>
      <c r="B83" s="73"/>
      <c r="C83" s="71" t="s">
        <v>604</v>
      </c>
      <c r="D83" s="76" t="s">
        <v>69</v>
      </c>
      <c r="E83" s="12">
        <v>44472</v>
      </c>
      <c r="F83" s="74" t="s">
        <v>523</v>
      </c>
      <c r="G83" s="12">
        <v>44475.916666666664</v>
      </c>
      <c r="H83" s="75" t="s">
        <v>524</v>
      </c>
      <c r="I83" s="15">
        <v>93</v>
      </c>
      <c r="J83" s="15">
        <v>55</v>
      </c>
      <c r="K83" s="15">
        <v>23</v>
      </c>
      <c r="L83" s="15">
        <v>8</v>
      </c>
      <c r="M83" s="79">
        <v>29.411249999999999</v>
      </c>
      <c r="N83" s="101">
        <v>30</v>
      </c>
      <c r="O83" s="63">
        <v>2530</v>
      </c>
      <c r="P83" s="64">
        <f>Table224578910112345[[#This Row],[PEMBULATAN]]*O83</f>
        <v>75900</v>
      </c>
    </row>
    <row r="84" spans="1:16" ht="26.25" customHeight="1" x14ac:dyDescent="0.2">
      <c r="A84" s="13"/>
      <c r="B84" s="73"/>
      <c r="C84" s="71" t="s">
        <v>605</v>
      </c>
      <c r="D84" s="76" t="s">
        <v>69</v>
      </c>
      <c r="E84" s="12">
        <v>44472</v>
      </c>
      <c r="F84" s="74" t="s">
        <v>523</v>
      </c>
      <c r="G84" s="12">
        <v>44475.916666666664</v>
      </c>
      <c r="H84" s="75" t="s">
        <v>524</v>
      </c>
      <c r="I84" s="15">
        <v>80</v>
      </c>
      <c r="J84" s="15">
        <v>58</v>
      </c>
      <c r="K84" s="15">
        <v>20</v>
      </c>
      <c r="L84" s="15">
        <v>10</v>
      </c>
      <c r="M84" s="79">
        <v>23.2</v>
      </c>
      <c r="N84" s="101">
        <v>23.2</v>
      </c>
      <c r="O84" s="63">
        <v>2530</v>
      </c>
      <c r="P84" s="64">
        <f>Table224578910112345[[#This Row],[PEMBULATAN]]*O84</f>
        <v>58696</v>
      </c>
    </row>
    <row r="85" spans="1:16" ht="26.25" customHeight="1" x14ac:dyDescent="0.2">
      <c r="A85" s="13"/>
      <c r="B85" s="73"/>
      <c r="C85" s="71" t="s">
        <v>606</v>
      </c>
      <c r="D85" s="76" t="s">
        <v>69</v>
      </c>
      <c r="E85" s="12">
        <v>44472</v>
      </c>
      <c r="F85" s="74" t="s">
        <v>523</v>
      </c>
      <c r="G85" s="12">
        <v>44475.916666666664</v>
      </c>
      <c r="H85" s="75" t="s">
        <v>524</v>
      </c>
      <c r="I85" s="15">
        <v>30</v>
      </c>
      <c r="J85" s="15">
        <v>57</v>
      </c>
      <c r="K85" s="15">
        <v>20</v>
      </c>
      <c r="L85" s="15">
        <v>9</v>
      </c>
      <c r="M85" s="79">
        <v>8.5500000000000007</v>
      </c>
      <c r="N85" s="101">
        <v>9</v>
      </c>
      <c r="O85" s="63">
        <v>2530</v>
      </c>
      <c r="P85" s="64">
        <f>Table224578910112345[[#This Row],[PEMBULATAN]]*O85</f>
        <v>22770</v>
      </c>
    </row>
    <row r="86" spans="1:16" ht="26.25" customHeight="1" x14ac:dyDescent="0.2">
      <c r="A86" s="13"/>
      <c r="B86" s="73"/>
      <c r="C86" s="71" t="s">
        <v>607</v>
      </c>
      <c r="D86" s="76" t="s">
        <v>69</v>
      </c>
      <c r="E86" s="12">
        <v>44472</v>
      </c>
      <c r="F86" s="74" t="s">
        <v>523</v>
      </c>
      <c r="G86" s="12">
        <v>44475.916666666664</v>
      </c>
      <c r="H86" s="75" t="s">
        <v>524</v>
      </c>
      <c r="I86" s="15">
        <v>43</v>
      </c>
      <c r="J86" s="15">
        <v>35</v>
      </c>
      <c r="K86" s="15">
        <v>20</v>
      </c>
      <c r="L86" s="15">
        <v>3</v>
      </c>
      <c r="M86" s="79">
        <v>7.5250000000000004</v>
      </c>
      <c r="N86" s="101">
        <v>7.5250000000000004</v>
      </c>
      <c r="O86" s="63">
        <v>2530</v>
      </c>
      <c r="P86" s="64">
        <f>Table224578910112345[[#This Row],[PEMBULATAN]]*O86</f>
        <v>19038.25</v>
      </c>
    </row>
    <row r="87" spans="1:16" ht="26.25" customHeight="1" x14ac:dyDescent="0.2">
      <c r="A87" s="13"/>
      <c r="B87" s="73"/>
      <c r="C87" s="71" t="s">
        <v>608</v>
      </c>
      <c r="D87" s="76" t="s">
        <v>69</v>
      </c>
      <c r="E87" s="12">
        <v>44472</v>
      </c>
      <c r="F87" s="74" t="s">
        <v>523</v>
      </c>
      <c r="G87" s="12">
        <v>44475.916666666664</v>
      </c>
      <c r="H87" s="75" t="s">
        <v>524</v>
      </c>
      <c r="I87" s="15">
        <v>65</v>
      </c>
      <c r="J87" s="15">
        <v>50</v>
      </c>
      <c r="K87" s="15">
        <v>25</v>
      </c>
      <c r="L87" s="15">
        <v>4</v>
      </c>
      <c r="M87" s="79">
        <v>20.3125</v>
      </c>
      <c r="N87" s="101">
        <v>21</v>
      </c>
      <c r="O87" s="63">
        <v>2530</v>
      </c>
      <c r="P87" s="64">
        <f>Table224578910112345[[#This Row],[PEMBULATAN]]*O87</f>
        <v>53130</v>
      </c>
    </row>
    <row r="88" spans="1:16" ht="26.25" customHeight="1" x14ac:dyDescent="0.2">
      <c r="A88" s="13"/>
      <c r="B88" s="73"/>
      <c r="C88" s="71" t="s">
        <v>609</v>
      </c>
      <c r="D88" s="76" t="s">
        <v>69</v>
      </c>
      <c r="E88" s="12">
        <v>44472</v>
      </c>
      <c r="F88" s="74" t="s">
        <v>523</v>
      </c>
      <c r="G88" s="12">
        <v>44475.916666666664</v>
      </c>
      <c r="H88" s="75" t="s">
        <v>524</v>
      </c>
      <c r="I88" s="15">
        <v>85</v>
      </c>
      <c r="J88" s="15">
        <v>40</v>
      </c>
      <c r="K88" s="15">
        <v>30</v>
      </c>
      <c r="L88" s="15">
        <v>4</v>
      </c>
      <c r="M88" s="79">
        <v>25.5</v>
      </c>
      <c r="N88" s="101">
        <v>25.5</v>
      </c>
      <c r="O88" s="63">
        <v>2530</v>
      </c>
      <c r="P88" s="64">
        <f>Table224578910112345[[#This Row],[PEMBULATAN]]*O88</f>
        <v>64515</v>
      </c>
    </row>
    <row r="89" spans="1:16" ht="26.25" customHeight="1" x14ac:dyDescent="0.2">
      <c r="A89" s="13"/>
      <c r="B89" s="73"/>
      <c r="C89" s="71" t="s">
        <v>610</v>
      </c>
      <c r="D89" s="76" t="s">
        <v>69</v>
      </c>
      <c r="E89" s="12">
        <v>44472</v>
      </c>
      <c r="F89" s="74" t="s">
        <v>523</v>
      </c>
      <c r="G89" s="12">
        <v>44475.916666666664</v>
      </c>
      <c r="H89" s="75" t="s">
        <v>524</v>
      </c>
      <c r="I89" s="15">
        <v>90</v>
      </c>
      <c r="J89" s="15">
        <v>50</v>
      </c>
      <c r="K89" s="15">
        <v>26</v>
      </c>
      <c r="L89" s="15">
        <v>10</v>
      </c>
      <c r="M89" s="79">
        <v>29.25</v>
      </c>
      <c r="N89" s="101">
        <v>29.25</v>
      </c>
      <c r="O89" s="63">
        <v>2530</v>
      </c>
      <c r="P89" s="64">
        <f>Table224578910112345[[#This Row],[PEMBULATAN]]*O89</f>
        <v>74002.5</v>
      </c>
    </row>
    <row r="90" spans="1:16" ht="26.25" customHeight="1" x14ac:dyDescent="0.2">
      <c r="A90" s="13"/>
      <c r="B90" s="73"/>
      <c r="C90" s="71" t="s">
        <v>611</v>
      </c>
      <c r="D90" s="76" t="s">
        <v>69</v>
      </c>
      <c r="E90" s="12">
        <v>44472</v>
      </c>
      <c r="F90" s="74" t="s">
        <v>523</v>
      </c>
      <c r="G90" s="12">
        <v>44475.916666666664</v>
      </c>
      <c r="H90" s="75" t="s">
        <v>524</v>
      </c>
      <c r="I90" s="15">
        <v>94</v>
      </c>
      <c r="J90" s="15">
        <v>53</v>
      </c>
      <c r="K90" s="15">
        <v>26</v>
      </c>
      <c r="L90" s="15">
        <v>21</v>
      </c>
      <c r="M90" s="79">
        <v>32.383000000000003</v>
      </c>
      <c r="N90" s="101">
        <v>33</v>
      </c>
      <c r="O90" s="63">
        <v>2530</v>
      </c>
      <c r="P90" s="64">
        <f>Table224578910112345[[#This Row],[PEMBULATAN]]*O90</f>
        <v>83490</v>
      </c>
    </row>
    <row r="91" spans="1:16" ht="26.25" customHeight="1" x14ac:dyDescent="0.2">
      <c r="A91" s="13"/>
      <c r="B91" s="73"/>
      <c r="C91" s="71" t="s">
        <v>612</v>
      </c>
      <c r="D91" s="76" t="s">
        <v>69</v>
      </c>
      <c r="E91" s="12">
        <v>44472</v>
      </c>
      <c r="F91" s="74" t="s">
        <v>523</v>
      </c>
      <c r="G91" s="12">
        <v>44475.916666666664</v>
      </c>
      <c r="H91" s="75" t="s">
        <v>524</v>
      </c>
      <c r="I91" s="15">
        <v>64</v>
      </c>
      <c r="J91" s="15">
        <v>50</v>
      </c>
      <c r="K91" s="15">
        <v>15</v>
      </c>
      <c r="L91" s="15">
        <v>40</v>
      </c>
      <c r="M91" s="79">
        <v>12</v>
      </c>
      <c r="N91" s="101">
        <v>40</v>
      </c>
      <c r="O91" s="63">
        <v>2530</v>
      </c>
      <c r="P91" s="64">
        <f>Table224578910112345[[#This Row],[PEMBULATAN]]*O91</f>
        <v>101200</v>
      </c>
    </row>
    <row r="92" spans="1:16" ht="26.25" customHeight="1" x14ac:dyDescent="0.2">
      <c r="A92" s="13"/>
      <c r="B92" s="73"/>
      <c r="C92" s="71" t="s">
        <v>613</v>
      </c>
      <c r="D92" s="76" t="s">
        <v>69</v>
      </c>
      <c r="E92" s="12">
        <v>44472</v>
      </c>
      <c r="F92" s="74" t="s">
        <v>523</v>
      </c>
      <c r="G92" s="12">
        <v>44475.916666666664</v>
      </c>
      <c r="H92" s="75" t="s">
        <v>524</v>
      </c>
      <c r="I92" s="15">
        <v>90</v>
      </c>
      <c r="J92" s="15">
        <v>50</v>
      </c>
      <c r="K92" s="15">
        <v>37</v>
      </c>
      <c r="L92" s="15">
        <v>9</v>
      </c>
      <c r="M92" s="79">
        <v>41.625</v>
      </c>
      <c r="N92" s="101">
        <v>41.625</v>
      </c>
      <c r="O92" s="63">
        <v>2530</v>
      </c>
      <c r="P92" s="64">
        <f>Table224578910112345[[#This Row],[PEMBULATAN]]*O92</f>
        <v>105311.25</v>
      </c>
    </row>
    <row r="93" spans="1:16" ht="26.25" customHeight="1" x14ac:dyDescent="0.2">
      <c r="A93" s="13"/>
      <c r="B93" s="73"/>
      <c r="C93" s="71" t="s">
        <v>614</v>
      </c>
      <c r="D93" s="76" t="s">
        <v>69</v>
      </c>
      <c r="E93" s="12">
        <v>44472</v>
      </c>
      <c r="F93" s="74" t="s">
        <v>523</v>
      </c>
      <c r="G93" s="12">
        <v>44475.916666666664</v>
      </c>
      <c r="H93" s="75" t="s">
        <v>524</v>
      </c>
      <c r="I93" s="15">
        <v>75</v>
      </c>
      <c r="J93" s="15">
        <v>60</v>
      </c>
      <c r="K93" s="15">
        <v>22</v>
      </c>
      <c r="L93" s="15">
        <v>10</v>
      </c>
      <c r="M93" s="79">
        <v>24.75</v>
      </c>
      <c r="N93" s="101">
        <v>24.75</v>
      </c>
      <c r="O93" s="63">
        <v>2530</v>
      </c>
      <c r="P93" s="64">
        <f>Table224578910112345[[#This Row],[PEMBULATAN]]*O93</f>
        <v>62617.5</v>
      </c>
    </row>
    <row r="94" spans="1:16" ht="26.25" customHeight="1" x14ac:dyDescent="0.2">
      <c r="A94" s="13"/>
      <c r="B94" s="73"/>
      <c r="C94" s="71" t="s">
        <v>615</v>
      </c>
      <c r="D94" s="76" t="s">
        <v>69</v>
      </c>
      <c r="E94" s="12">
        <v>44472</v>
      </c>
      <c r="F94" s="74" t="s">
        <v>523</v>
      </c>
      <c r="G94" s="12">
        <v>44475.916666666664</v>
      </c>
      <c r="H94" s="75" t="s">
        <v>524</v>
      </c>
      <c r="I94" s="15">
        <v>84</v>
      </c>
      <c r="J94" s="15">
        <v>50</v>
      </c>
      <c r="K94" s="15">
        <v>15</v>
      </c>
      <c r="L94" s="15">
        <v>8</v>
      </c>
      <c r="M94" s="79">
        <v>15.75</v>
      </c>
      <c r="N94" s="101">
        <v>15.75</v>
      </c>
      <c r="O94" s="63">
        <v>2530</v>
      </c>
      <c r="P94" s="64">
        <f>Table224578910112345[[#This Row],[PEMBULATAN]]*O94</f>
        <v>39847.5</v>
      </c>
    </row>
    <row r="95" spans="1:16" ht="26.25" customHeight="1" x14ac:dyDescent="0.2">
      <c r="A95" s="13"/>
      <c r="B95" s="73"/>
      <c r="C95" s="71" t="s">
        <v>616</v>
      </c>
      <c r="D95" s="76" t="s">
        <v>69</v>
      </c>
      <c r="E95" s="12">
        <v>44472</v>
      </c>
      <c r="F95" s="74" t="s">
        <v>523</v>
      </c>
      <c r="G95" s="12">
        <v>44475.916666666664</v>
      </c>
      <c r="H95" s="75" t="s">
        <v>524</v>
      </c>
      <c r="I95" s="15">
        <v>70</v>
      </c>
      <c r="J95" s="15">
        <v>42</v>
      </c>
      <c r="K95" s="15">
        <v>20</v>
      </c>
      <c r="L95" s="15">
        <v>10</v>
      </c>
      <c r="M95" s="79">
        <v>14.7</v>
      </c>
      <c r="N95" s="101">
        <v>14.7</v>
      </c>
      <c r="O95" s="63">
        <v>2530</v>
      </c>
      <c r="P95" s="64">
        <f>Table224578910112345[[#This Row],[PEMBULATAN]]*O95</f>
        <v>37191</v>
      </c>
    </row>
    <row r="96" spans="1:16" ht="26.25" customHeight="1" x14ac:dyDescent="0.2">
      <c r="A96" s="13"/>
      <c r="B96" s="73"/>
      <c r="C96" s="71" t="s">
        <v>617</v>
      </c>
      <c r="D96" s="76" t="s">
        <v>69</v>
      </c>
      <c r="E96" s="12">
        <v>44472</v>
      </c>
      <c r="F96" s="74" t="s">
        <v>523</v>
      </c>
      <c r="G96" s="12">
        <v>44475.916666666664</v>
      </c>
      <c r="H96" s="75" t="s">
        <v>524</v>
      </c>
      <c r="I96" s="15">
        <v>25</v>
      </c>
      <c r="J96" s="15">
        <v>25</v>
      </c>
      <c r="K96" s="15">
        <v>26</v>
      </c>
      <c r="L96" s="15">
        <v>15</v>
      </c>
      <c r="M96" s="79">
        <v>4.0625</v>
      </c>
      <c r="N96" s="101">
        <v>15</v>
      </c>
      <c r="O96" s="63">
        <v>2530</v>
      </c>
      <c r="P96" s="64">
        <f>Table224578910112345[[#This Row],[PEMBULATAN]]*O96</f>
        <v>37950</v>
      </c>
    </row>
    <row r="97" spans="1:16" ht="26.25" customHeight="1" x14ac:dyDescent="0.2">
      <c r="A97" s="13"/>
      <c r="B97" s="73"/>
      <c r="C97" s="71" t="s">
        <v>618</v>
      </c>
      <c r="D97" s="76" t="s">
        <v>69</v>
      </c>
      <c r="E97" s="12">
        <v>44472</v>
      </c>
      <c r="F97" s="74" t="s">
        <v>523</v>
      </c>
      <c r="G97" s="12">
        <v>44475.916666666664</v>
      </c>
      <c r="H97" s="75" t="s">
        <v>524</v>
      </c>
      <c r="I97" s="15">
        <v>90</v>
      </c>
      <c r="J97" s="15">
        <v>43</v>
      </c>
      <c r="K97" s="15">
        <v>35</v>
      </c>
      <c r="L97" s="15">
        <v>7</v>
      </c>
      <c r="M97" s="79">
        <v>33.862499999999997</v>
      </c>
      <c r="N97" s="101">
        <v>33.862499999999997</v>
      </c>
      <c r="O97" s="63">
        <v>2530</v>
      </c>
      <c r="P97" s="64">
        <f>Table224578910112345[[#This Row],[PEMBULATAN]]*O97</f>
        <v>85672.125</v>
      </c>
    </row>
    <row r="98" spans="1:16" ht="26.25" customHeight="1" x14ac:dyDescent="0.2">
      <c r="A98" s="13"/>
      <c r="B98" s="73"/>
      <c r="C98" s="71" t="s">
        <v>619</v>
      </c>
      <c r="D98" s="76" t="s">
        <v>69</v>
      </c>
      <c r="E98" s="12">
        <v>44472</v>
      </c>
      <c r="F98" s="74" t="s">
        <v>523</v>
      </c>
      <c r="G98" s="12">
        <v>44475.916666666664</v>
      </c>
      <c r="H98" s="75" t="s">
        <v>524</v>
      </c>
      <c r="I98" s="15">
        <v>45</v>
      </c>
      <c r="J98" s="15">
        <v>50</v>
      </c>
      <c r="K98" s="15">
        <v>18</v>
      </c>
      <c r="L98" s="15">
        <v>6</v>
      </c>
      <c r="M98" s="79">
        <v>10.125</v>
      </c>
      <c r="N98" s="101">
        <v>10.125</v>
      </c>
      <c r="O98" s="63">
        <v>2530</v>
      </c>
      <c r="P98" s="64">
        <f>Table224578910112345[[#This Row],[PEMBULATAN]]*O98</f>
        <v>25616.25</v>
      </c>
    </row>
    <row r="99" spans="1:16" ht="26.25" customHeight="1" x14ac:dyDescent="0.2">
      <c r="A99" s="13"/>
      <c r="B99" s="73"/>
      <c r="C99" s="71" t="s">
        <v>620</v>
      </c>
      <c r="D99" s="76" t="s">
        <v>69</v>
      </c>
      <c r="E99" s="12">
        <v>44472</v>
      </c>
      <c r="F99" s="74" t="s">
        <v>523</v>
      </c>
      <c r="G99" s="12">
        <v>44475.916666666664</v>
      </c>
      <c r="H99" s="75" t="s">
        <v>524</v>
      </c>
      <c r="I99" s="15">
        <v>70</v>
      </c>
      <c r="J99" s="15">
        <v>50</v>
      </c>
      <c r="K99" s="15">
        <v>52</v>
      </c>
      <c r="L99" s="15">
        <v>6</v>
      </c>
      <c r="M99" s="79">
        <v>45.5</v>
      </c>
      <c r="N99" s="101">
        <v>45.5</v>
      </c>
      <c r="O99" s="63">
        <v>2530</v>
      </c>
      <c r="P99" s="64">
        <f>Table224578910112345[[#This Row],[PEMBULATAN]]*O99</f>
        <v>115115</v>
      </c>
    </row>
    <row r="100" spans="1:16" ht="26.25" customHeight="1" x14ac:dyDescent="0.2">
      <c r="A100" s="13"/>
      <c r="B100" s="73"/>
      <c r="C100" s="71" t="s">
        <v>621</v>
      </c>
      <c r="D100" s="76" t="s">
        <v>69</v>
      </c>
      <c r="E100" s="12">
        <v>44472</v>
      </c>
      <c r="F100" s="74" t="s">
        <v>523</v>
      </c>
      <c r="G100" s="12">
        <v>44475.916666666664</v>
      </c>
      <c r="H100" s="75" t="s">
        <v>524</v>
      </c>
      <c r="I100" s="15">
        <v>50</v>
      </c>
      <c r="J100" s="15">
        <v>50</v>
      </c>
      <c r="K100" s="15">
        <v>15</v>
      </c>
      <c r="L100" s="15">
        <v>5</v>
      </c>
      <c r="M100" s="79">
        <v>9.375</v>
      </c>
      <c r="N100" s="101">
        <v>10</v>
      </c>
      <c r="O100" s="63">
        <v>2530</v>
      </c>
      <c r="P100" s="64">
        <f>Table224578910112345[[#This Row],[PEMBULATAN]]*O100</f>
        <v>25300</v>
      </c>
    </row>
    <row r="101" spans="1:16" ht="26.25" customHeight="1" x14ac:dyDescent="0.2">
      <c r="A101" s="13"/>
      <c r="B101" s="73"/>
      <c r="C101" s="71" t="s">
        <v>622</v>
      </c>
      <c r="D101" s="76" t="s">
        <v>69</v>
      </c>
      <c r="E101" s="12">
        <v>44472</v>
      </c>
      <c r="F101" s="74" t="s">
        <v>523</v>
      </c>
      <c r="G101" s="12">
        <v>44475.916666666664</v>
      </c>
      <c r="H101" s="75" t="s">
        <v>524</v>
      </c>
      <c r="I101" s="15">
        <v>60</v>
      </c>
      <c r="J101" s="15">
        <v>45</v>
      </c>
      <c r="K101" s="15">
        <v>20</v>
      </c>
      <c r="L101" s="15">
        <v>6</v>
      </c>
      <c r="M101" s="79">
        <v>13.5</v>
      </c>
      <c r="N101" s="101">
        <v>13.5</v>
      </c>
      <c r="O101" s="63">
        <v>2530</v>
      </c>
      <c r="P101" s="64">
        <f>Table224578910112345[[#This Row],[PEMBULATAN]]*O101</f>
        <v>34155</v>
      </c>
    </row>
    <row r="102" spans="1:16" ht="26.25" customHeight="1" x14ac:dyDescent="0.2">
      <c r="A102" s="13"/>
      <c r="B102" s="73"/>
      <c r="C102" s="71" t="s">
        <v>623</v>
      </c>
      <c r="D102" s="76" t="s">
        <v>69</v>
      </c>
      <c r="E102" s="12">
        <v>44472</v>
      </c>
      <c r="F102" s="74" t="s">
        <v>523</v>
      </c>
      <c r="G102" s="12">
        <v>44475.916666666664</v>
      </c>
      <c r="H102" s="75" t="s">
        <v>524</v>
      </c>
      <c r="I102" s="15">
        <v>68</v>
      </c>
      <c r="J102" s="15">
        <v>35</v>
      </c>
      <c r="K102" s="15">
        <v>36</v>
      </c>
      <c r="L102" s="15">
        <v>14</v>
      </c>
      <c r="M102" s="79">
        <v>21.42</v>
      </c>
      <c r="N102" s="101">
        <v>22</v>
      </c>
      <c r="O102" s="63">
        <v>2530</v>
      </c>
      <c r="P102" s="64">
        <f>Table224578910112345[[#This Row],[PEMBULATAN]]*O102</f>
        <v>55660</v>
      </c>
    </row>
    <row r="103" spans="1:16" ht="26.25" customHeight="1" x14ac:dyDescent="0.2">
      <c r="A103" s="13"/>
      <c r="B103" s="73"/>
      <c r="C103" s="71" t="s">
        <v>624</v>
      </c>
      <c r="D103" s="76" t="s">
        <v>69</v>
      </c>
      <c r="E103" s="12">
        <v>44472</v>
      </c>
      <c r="F103" s="74" t="s">
        <v>523</v>
      </c>
      <c r="G103" s="12">
        <v>44475.916666666664</v>
      </c>
      <c r="H103" s="75" t="s">
        <v>524</v>
      </c>
      <c r="I103" s="15">
        <v>40</v>
      </c>
      <c r="J103" s="15">
        <v>32</v>
      </c>
      <c r="K103" s="15">
        <v>30</v>
      </c>
      <c r="L103" s="15">
        <v>1</v>
      </c>
      <c r="M103" s="79">
        <v>9.6</v>
      </c>
      <c r="N103" s="101">
        <v>9.6</v>
      </c>
      <c r="O103" s="63">
        <v>2530</v>
      </c>
      <c r="P103" s="64">
        <f>Table224578910112345[[#This Row],[PEMBULATAN]]*O103</f>
        <v>24288</v>
      </c>
    </row>
    <row r="104" spans="1:16" ht="26.25" customHeight="1" x14ac:dyDescent="0.2">
      <c r="A104" s="13"/>
      <c r="B104" s="73"/>
      <c r="C104" s="71" t="s">
        <v>625</v>
      </c>
      <c r="D104" s="76" t="s">
        <v>69</v>
      </c>
      <c r="E104" s="12">
        <v>44472</v>
      </c>
      <c r="F104" s="74" t="s">
        <v>523</v>
      </c>
      <c r="G104" s="12">
        <v>44475.916666666664</v>
      </c>
      <c r="H104" s="75" t="s">
        <v>524</v>
      </c>
      <c r="I104" s="15">
        <v>90</v>
      </c>
      <c r="J104" s="15">
        <v>55</v>
      </c>
      <c r="K104" s="15">
        <v>20</v>
      </c>
      <c r="L104" s="15">
        <v>10</v>
      </c>
      <c r="M104" s="79">
        <v>24.75</v>
      </c>
      <c r="N104" s="101">
        <v>24.75</v>
      </c>
      <c r="O104" s="63">
        <v>2530</v>
      </c>
      <c r="P104" s="64">
        <f>Table224578910112345[[#This Row],[PEMBULATAN]]*O104</f>
        <v>62617.5</v>
      </c>
    </row>
    <row r="105" spans="1:16" ht="26.25" customHeight="1" x14ac:dyDescent="0.2">
      <c r="A105" s="13"/>
      <c r="B105" s="73"/>
      <c r="C105" s="71" t="s">
        <v>626</v>
      </c>
      <c r="D105" s="76" t="s">
        <v>69</v>
      </c>
      <c r="E105" s="12">
        <v>44472</v>
      </c>
      <c r="F105" s="74" t="s">
        <v>523</v>
      </c>
      <c r="G105" s="12">
        <v>44475.916666666664</v>
      </c>
      <c r="H105" s="75" t="s">
        <v>524</v>
      </c>
      <c r="I105" s="15">
        <v>70</v>
      </c>
      <c r="J105" s="15">
        <v>50</v>
      </c>
      <c r="K105" s="15">
        <v>33</v>
      </c>
      <c r="L105" s="15">
        <v>22</v>
      </c>
      <c r="M105" s="79">
        <v>28.875</v>
      </c>
      <c r="N105" s="101">
        <v>28.875</v>
      </c>
      <c r="O105" s="63">
        <v>2530</v>
      </c>
      <c r="P105" s="64">
        <f>Table224578910112345[[#This Row],[PEMBULATAN]]*O105</f>
        <v>73053.75</v>
      </c>
    </row>
    <row r="106" spans="1:16" ht="26.25" customHeight="1" x14ac:dyDescent="0.2">
      <c r="A106" s="13"/>
      <c r="B106" s="73"/>
      <c r="C106" s="71" t="s">
        <v>627</v>
      </c>
      <c r="D106" s="76" t="s">
        <v>69</v>
      </c>
      <c r="E106" s="12">
        <v>44472</v>
      </c>
      <c r="F106" s="74" t="s">
        <v>523</v>
      </c>
      <c r="G106" s="12">
        <v>44475.916666666664</v>
      </c>
      <c r="H106" s="75" t="s">
        <v>524</v>
      </c>
      <c r="I106" s="15">
        <v>90</v>
      </c>
      <c r="J106" s="15">
        <v>57</v>
      </c>
      <c r="K106" s="15">
        <v>30</v>
      </c>
      <c r="L106" s="15">
        <v>16</v>
      </c>
      <c r="M106" s="79">
        <v>38.475000000000001</v>
      </c>
      <c r="N106" s="101">
        <v>39</v>
      </c>
      <c r="O106" s="63">
        <v>2530</v>
      </c>
      <c r="P106" s="64">
        <f>Table224578910112345[[#This Row],[PEMBULATAN]]*O106</f>
        <v>98670</v>
      </c>
    </row>
    <row r="107" spans="1:16" ht="26.25" customHeight="1" x14ac:dyDescent="0.2">
      <c r="A107" s="13"/>
      <c r="B107" s="73"/>
      <c r="C107" s="71" t="s">
        <v>628</v>
      </c>
      <c r="D107" s="76" t="s">
        <v>69</v>
      </c>
      <c r="E107" s="12">
        <v>44472</v>
      </c>
      <c r="F107" s="74" t="s">
        <v>523</v>
      </c>
      <c r="G107" s="12">
        <v>44475.916666666664</v>
      </c>
      <c r="H107" s="75" t="s">
        <v>524</v>
      </c>
      <c r="I107" s="15">
        <v>100</v>
      </c>
      <c r="J107" s="15">
        <v>57</v>
      </c>
      <c r="K107" s="15">
        <v>40</v>
      </c>
      <c r="L107" s="15">
        <v>21</v>
      </c>
      <c r="M107" s="79">
        <v>57</v>
      </c>
      <c r="N107" s="101">
        <v>57</v>
      </c>
      <c r="O107" s="63">
        <v>2530</v>
      </c>
      <c r="P107" s="64">
        <f>Table224578910112345[[#This Row],[PEMBULATAN]]*O107</f>
        <v>144210</v>
      </c>
    </row>
    <row r="108" spans="1:16" ht="26.25" customHeight="1" x14ac:dyDescent="0.2">
      <c r="A108" s="13"/>
      <c r="B108" s="73"/>
      <c r="C108" s="71" t="s">
        <v>629</v>
      </c>
      <c r="D108" s="76" t="s">
        <v>69</v>
      </c>
      <c r="E108" s="12">
        <v>44472</v>
      </c>
      <c r="F108" s="74" t="s">
        <v>523</v>
      </c>
      <c r="G108" s="12">
        <v>44475.916666666664</v>
      </c>
      <c r="H108" s="75" t="s">
        <v>524</v>
      </c>
      <c r="I108" s="15">
        <v>75</v>
      </c>
      <c r="J108" s="15">
        <v>56</v>
      </c>
      <c r="K108" s="15">
        <v>25</v>
      </c>
      <c r="L108" s="15">
        <v>20</v>
      </c>
      <c r="M108" s="79">
        <v>26.25</v>
      </c>
      <c r="N108" s="101">
        <v>26.25</v>
      </c>
      <c r="O108" s="63">
        <v>2530</v>
      </c>
      <c r="P108" s="64">
        <f>Table224578910112345[[#This Row],[PEMBULATAN]]*O108</f>
        <v>66412.5</v>
      </c>
    </row>
    <row r="109" spans="1:16" ht="26.25" customHeight="1" x14ac:dyDescent="0.2">
      <c r="A109" s="13"/>
      <c r="B109" s="73"/>
      <c r="C109" s="71" t="s">
        <v>630</v>
      </c>
      <c r="D109" s="76" t="s">
        <v>69</v>
      </c>
      <c r="E109" s="12">
        <v>44472</v>
      </c>
      <c r="F109" s="74" t="s">
        <v>523</v>
      </c>
      <c r="G109" s="12">
        <v>44475.916666666664</v>
      </c>
      <c r="H109" s="75" t="s">
        <v>524</v>
      </c>
      <c r="I109" s="15">
        <v>102</v>
      </c>
      <c r="J109" s="15">
        <v>65</v>
      </c>
      <c r="K109" s="15">
        <v>22</v>
      </c>
      <c r="L109" s="15">
        <v>14</v>
      </c>
      <c r="M109" s="79">
        <v>36.465000000000003</v>
      </c>
      <c r="N109" s="101">
        <v>37</v>
      </c>
      <c r="O109" s="63">
        <v>2530</v>
      </c>
      <c r="P109" s="64">
        <f>Table224578910112345[[#This Row],[PEMBULATAN]]*O109</f>
        <v>93610</v>
      </c>
    </row>
    <row r="110" spans="1:16" ht="26.25" customHeight="1" x14ac:dyDescent="0.2">
      <c r="A110" s="13"/>
      <c r="B110" s="73"/>
      <c r="C110" s="71" t="s">
        <v>631</v>
      </c>
      <c r="D110" s="76" t="s">
        <v>69</v>
      </c>
      <c r="E110" s="12">
        <v>44472</v>
      </c>
      <c r="F110" s="74" t="s">
        <v>523</v>
      </c>
      <c r="G110" s="12">
        <v>44475.916666666664</v>
      </c>
      <c r="H110" s="75" t="s">
        <v>524</v>
      </c>
      <c r="I110" s="15">
        <v>110</v>
      </c>
      <c r="J110" s="15">
        <v>65</v>
      </c>
      <c r="K110" s="15">
        <v>5</v>
      </c>
      <c r="L110" s="15">
        <v>1</v>
      </c>
      <c r="M110" s="79">
        <v>8.9375</v>
      </c>
      <c r="N110" s="101">
        <v>8.9375</v>
      </c>
      <c r="O110" s="63">
        <v>2530</v>
      </c>
      <c r="P110" s="64">
        <f>Table224578910112345[[#This Row],[PEMBULATAN]]*O110</f>
        <v>22611.875</v>
      </c>
    </row>
    <row r="111" spans="1:16" ht="26.25" customHeight="1" x14ac:dyDescent="0.2">
      <c r="A111" s="13"/>
      <c r="B111" s="73"/>
      <c r="C111" s="71" t="s">
        <v>632</v>
      </c>
      <c r="D111" s="76" t="s">
        <v>69</v>
      </c>
      <c r="E111" s="12">
        <v>44472</v>
      </c>
      <c r="F111" s="74" t="s">
        <v>523</v>
      </c>
      <c r="G111" s="12">
        <v>44475.916666666664</v>
      </c>
      <c r="H111" s="75" t="s">
        <v>524</v>
      </c>
      <c r="I111" s="15">
        <v>112</v>
      </c>
      <c r="J111" s="15">
        <v>35</v>
      </c>
      <c r="K111" s="15">
        <v>7</v>
      </c>
      <c r="L111" s="15">
        <v>5</v>
      </c>
      <c r="M111" s="79">
        <v>6.86</v>
      </c>
      <c r="N111" s="101">
        <v>6.86</v>
      </c>
      <c r="O111" s="63">
        <v>2530</v>
      </c>
      <c r="P111" s="64">
        <f>Table224578910112345[[#This Row],[PEMBULATAN]]*O111</f>
        <v>17355.8</v>
      </c>
    </row>
    <row r="112" spans="1:16" ht="26.25" customHeight="1" x14ac:dyDescent="0.2">
      <c r="A112" s="13"/>
      <c r="B112" s="73"/>
      <c r="C112" s="71" t="s">
        <v>633</v>
      </c>
      <c r="D112" s="76" t="s">
        <v>69</v>
      </c>
      <c r="E112" s="12">
        <v>44472</v>
      </c>
      <c r="F112" s="74" t="s">
        <v>523</v>
      </c>
      <c r="G112" s="12">
        <v>44475.916666666664</v>
      </c>
      <c r="H112" s="75" t="s">
        <v>524</v>
      </c>
      <c r="I112" s="15">
        <v>120</v>
      </c>
      <c r="J112" s="15">
        <v>25</v>
      </c>
      <c r="K112" s="15">
        <v>6</v>
      </c>
      <c r="L112" s="15">
        <v>3</v>
      </c>
      <c r="M112" s="79">
        <v>4.5</v>
      </c>
      <c r="N112" s="101">
        <v>4.5</v>
      </c>
      <c r="O112" s="63">
        <v>2530</v>
      </c>
      <c r="P112" s="64">
        <f>Table224578910112345[[#This Row],[PEMBULATAN]]*O112</f>
        <v>11385</v>
      </c>
    </row>
    <row r="113" spans="1:16" ht="26.25" customHeight="1" x14ac:dyDescent="0.2">
      <c r="A113" s="13"/>
      <c r="B113" s="73"/>
      <c r="C113" s="71" t="s">
        <v>634</v>
      </c>
      <c r="D113" s="76" t="s">
        <v>69</v>
      </c>
      <c r="E113" s="12">
        <v>44472</v>
      </c>
      <c r="F113" s="74" t="s">
        <v>523</v>
      </c>
      <c r="G113" s="12">
        <v>44475.916666666664</v>
      </c>
      <c r="H113" s="75" t="s">
        <v>524</v>
      </c>
      <c r="I113" s="15">
        <v>124</v>
      </c>
      <c r="J113" s="15">
        <v>5</v>
      </c>
      <c r="K113" s="15">
        <v>5</v>
      </c>
      <c r="L113" s="15">
        <v>1</v>
      </c>
      <c r="M113" s="79">
        <v>0.77500000000000002</v>
      </c>
      <c r="N113" s="101">
        <v>1</v>
      </c>
      <c r="O113" s="63">
        <v>2530</v>
      </c>
      <c r="P113" s="64">
        <f>Table224578910112345[[#This Row],[PEMBULATAN]]*O113</f>
        <v>2530</v>
      </c>
    </row>
    <row r="114" spans="1:16" ht="26.25" customHeight="1" x14ac:dyDescent="0.2">
      <c r="A114" s="13"/>
      <c r="B114" s="73"/>
      <c r="C114" s="71" t="s">
        <v>635</v>
      </c>
      <c r="D114" s="76" t="s">
        <v>69</v>
      </c>
      <c r="E114" s="12">
        <v>44472</v>
      </c>
      <c r="F114" s="74" t="s">
        <v>523</v>
      </c>
      <c r="G114" s="12">
        <v>44475.916666666664</v>
      </c>
      <c r="H114" s="75" t="s">
        <v>524</v>
      </c>
      <c r="I114" s="15">
        <v>44</v>
      </c>
      <c r="J114" s="15">
        <v>43</v>
      </c>
      <c r="K114" s="15">
        <v>33</v>
      </c>
      <c r="L114" s="15">
        <v>3</v>
      </c>
      <c r="M114" s="79">
        <v>15.609</v>
      </c>
      <c r="N114" s="101">
        <v>15.609</v>
      </c>
      <c r="O114" s="63">
        <v>2530</v>
      </c>
      <c r="P114" s="64">
        <f>Table224578910112345[[#This Row],[PEMBULATAN]]*O114</f>
        <v>39490.769999999997</v>
      </c>
    </row>
    <row r="115" spans="1:16" ht="26.25" customHeight="1" x14ac:dyDescent="0.2">
      <c r="A115" s="13"/>
      <c r="B115" s="73"/>
      <c r="C115" s="71" t="s">
        <v>636</v>
      </c>
      <c r="D115" s="76" t="s">
        <v>69</v>
      </c>
      <c r="E115" s="12">
        <v>44472</v>
      </c>
      <c r="F115" s="74" t="s">
        <v>523</v>
      </c>
      <c r="G115" s="12">
        <v>44475.916666666664</v>
      </c>
      <c r="H115" s="75" t="s">
        <v>524</v>
      </c>
      <c r="I115" s="15">
        <v>34</v>
      </c>
      <c r="J115" s="15">
        <v>34</v>
      </c>
      <c r="K115" s="15">
        <v>35</v>
      </c>
      <c r="L115" s="15">
        <v>3</v>
      </c>
      <c r="M115" s="79">
        <v>10.115</v>
      </c>
      <c r="N115" s="101">
        <v>10.115</v>
      </c>
      <c r="O115" s="63">
        <v>2530</v>
      </c>
      <c r="P115" s="64">
        <f>Table224578910112345[[#This Row],[PEMBULATAN]]*O115</f>
        <v>25590.95</v>
      </c>
    </row>
    <row r="116" spans="1:16" ht="26.25" customHeight="1" x14ac:dyDescent="0.2">
      <c r="A116" s="13"/>
      <c r="B116" s="73"/>
      <c r="C116" s="71" t="s">
        <v>637</v>
      </c>
      <c r="D116" s="76" t="s">
        <v>69</v>
      </c>
      <c r="E116" s="12">
        <v>44472</v>
      </c>
      <c r="F116" s="74" t="s">
        <v>523</v>
      </c>
      <c r="G116" s="12">
        <v>44475.916666666664</v>
      </c>
      <c r="H116" s="75" t="s">
        <v>524</v>
      </c>
      <c r="I116" s="15">
        <v>45</v>
      </c>
      <c r="J116" s="15">
        <v>23</v>
      </c>
      <c r="K116" s="15">
        <v>22</v>
      </c>
      <c r="L116" s="15">
        <v>8</v>
      </c>
      <c r="M116" s="79">
        <v>5.6924999999999999</v>
      </c>
      <c r="N116" s="101">
        <v>8</v>
      </c>
      <c r="O116" s="63">
        <v>2530</v>
      </c>
      <c r="P116" s="64">
        <f>Table224578910112345[[#This Row],[PEMBULATAN]]*O116</f>
        <v>20240</v>
      </c>
    </row>
    <row r="117" spans="1:16" ht="26.25" customHeight="1" x14ac:dyDescent="0.2">
      <c r="A117" s="13"/>
      <c r="B117" s="73"/>
      <c r="C117" s="71" t="s">
        <v>638</v>
      </c>
      <c r="D117" s="76" t="s">
        <v>69</v>
      </c>
      <c r="E117" s="12">
        <v>44472</v>
      </c>
      <c r="F117" s="74" t="s">
        <v>523</v>
      </c>
      <c r="G117" s="12">
        <v>44475.916666666664</v>
      </c>
      <c r="H117" s="75" t="s">
        <v>524</v>
      </c>
      <c r="I117" s="15">
        <v>42</v>
      </c>
      <c r="J117" s="15">
        <v>36</v>
      </c>
      <c r="K117" s="15">
        <v>18</v>
      </c>
      <c r="L117" s="15">
        <v>5</v>
      </c>
      <c r="M117" s="79">
        <v>6.8040000000000003</v>
      </c>
      <c r="N117" s="101">
        <v>6.8040000000000003</v>
      </c>
      <c r="O117" s="63">
        <v>2530</v>
      </c>
      <c r="P117" s="64">
        <f>Table224578910112345[[#This Row],[PEMBULATAN]]*O117</f>
        <v>17214.12</v>
      </c>
    </row>
    <row r="118" spans="1:16" ht="26.25" customHeight="1" x14ac:dyDescent="0.2">
      <c r="A118" s="13"/>
      <c r="B118" s="73"/>
      <c r="C118" s="71" t="s">
        <v>639</v>
      </c>
      <c r="D118" s="76" t="s">
        <v>69</v>
      </c>
      <c r="E118" s="12">
        <v>44472</v>
      </c>
      <c r="F118" s="74" t="s">
        <v>523</v>
      </c>
      <c r="G118" s="12">
        <v>44475.916666666664</v>
      </c>
      <c r="H118" s="75" t="s">
        <v>524</v>
      </c>
      <c r="I118" s="15">
        <v>45</v>
      </c>
      <c r="J118" s="15">
        <v>25</v>
      </c>
      <c r="K118" s="15">
        <v>20</v>
      </c>
      <c r="L118" s="15">
        <v>2</v>
      </c>
      <c r="M118" s="79">
        <v>5.625</v>
      </c>
      <c r="N118" s="101">
        <v>5.625</v>
      </c>
      <c r="O118" s="63">
        <v>2530</v>
      </c>
      <c r="P118" s="64">
        <f>Table224578910112345[[#This Row],[PEMBULATAN]]*O118</f>
        <v>14231.25</v>
      </c>
    </row>
    <row r="119" spans="1:16" ht="26.25" customHeight="1" x14ac:dyDescent="0.2">
      <c r="A119" s="13"/>
      <c r="B119" s="73"/>
      <c r="C119" s="71" t="s">
        <v>640</v>
      </c>
      <c r="D119" s="76" t="s">
        <v>69</v>
      </c>
      <c r="E119" s="12">
        <v>44472</v>
      </c>
      <c r="F119" s="74" t="s">
        <v>523</v>
      </c>
      <c r="G119" s="12">
        <v>44475.916666666664</v>
      </c>
      <c r="H119" s="75" t="s">
        <v>524</v>
      </c>
      <c r="I119" s="15">
        <v>20</v>
      </c>
      <c r="J119" s="15">
        <v>35</v>
      </c>
      <c r="K119" s="15">
        <v>17</v>
      </c>
      <c r="L119" s="15">
        <v>2</v>
      </c>
      <c r="M119" s="79">
        <v>2.9750000000000001</v>
      </c>
      <c r="N119" s="101">
        <v>2.9750000000000001</v>
      </c>
      <c r="O119" s="63">
        <v>2530</v>
      </c>
      <c r="P119" s="64">
        <f>Table224578910112345[[#This Row],[PEMBULATAN]]*O119</f>
        <v>7526.75</v>
      </c>
    </row>
    <row r="120" spans="1:16" ht="26.25" customHeight="1" x14ac:dyDescent="0.2">
      <c r="A120" s="13"/>
      <c r="B120" s="73"/>
      <c r="C120" s="71" t="s">
        <v>641</v>
      </c>
      <c r="D120" s="76" t="s">
        <v>69</v>
      </c>
      <c r="E120" s="12">
        <v>44472</v>
      </c>
      <c r="F120" s="74" t="s">
        <v>523</v>
      </c>
      <c r="G120" s="12">
        <v>44475.916666666664</v>
      </c>
      <c r="H120" s="75" t="s">
        <v>524</v>
      </c>
      <c r="I120" s="15">
        <v>30</v>
      </c>
      <c r="J120" s="15">
        <v>30</v>
      </c>
      <c r="K120" s="15">
        <v>32</v>
      </c>
      <c r="L120" s="15">
        <v>4</v>
      </c>
      <c r="M120" s="79">
        <v>7.2</v>
      </c>
      <c r="N120" s="101">
        <v>7.2</v>
      </c>
      <c r="O120" s="63">
        <v>2530</v>
      </c>
      <c r="P120" s="64">
        <f>Table224578910112345[[#This Row],[PEMBULATAN]]*O120</f>
        <v>18216</v>
      </c>
    </row>
    <row r="121" spans="1:16" ht="26.25" customHeight="1" x14ac:dyDescent="0.2">
      <c r="A121" s="13"/>
      <c r="B121" s="73"/>
      <c r="C121" s="71" t="s">
        <v>642</v>
      </c>
      <c r="D121" s="76" t="s">
        <v>69</v>
      </c>
      <c r="E121" s="12">
        <v>44472</v>
      </c>
      <c r="F121" s="74" t="s">
        <v>523</v>
      </c>
      <c r="G121" s="12">
        <v>44475.916666666664</v>
      </c>
      <c r="H121" s="75" t="s">
        <v>524</v>
      </c>
      <c r="I121" s="15">
        <v>45</v>
      </c>
      <c r="J121" s="15">
        <v>45</v>
      </c>
      <c r="K121" s="15">
        <v>3</v>
      </c>
      <c r="L121" s="15">
        <v>3</v>
      </c>
      <c r="M121" s="79">
        <v>1.51875</v>
      </c>
      <c r="N121" s="101">
        <v>3</v>
      </c>
      <c r="O121" s="63">
        <v>2530</v>
      </c>
      <c r="P121" s="64">
        <f>Table224578910112345[[#This Row],[PEMBULATAN]]*O121</f>
        <v>7590</v>
      </c>
    </row>
    <row r="122" spans="1:16" ht="26.25" customHeight="1" x14ac:dyDescent="0.2">
      <c r="A122" s="13"/>
      <c r="B122" s="73"/>
      <c r="C122" s="71" t="s">
        <v>643</v>
      </c>
      <c r="D122" s="76" t="s">
        <v>69</v>
      </c>
      <c r="E122" s="12">
        <v>44472</v>
      </c>
      <c r="F122" s="74" t="s">
        <v>523</v>
      </c>
      <c r="G122" s="12">
        <v>44475.916666666664</v>
      </c>
      <c r="H122" s="75" t="s">
        <v>524</v>
      </c>
      <c r="I122" s="15">
        <v>72</v>
      </c>
      <c r="J122" s="15">
        <v>45</v>
      </c>
      <c r="K122" s="15">
        <v>33</v>
      </c>
      <c r="L122" s="15">
        <v>6</v>
      </c>
      <c r="M122" s="79">
        <v>26.73</v>
      </c>
      <c r="N122" s="101">
        <v>26.73</v>
      </c>
      <c r="O122" s="63">
        <v>2530</v>
      </c>
      <c r="P122" s="64">
        <f>Table224578910112345[[#This Row],[PEMBULATAN]]*O122</f>
        <v>67626.899999999994</v>
      </c>
    </row>
    <row r="123" spans="1:16" ht="26.25" customHeight="1" x14ac:dyDescent="0.2">
      <c r="A123" s="13"/>
      <c r="B123" s="73"/>
      <c r="C123" s="71" t="s">
        <v>644</v>
      </c>
      <c r="D123" s="76" t="s">
        <v>69</v>
      </c>
      <c r="E123" s="12">
        <v>44472</v>
      </c>
      <c r="F123" s="74" t="s">
        <v>523</v>
      </c>
      <c r="G123" s="12">
        <v>44475.916666666664</v>
      </c>
      <c r="H123" s="75" t="s">
        <v>524</v>
      </c>
      <c r="I123" s="15">
        <v>45</v>
      </c>
      <c r="J123" s="15">
        <v>26</v>
      </c>
      <c r="K123" s="15">
        <v>40</v>
      </c>
      <c r="L123" s="15">
        <v>5</v>
      </c>
      <c r="M123" s="79">
        <v>11.7</v>
      </c>
      <c r="N123" s="101">
        <v>11.7</v>
      </c>
      <c r="O123" s="63">
        <v>2530</v>
      </c>
      <c r="P123" s="64">
        <f>Table224578910112345[[#This Row],[PEMBULATAN]]*O123</f>
        <v>29601</v>
      </c>
    </row>
    <row r="124" spans="1:16" ht="26.25" customHeight="1" x14ac:dyDescent="0.2">
      <c r="A124" s="13"/>
      <c r="B124" s="73"/>
      <c r="C124" s="71" t="s">
        <v>645</v>
      </c>
      <c r="D124" s="76" t="s">
        <v>69</v>
      </c>
      <c r="E124" s="12">
        <v>44472</v>
      </c>
      <c r="F124" s="74" t="s">
        <v>523</v>
      </c>
      <c r="G124" s="12">
        <v>44475.916666666664</v>
      </c>
      <c r="H124" s="75" t="s">
        <v>524</v>
      </c>
      <c r="I124" s="15">
        <v>44</v>
      </c>
      <c r="J124" s="15">
        <v>38</v>
      </c>
      <c r="K124" s="15">
        <v>20</v>
      </c>
      <c r="L124" s="15">
        <v>13</v>
      </c>
      <c r="M124" s="79">
        <v>8.36</v>
      </c>
      <c r="N124" s="101">
        <v>13</v>
      </c>
      <c r="O124" s="63">
        <v>2530</v>
      </c>
      <c r="P124" s="64">
        <f>Table224578910112345[[#This Row],[PEMBULATAN]]*O124</f>
        <v>32890</v>
      </c>
    </row>
    <row r="125" spans="1:16" ht="26.25" customHeight="1" x14ac:dyDescent="0.2">
      <c r="A125" s="13"/>
      <c r="B125" s="73"/>
      <c r="C125" s="71" t="s">
        <v>646</v>
      </c>
      <c r="D125" s="76" t="s">
        <v>69</v>
      </c>
      <c r="E125" s="12">
        <v>44472</v>
      </c>
      <c r="F125" s="74" t="s">
        <v>523</v>
      </c>
      <c r="G125" s="12">
        <v>44475.916666666664</v>
      </c>
      <c r="H125" s="75" t="s">
        <v>524</v>
      </c>
      <c r="I125" s="15">
        <v>80</v>
      </c>
      <c r="J125" s="15">
        <v>60</v>
      </c>
      <c r="K125" s="15">
        <v>23</v>
      </c>
      <c r="L125" s="15">
        <v>25</v>
      </c>
      <c r="M125" s="79">
        <v>27.6</v>
      </c>
      <c r="N125" s="101">
        <v>27.6</v>
      </c>
      <c r="O125" s="63">
        <v>2530</v>
      </c>
      <c r="P125" s="64">
        <f>Table224578910112345[[#This Row],[PEMBULATAN]]*O125</f>
        <v>69828</v>
      </c>
    </row>
    <row r="126" spans="1:16" ht="26.25" customHeight="1" x14ac:dyDescent="0.2">
      <c r="A126" s="13"/>
      <c r="B126" s="73"/>
      <c r="C126" s="71" t="s">
        <v>647</v>
      </c>
      <c r="D126" s="76" t="s">
        <v>69</v>
      </c>
      <c r="E126" s="12">
        <v>44472</v>
      </c>
      <c r="F126" s="74" t="s">
        <v>523</v>
      </c>
      <c r="G126" s="12">
        <v>44475.916666666664</v>
      </c>
      <c r="H126" s="75" t="s">
        <v>524</v>
      </c>
      <c r="I126" s="15">
        <v>36</v>
      </c>
      <c r="J126" s="15">
        <v>26</v>
      </c>
      <c r="K126" s="15">
        <v>33</v>
      </c>
      <c r="L126" s="15">
        <v>7</v>
      </c>
      <c r="M126" s="79">
        <v>7.7220000000000004</v>
      </c>
      <c r="N126" s="101">
        <v>7.7220000000000004</v>
      </c>
      <c r="O126" s="63">
        <v>2530</v>
      </c>
      <c r="P126" s="64">
        <f>Table224578910112345[[#This Row],[PEMBULATAN]]*O126</f>
        <v>19536.66</v>
      </c>
    </row>
    <row r="127" spans="1:16" ht="26.25" customHeight="1" x14ac:dyDescent="0.2">
      <c r="A127" s="13"/>
      <c r="B127" s="73"/>
      <c r="C127" s="71" t="s">
        <v>648</v>
      </c>
      <c r="D127" s="76" t="s">
        <v>69</v>
      </c>
      <c r="E127" s="12">
        <v>44472</v>
      </c>
      <c r="F127" s="74" t="s">
        <v>523</v>
      </c>
      <c r="G127" s="12">
        <v>44475.916666666664</v>
      </c>
      <c r="H127" s="75" t="s">
        <v>524</v>
      </c>
      <c r="I127" s="15">
        <v>65</v>
      </c>
      <c r="J127" s="15">
        <v>68</v>
      </c>
      <c r="K127" s="15">
        <v>20</v>
      </c>
      <c r="L127" s="15">
        <v>2</v>
      </c>
      <c r="M127" s="79">
        <v>22.1</v>
      </c>
      <c r="N127" s="101">
        <v>22.1</v>
      </c>
      <c r="O127" s="63">
        <v>2530</v>
      </c>
      <c r="P127" s="64">
        <f>Table224578910112345[[#This Row],[PEMBULATAN]]*O127</f>
        <v>55913</v>
      </c>
    </row>
    <row r="128" spans="1:16" ht="26.25" customHeight="1" x14ac:dyDescent="0.2">
      <c r="A128" s="13"/>
      <c r="B128" s="73"/>
      <c r="C128" s="71" t="s">
        <v>649</v>
      </c>
      <c r="D128" s="76" t="s">
        <v>69</v>
      </c>
      <c r="E128" s="12">
        <v>44472</v>
      </c>
      <c r="F128" s="74" t="s">
        <v>523</v>
      </c>
      <c r="G128" s="12">
        <v>44475.916666666664</v>
      </c>
      <c r="H128" s="75" t="s">
        <v>524</v>
      </c>
      <c r="I128" s="15">
        <v>60</v>
      </c>
      <c r="J128" s="15">
        <v>30</v>
      </c>
      <c r="K128" s="15">
        <v>46</v>
      </c>
      <c r="L128" s="15">
        <v>14</v>
      </c>
      <c r="M128" s="79">
        <v>20.7</v>
      </c>
      <c r="N128" s="101">
        <v>20.7</v>
      </c>
      <c r="O128" s="63">
        <v>2530</v>
      </c>
      <c r="P128" s="64">
        <f>Table224578910112345[[#This Row],[PEMBULATAN]]*O128</f>
        <v>52371</v>
      </c>
    </row>
    <row r="129" spans="1:16" ht="26.25" customHeight="1" x14ac:dyDescent="0.2">
      <c r="A129" s="13"/>
      <c r="B129" s="73"/>
      <c r="C129" s="71" t="s">
        <v>650</v>
      </c>
      <c r="D129" s="76" t="s">
        <v>69</v>
      </c>
      <c r="E129" s="12">
        <v>44472</v>
      </c>
      <c r="F129" s="74" t="s">
        <v>523</v>
      </c>
      <c r="G129" s="12">
        <v>44475.916666666664</v>
      </c>
      <c r="H129" s="75" t="s">
        <v>524</v>
      </c>
      <c r="I129" s="15">
        <v>70</v>
      </c>
      <c r="J129" s="15">
        <v>32</v>
      </c>
      <c r="K129" s="15">
        <v>10</v>
      </c>
      <c r="L129" s="15">
        <v>5</v>
      </c>
      <c r="M129" s="79">
        <v>5.6</v>
      </c>
      <c r="N129" s="101">
        <v>5.6</v>
      </c>
      <c r="O129" s="63">
        <v>2530</v>
      </c>
      <c r="P129" s="64">
        <f>Table224578910112345[[#This Row],[PEMBULATAN]]*O129</f>
        <v>14168</v>
      </c>
    </row>
    <row r="130" spans="1:16" ht="26.25" customHeight="1" x14ac:dyDescent="0.2">
      <c r="A130" s="13"/>
      <c r="B130" s="73"/>
      <c r="C130" s="71" t="s">
        <v>651</v>
      </c>
      <c r="D130" s="76" t="s">
        <v>69</v>
      </c>
      <c r="E130" s="12">
        <v>44472</v>
      </c>
      <c r="F130" s="74" t="s">
        <v>523</v>
      </c>
      <c r="G130" s="12">
        <v>44475.916666666664</v>
      </c>
      <c r="H130" s="75" t="s">
        <v>524</v>
      </c>
      <c r="I130" s="15">
        <v>53</v>
      </c>
      <c r="J130" s="15">
        <v>53</v>
      </c>
      <c r="K130" s="15">
        <v>33</v>
      </c>
      <c r="L130" s="15">
        <v>14</v>
      </c>
      <c r="M130" s="79">
        <v>23.174250000000001</v>
      </c>
      <c r="N130" s="101">
        <v>23.174250000000001</v>
      </c>
      <c r="O130" s="63">
        <v>2530</v>
      </c>
      <c r="P130" s="64">
        <f>Table224578910112345[[#This Row],[PEMBULATAN]]*O130</f>
        <v>58630.852500000001</v>
      </c>
    </row>
    <row r="131" spans="1:16" ht="26.25" customHeight="1" x14ac:dyDescent="0.2">
      <c r="A131" s="13"/>
      <c r="B131" s="73"/>
      <c r="C131" s="71" t="s">
        <v>652</v>
      </c>
      <c r="D131" s="76" t="s">
        <v>69</v>
      </c>
      <c r="E131" s="12">
        <v>44472</v>
      </c>
      <c r="F131" s="74" t="s">
        <v>523</v>
      </c>
      <c r="G131" s="12">
        <v>44475.916666666664</v>
      </c>
      <c r="H131" s="75" t="s">
        <v>524</v>
      </c>
      <c r="I131" s="15">
        <v>80</v>
      </c>
      <c r="J131" s="15">
        <v>35</v>
      </c>
      <c r="K131" s="15">
        <v>28</v>
      </c>
      <c r="L131" s="15">
        <v>3</v>
      </c>
      <c r="M131" s="79">
        <v>19.600000000000001</v>
      </c>
      <c r="N131" s="101">
        <v>19.600000000000001</v>
      </c>
      <c r="O131" s="63">
        <v>2530</v>
      </c>
      <c r="P131" s="64">
        <f>Table224578910112345[[#This Row],[PEMBULATAN]]*O131</f>
        <v>49588</v>
      </c>
    </row>
    <row r="132" spans="1:16" ht="26.25" customHeight="1" x14ac:dyDescent="0.2">
      <c r="A132" s="13"/>
      <c r="B132" s="73"/>
      <c r="C132" s="71" t="s">
        <v>653</v>
      </c>
      <c r="D132" s="76" t="s">
        <v>69</v>
      </c>
      <c r="E132" s="12">
        <v>44472</v>
      </c>
      <c r="F132" s="74" t="s">
        <v>523</v>
      </c>
      <c r="G132" s="12">
        <v>44475.916666666664</v>
      </c>
      <c r="H132" s="75" t="s">
        <v>524</v>
      </c>
      <c r="I132" s="15">
        <v>60</v>
      </c>
      <c r="J132" s="15">
        <v>60</v>
      </c>
      <c r="K132" s="15">
        <v>18</v>
      </c>
      <c r="L132" s="15">
        <v>9</v>
      </c>
      <c r="M132" s="79">
        <v>16.2</v>
      </c>
      <c r="N132" s="101">
        <v>16.2</v>
      </c>
      <c r="O132" s="63">
        <v>2530</v>
      </c>
      <c r="P132" s="64">
        <f>Table224578910112345[[#This Row],[PEMBULATAN]]*O132</f>
        <v>40986</v>
      </c>
    </row>
    <row r="133" spans="1:16" ht="26.25" customHeight="1" x14ac:dyDescent="0.2">
      <c r="A133" s="13"/>
      <c r="B133" s="73"/>
      <c r="C133" s="71" t="s">
        <v>654</v>
      </c>
      <c r="D133" s="76" t="s">
        <v>69</v>
      </c>
      <c r="E133" s="12">
        <v>44472</v>
      </c>
      <c r="F133" s="74" t="s">
        <v>523</v>
      </c>
      <c r="G133" s="12">
        <v>44475.916666666664</v>
      </c>
      <c r="H133" s="75" t="s">
        <v>524</v>
      </c>
      <c r="I133" s="15">
        <v>80</v>
      </c>
      <c r="J133" s="15">
        <v>50</v>
      </c>
      <c r="K133" s="15">
        <v>25</v>
      </c>
      <c r="L133" s="15">
        <v>14</v>
      </c>
      <c r="M133" s="79">
        <v>25</v>
      </c>
      <c r="N133" s="101">
        <v>25</v>
      </c>
      <c r="O133" s="63">
        <v>2530</v>
      </c>
      <c r="P133" s="64">
        <f>Table224578910112345[[#This Row],[PEMBULATAN]]*O133</f>
        <v>63250</v>
      </c>
    </row>
    <row r="134" spans="1:16" ht="26.25" customHeight="1" x14ac:dyDescent="0.2">
      <c r="A134" s="13"/>
      <c r="B134" s="73"/>
      <c r="C134" s="71" t="s">
        <v>655</v>
      </c>
      <c r="D134" s="76" t="s">
        <v>69</v>
      </c>
      <c r="E134" s="12">
        <v>44472</v>
      </c>
      <c r="F134" s="74" t="s">
        <v>523</v>
      </c>
      <c r="G134" s="12">
        <v>44475.916666666664</v>
      </c>
      <c r="H134" s="75" t="s">
        <v>524</v>
      </c>
      <c r="I134" s="15">
        <v>130</v>
      </c>
      <c r="J134" s="15">
        <v>66</v>
      </c>
      <c r="K134" s="15">
        <v>34</v>
      </c>
      <c r="L134" s="15">
        <v>40</v>
      </c>
      <c r="M134" s="79">
        <v>72.930000000000007</v>
      </c>
      <c r="N134" s="101">
        <v>72.930000000000007</v>
      </c>
      <c r="O134" s="63">
        <v>2530</v>
      </c>
      <c r="P134" s="64">
        <f>Table224578910112345[[#This Row],[PEMBULATAN]]*O134</f>
        <v>184512.90000000002</v>
      </c>
    </row>
    <row r="135" spans="1:16" ht="26.25" customHeight="1" x14ac:dyDescent="0.2">
      <c r="A135" s="13"/>
      <c r="B135" s="73"/>
      <c r="C135" s="71" t="s">
        <v>656</v>
      </c>
      <c r="D135" s="76" t="s">
        <v>69</v>
      </c>
      <c r="E135" s="12">
        <v>44472</v>
      </c>
      <c r="F135" s="74" t="s">
        <v>523</v>
      </c>
      <c r="G135" s="12">
        <v>44475.916666666664</v>
      </c>
      <c r="H135" s="75" t="s">
        <v>524</v>
      </c>
      <c r="I135" s="15">
        <v>103</v>
      </c>
      <c r="J135" s="15">
        <v>60</v>
      </c>
      <c r="K135" s="15">
        <v>30</v>
      </c>
      <c r="L135" s="15">
        <v>18</v>
      </c>
      <c r="M135" s="79">
        <v>46.35</v>
      </c>
      <c r="N135" s="101">
        <v>47</v>
      </c>
      <c r="O135" s="63">
        <v>2530</v>
      </c>
      <c r="P135" s="64">
        <f>Table224578910112345[[#This Row],[PEMBULATAN]]*O135</f>
        <v>118910</v>
      </c>
    </row>
    <row r="136" spans="1:16" ht="26.25" customHeight="1" x14ac:dyDescent="0.2">
      <c r="A136" s="13"/>
      <c r="B136" s="73"/>
      <c r="C136" s="71" t="s">
        <v>657</v>
      </c>
      <c r="D136" s="76" t="s">
        <v>69</v>
      </c>
      <c r="E136" s="12">
        <v>44472</v>
      </c>
      <c r="F136" s="74" t="s">
        <v>523</v>
      </c>
      <c r="G136" s="12">
        <v>44475.916666666664</v>
      </c>
      <c r="H136" s="75" t="s">
        <v>524</v>
      </c>
      <c r="I136" s="15">
        <v>32</v>
      </c>
      <c r="J136" s="15">
        <v>38</v>
      </c>
      <c r="K136" s="15">
        <v>12</v>
      </c>
      <c r="L136" s="15">
        <v>4</v>
      </c>
      <c r="M136" s="79">
        <v>3.6480000000000001</v>
      </c>
      <c r="N136" s="101">
        <v>4</v>
      </c>
      <c r="O136" s="63">
        <v>2530</v>
      </c>
      <c r="P136" s="64">
        <f>Table224578910112345[[#This Row],[PEMBULATAN]]*O136</f>
        <v>10120</v>
      </c>
    </row>
    <row r="137" spans="1:16" ht="26.25" customHeight="1" x14ac:dyDescent="0.2">
      <c r="A137" s="13"/>
      <c r="B137" s="73"/>
      <c r="C137" s="71" t="s">
        <v>658</v>
      </c>
      <c r="D137" s="76" t="s">
        <v>69</v>
      </c>
      <c r="E137" s="12">
        <v>44472</v>
      </c>
      <c r="F137" s="74" t="s">
        <v>523</v>
      </c>
      <c r="G137" s="12">
        <v>44475.916666666664</v>
      </c>
      <c r="H137" s="75" t="s">
        <v>524</v>
      </c>
      <c r="I137" s="15">
        <v>98</v>
      </c>
      <c r="J137" s="15">
        <v>60</v>
      </c>
      <c r="K137" s="15">
        <v>12</v>
      </c>
      <c r="L137" s="15">
        <v>7</v>
      </c>
      <c r="M137" s="79">
        <v>17.64</v>
      </c>
      <c r="N137" s="101">
        <v>17.64</v>
      </c>
      <c r="O137" s="63">
        <v>2530</v>
      </c>
      <c r="P137" s="64">
        <f>Table224578910112345[[#This Row],[PEMBULATAN]]*O137</f>
        <v>44629.200000000004</v>
      </c>
    </row>
    <row r="138" spans="1:16" ht="26.25" customHeight="1" x14ac:dyDescent="0.2">
      <c r="A138" s="13"/>
      <c r="B138" s="73"/>
      <c r="C138" s="71" t="s">
        <v>659</v>
      </c>
      <c r="D138" s="76" t="s">
        <v>69</v>
      </c>
      <c r="E138" s="12">
        <v>44472</v>
      </c>
      <c r="F138" s="74" t="s">
        <v>523</v>
      </c>
      <c r="G138" s="12">
        <v>44475.916666666664</v>
      </c>
      <c r="H138" s="75" t="s">
        <v>524</v>
      </c>
      <c r="I138" s="15">
        <v>72</v>
      </c>
      <c r="J138" s="15">
        <v>60</v>
      </c>
      <c r="K138" s="15">
        <v>26</v>
      </c>
      <c r="L138" s="15">
        <v>13</v>
      </c>
      <c r="M138" s="79">
        <v>28.08</v>
      </c>
      <c r="N138" s="101">
        <v>28.08</v>
      </c>
      <c r="O138" s="63">
        <v>2530</v>
      </c>
      <c r="P138" s="64">
        <f>Table224578910112345[[#This Row],[PEMBULATAN]]*O138</f>
        <v>71042.399999999994</v>
      </c>
    </row>
    <row r="139" spans="1:16" ht="26.25" customHeight="1" x14ac:dyDescent="0.2">
      <c r="A139" s="13"/>
      <c r="B139" s="73"/>
      <c r="C139" s="71" t="s">
        <v>660</v>
      </c>
      <c r="D139" s="76" t="s">
        <v>69</v>
      </c>
      <c r="E139" s="12">
        <v>44472</v>
      </c>
      <c r="F139" s="74" t="s">
        <v>523</v>
      </c>
      <c r="G139" s="12">
        <v>44475.916666666664</v>
      </c>
      <c r="H139" s="75" t="s">
        <v>524</v>
      </c>
      <c r="I139" s="15">
        <v>70</v>
      </c>
      <c r="J139" s="15">
        <v>40</v>
      </c>
      <c r="K139" s="15">
        <v>13</v>
      </c>
      <c r="L139" s="15">
        <v>2</v>
      </c>
      <c r="M139" s="79">
        <v>9.1</v>
      </c>
      <c r="N139" s="101">
        <v>9.1</v>
      </c>
      <c r="O139" s="63">
        <v>2530</v>
      </c>
      <c r="P139" s="64">
        <f>Table224578910112345[[#This Row],[PEMBULATAN]]*O139</f>
        <v>23023</v>
      </c>
    </row>
    <row r="140" spans="1:16" ht="26.25" customHeight="1" x14ac:dyDescent="0.2">
      <c r="A140" s="13"/>
      <c r="B140" s="73"/>
      <c r="C140" s="71" t="s">
        <v>661</v>
      </c>
      <c r="D140" s="76" t="s">
        <v>69</v>
      </c>
      <c r="E140" s="12">
        <v>44472</v>
      </c>
      <c r="F140" s="74" t="s">
        <v>523</v>
      </c>
      <c r="G140" s="12">
        <v>44475.916666666664</v>
      </c>
      <c r="H140" s="75" t="s">
        <v>524</v>
      </c>
      <c r="I140" s="15">
        <v>64</v>
      </c>
      <c r="J140" s="15">
        <v>53</v>
      </c>
      <c r="K140" s="15">
        <v>37</v>
      </c>
      <c r="L140" s="15">
        <v>10</v>
      </c>
      <c r="M140" s="79">
        <v>31.376000000000001</v>
      </c>
      <c r="N140" s="101">
        <v>32</v>
      </c>
      <c r="O140" s="63">
        <v>2530</v>
      </c>
      <c r="P140" s="64">
        <f>Table224578910112345[[#This Row],[PEMBULATAN]]*O140</f>
        <v>80960</v>
      </c>
    </row>
    <row r="141" spans="1:16" ht="26.25" customHeight="1" x14ac:dyDescent="0.2">
      <c r="A141" s="13"/>
      <c r="B141" s="73"/>
      <c r="C141" s="71" t="s">
        <v>662</v>
      </c>
      <c r="D141" s="76" t="s">
        <v>69</v>
      </c>
      <c r="E141" s="12">
        <v>44472</v>
      </c>
      <c r="F141" s="74" t="s">
        <v>523</v>
      </c>
      <c r="G141" s="12">
        <v>44475.916666666664</v>
      </c>
      <c r="H141" s="75" t="s">
        <v>524</v>
      </c>
      <c r="I141" s="15">
        <v>62</v>
      </c>
      <c r="J141" s="15">
        <v>32</v>
      </c>
      <c r="K141" s="15">
        <v>30</v>
      </c>
      <c r="L141" s="15">
        <v>1</v>
      </c>
      <c r="M141" s="79">
        <v>14.88</v>
      </c>
      <c r="N141" s="101">
        <v>14.88</v>
      </c>
      <c r="O141" s="63">
        <v>2530</v>
      </c>
      <c r="P141" s="64">
        <f>Table224578910112345[[#This Row],[PEMBULATAN]]*O141</f>
        <v>37646.400000000001</v>
      </c>
    </row>
    <row r="142" spans="1:16" ht="26.25" customHeight="1" x14ac:dyDescent="0.2">
      <c r="A142" s="13"/>
      <c r="B142" s="73"/>
      <c r="C142" s="71" t="s">
        <v>663</v>
      </c>
      <c r="D142" s="76" t="s">
        <v>69</v>
      </c>
      <c r="E142" s="12">
        <v>44472</v>
      </c>
      <c r="F142" s="74" t="s">
        <v>523</v>
      </c>
      <c r="G142" s="12">
        <v>44475.916666666664</v>
      </c>
      <c r="H142" s="75" t="s">
        <v>524</v>
      </c>
      <c r="I142" s="15">
        <v>35</v>
      </c>
      <c r="J142" s="15">
        <v>30</v>
      </c>
      <c r="K142" s="15">
        <v>28</v>
      </c>
      <c r="L142" s="15">
        <v>4</v>
      </c>
      <c r="M142" s="79">
        <v>7.35</v>
      </c>
      <c r="N142" s="101">
        <v>8</v>
      </c>
      <c r="O142" s="63">
        <v>2530</v>
      </c>
      <c r="P142" s="64">
        <f>Table224578910112345[[#This Row],[PEMBULATAN]]*O142</f>
        <v>20240</v>
      </c>
    </row>
    <row r="143" spans="1:16" ht="26.25" customHeight="1" x14ac:dyDescent="0.2">
      <c r="A143" s="13"/>
      <c r="B143" s="73"/>
      <c r="C143" s="71" t="s">
        <v>664</v>
      </c>
      <c r="D143" s="76" t="s">
        <v>69</v>
      </c>
      <c r="E143" s="12">
        <v>44472</v>
      </c>
      <c r="F143" s="74" t="s">
        <v>523</v>
      </c>
      <c r="G143" s="12">
        <v>44475.916666666664</v>
      </c>
      <c r="H143" s="75" t="s">
        <v>524</v>
      </c>
      <c r="I143" s="15">
        <v>70</v>
      </c>
      <c r="J143" s="15">
        <v>50</v>
      </c>
      <c r="K143" s="15">
        <v>25</v>
      </c>
      <c r="L143" s="15">
        <v>6</v>
      </c>
      <c r="M143" s="79">
        <v>21.875</v>
      </c>
      <c r="N143" s="101">
        <v>21.875</v>
      </c>
      <c r="O143" s="63">
        <v>2530</v>
      </c>
      <c r="P143" s="64">
        <f>Table224578910112345[[#This Row],[PEMBULATAN]]*O143</f>
        <v>55343.75</v>
      </c>
    </row>
    <row r="144" spans="1:16" ht="26.25" customHeight="1" x14ac:dyDescent="0.2">
      <c r="A144" s="13"/>
      <c r="B144" s="73"/>
      <c r="C144" s="71" t="s">
        <v>665</v>
      </c>
      <c r="D144" s="76" t="s">
        <v>69</v>
      </c>
      <c r="E144" s="12">
        <v>44472</v>
      </c>
      <c r="F144" s="74" t="s">
        <v>523</v>
      </c>
      <c r="G144" s="12">
        <v>44475.916666666664</v>
      </c>
      <c r="H144" s="75" t="s">
        <v>524</v>
      </c>
      <c r="I144" s="15">
        <v>90</v>
      </c>
      <c r="J144" s="15">
        <v>50</v>
      </c>
      <c r="K144" s="15">
        <v>30</v>
      </c>
      <c r="L144" s="15">
        <v>15</v>
      </c>
      <c r="M144" s="79">
        <v>33.75</v>
      </c>
      <c r="N144" s="101">
        <v>33.75</v>
      </c>
      <c r="O144" s="63">
        <v>2530</v>
      </c>
      <c r="P144" s="64">
        <f>Table224578910112345[[#This Row],[PEMBULATAN]]*O144</f>
        <v>85387.5</v>
      </c>
    </row>
    <row r="145" spans="1:16" ht="26.25" customHeight="1" x14ac:dyDescent="0.2">
      <c r="A145" s="13"/>
      <c r="B145" s="73"/>
      <c r="C145" s="71" t="s">
        <v>666</v>
      </c>
      <c r="D145" s="76" t="s">
        <v>69</v>
      </c>
      <c r="E145" s="12">
        <v>44472</v>
      </c>
      <c r="F145" s="74" t="s">
        <v>523</v>
      </c>
      <c r="G145" s="12">
        <v>44475.916666666664</v>
      </c>
      <c r="H145" s="75" t="s">
        <v>524</v>
      </c>
      <c r="I145" s="15">
        <v>94</v>
      </c>
      <c r="J145" s="15">
        <v>64</v>
      </c>
      <c r="K145" s="15">
        <v>25</v>
      </c>
      <c r="L145" s="15">
        <v>12</v>
      </c>
      <c r="M145" s="79">
        <v>37.6</v>
      </c>
      <c r="N145" s="101">
        <v>37.6</v>
      </c>
      <c r="O145" s="63">
        <v>2530</v>
      </c>
      <c r="P145" s="64">
        <f>Table224578910112345[[#This Row],[PEMBULATAN]]*O145</f>
        <v>95128</v>
      </c>
    </row>
    <row r="146" spans="1:16" ht="26.25" customHeight="1" x14ac:dyDescent="0.2">
      <c r="A146" s="13"/>
      <c r="B146" s="73"/>
      <c r="C146" s="71" t="s">
        <v>667</v>
      </c>
      <c r="D146" s="76" t="s">
        <v>69</v>
      </c>
      <c r="E146" s="12">
        <v>44472</v>
      </c>
      <c r="F146" s="74" t="s">
        <v>523</v>
      </c>
      <c r="G146" s="12">
        <v>44475.916666666664</v>
      </c>
      <c r="H146" s="75" t="s">
        <v>524</v>
      </c>
      <c r="I146" s="15">
        <v>105</v>
      </c>
      <c r="J146" s="15">
        <v>50</v>
      </c>
      <c r="K146" s="15">
        <v>14</v>
      </c>
      <c r="L146" s="15">
        <v>5</v>
      </c>
      <c r="M146" s="79">
        <v>18.375</v>
      </c>
      <c r="N146" s="101">
        <v>19</v>
      </c>
      <c r="O146" s="63">
        <v>2530</v>
      </c>
      <c r="P146" s="64">
        <f>Table224578910112345[[#This Row],[PEMBULATAN]]*O146</f>
        <v>48070</v>
      </c>
    </row>
    <row r="147" spans="1:16" ht="26.25" customHeight="1" x14ac:dyDescent="0.2">
      <c r="A147" s="13"/>
      <c r="B147" s="73"/>
      <c r="C147" s="71" t="s">
        <v>668</v>
      </c>
      <c r="D147" s="76" t="s">
        <v>69</v>
      </c>
      <c r="E147" s="12">
        <v>44472</v>
      </c>
      <c r="F147" s="74" t="s">
        <v>523</v>
      </c>
      <c r="G147" s="12">
        <v>44475.916666666664</v>
      </c>
      <c r="H147" s="75" t="s">
        <v>524</v>
      </c>
      <c r="I147" s="15">
        <v>90</v>
      </c>
      <c r="J147" s="15">
        <v>67</v>
      </c>
      <c r="K147" s="15">
        <v>25</v>
      </c>
      <c r="L147" s="15">
        <v>15</v>
      </c>
      <c r="M147" s="79">
        <v>37.6875</v>
      </c>
      <c r="N147" s="101">
        <v>37.6875</v>
      </c>
      <c r="O147" s="63">
        <v>2530</v>
      </c>
      <c r="P147" s="64">
        <f>Table224578910112345[[#This Row],[PEMBULATAN]]*O147</f>
        <v>95349.375</v>
      </c>
    </row>
    <row r="148" spans="1:16" ht="26.25" customHeight="1" x14ac:dyDescent="0.2">
      <c r="A148" s="13"/>
      <c r="B148" s="73"/>
      <c r="C148" s="71" t="s">
        <v>669</v>
      </c>
      <c r="D148" s="76" t="s">
        <v>69</v>
      </c>
      <c r="E148" s="12">
        <v>44472</v>
      </c>
      <c r="F148" s="74" t="s">
        <v>523</v>
      </c>
      <c r="G148" s="12">
        <v>44475.916666666664</v>
      </c>
      <c r="H148" s="75" t="s">
        <v>524</v>
      </c>
      <c r="I148" s="15">
        <v>103</v>
      </c>
      <c r="J148" s="15">
        <v>20</v>
      </c>
      <c r="K148" s="15">
        <v>20</v>
      </c>
      <c r="L148" s="15">
        <v>10</v>
      </c>
      <c r="M148" s="79">
        <v>10.3</v>
      </c>
      <c r="N148" s="101">
        <v>11</v>
      </c>
      <c r="O148" s="63">
        <v>2530</v>
      </c>
      <c r="P148" s="64">
        <f>Table224578910112345[[#This Row],[PEMBULATAN]]*O148</f>
        <v>27830</v>
      </c>
    </row>
    <row r="149" spans="1:16" ht="26.25" customHeight="1" x14ac:dyDescent="0.2">
      <c r="A149" s="13"/>
      <c r="B149" s="73"/>
      <c r="C149" s="71" t="s">
        <v>670</v>
      </c>
      <c r="D149" s="76" t="s">
        <v>69</v>
      </c>
      <c r="E149" s="12">
        <v>44472</v>
      </c>
      <c r="F149" s="74" t="s">
        <v>523</v>
      </c>
      <c r="G149" s="12">
        <v>44475.916666666664</v>
      </c>
      <c r="H149" s="75" t="s">
        <v>524</v>
      </c>
      <c r="I149" s="15">
        <v>34</v>
      </c>
      <c r="J149" s="15">
        <v>36</v>
      </c>
      <c r="K149" s="15">
        <v>36</v>
      </c>
      <c r="L149" s="15">
        <v>23</v>
      </c>
      <c r="M149" s="79">
        <v>11.016</v>
      </c>
      <c r="N149" s="101">
        <v>23</v>
      </c>
      <c r="O149" s="63">
        <v>2530</v>
      </c>
      <c r="P149" s="64">
        <f>Table224578910112345[[#This Row],[PEMBULATAN]]*O149</f>
        <v>58190</v>
      </c>
    </row>
    <row r="150" spans="1:16" ht="26.25" customHeight="1" x14ac:dyDescent="0.2">
      <c r="A150" s="13"/>
      <c r="B150" s="73"/>
      <c r="C150" s="71" t="s">
        <v>671</v>
      </c>
      <c r="D150" s="76" t="s">
        <v>69</v>
      </c>
      <c r="E150" s="12">
        <v>44472</v>
      </c>
      <c r="F150" s="74" t="s">
        <v>523</v>
      </c>
      <c r="G150" s="12">
        <v>44475.916666666664</v>
      </c>
      <c r="H150" s="75" t="s">
        <v>524</v>
      </c>
      <c r="I150" s="15">
        <v>100</v>
      </c>
      <c r="J150" s="15">
        <v>10</v>
      </c>
      <c r="K150" s="15">
        <v>10</v>
      </c>
      <c r="L150" s="15">
        <v>1</v>
      </c>
      <c r="M150" s="79">
        <v>2.5</v>
      </c>
      <c r="N150" s="101">
        <v>2.5</v>
      </c>
      <c r="O150" s="63">
        <v>2530</v>
      </c>
      <c r="P150" s="64">
        <f>Table224578910112345[[#This Row],[PEMBULATAN]]*O150</f>
        <v>6325</v>
      </c>
    </row>
    <row r="151" spans="1:16" ht="26.25" customHeight="1" x14ac:dyDescent="0.2">
      <c r="A151" s="13"/>
      <c r="B151" s="73"/>
      <c r="C151" s="71" t="s">
        <v>672</v>
      </c>
      <c r="D151" s="76" t="s">
        <v>69</v>
      </c>
      <c r="E151" s="12">
        <v>44472</v>
      </c>
      <c r="F151" s="74" t="s">
        <v>523</v>
      </c>
      <c r="G151" s="12">
        <v>44475.916666666664</v>
      </c>
      <c r="H151" s="75" t="s">
        <v>524</v>
      </c>
      <c r="I151" s="15">
        <v>122</v>
      </c>
      <c r="J151" s="15">
        <v>15</v>
      </c>
      <c r="K151" s="15">
        <v>7</v>
      </c>
      <c r="L151" s="15">
        <v>4</v>
      </c>
      <c r="M151" s="79">
        <v>3.2025000000000001</v>
      </c>
      <c r="N151" s="101">
        <v>4</v>
      </c>
      <c r="O151" s="63">
        <v>2530</v>
      </c>
      <c r="P151" s="64">
        <f>Table224578910112345[[#This Row],[PEMBULATAN]]*O151</f>
        <v>10120</v>
      </c>
    </row>
    <row r="152" spans="1:16" ht="26.25" customHeight="1" x14ac:dyDescent="0.2">
      <c r="A152" s="13"/>
      <c r="B152" s="73"/>
      <c r="C152" s="71" t="s">
        <v>673</v>
      </c>
      <c r="D152" s="76" t="s">
        <v>69</v>
      </c>
      <c r="E152" s="12">
        <v>44472</v>
      </c>
      <c r="F152" s="74" t="s">
        <v>523</v>
      </c>
      <c r="G152" s="12">
        <v>44475.916666666664</v>
      </c>
      <c r="H152" s="75" t="s">
        <v>524</v>
      </c>
      <c r="I152" s="15">
        <v>45</v>
      </c>
      <c r="J152" s="15">
        <v>45</v>
      </c>
      <c r="K152" s="15">
        <v>30</v>
      </c>
      <c r="L152" s="15">
        <v>1</v>
      </c>
      <c r="M152" s="79">
        <v>15.1875</v>
      </c>
      <c r="N152" s="101">
        <v>15.1875</v>
      </c>
      <c r="O152" s="63">
        <v>2530</v>
      </c>
      <c r="P152" s="64">
        <f>Table224578910112345[[#This Row],[PEMBULATAN]]*O152</f>
        <v>38424.375</v>
      </c>
    </row>
    <row r="153" spans="1:16" ht="26.25" customHeight="1" x14ac:dyDescent="0.2">
      <c r="A153" s="13"/>
      <c r="B153" s="73"/>
      <c r="C153" s="71" t="s">
        <v>674</v>
      </c>
      <c r="D153" s="76" t="s">
        <v>69</v>
      </c>
      <c r="E153" s="12">
        <v>44472</v>
      </c>
      <c r="F153" s="74" t="s">
        <v>523</v>
      </c>
      <c r="G153" s="12">
        <v>44475.916666666664</v>
      </c>
      <c r="H153" s="75" t="s">
        <v>524</v>
      </c>
      <c r="I153" s="15">
        <v>53</v>
      </c>
      <c r="J153" s="15">
        <v>32</v>
      </c>
      <c r="K153" s="15">
        <v>22</v>
      </c>
      <c r="L153" s="15">
        <v>2</v>
      </c>
      <c r="M153" s="79">
        <v>9.3279999999999994</v>
      </c>
      <c r="N153" s="101">
        <v>10</v>
      </c>
      <c r="O153" s="63">
        <v>2530</v>
      </c>
      <c r="P153" s="64">
        <f>Table224578910112345[[#This Row],[PEMBULATAN]]*O153</f>
        <v>25300</v>
      </c>
    </row>
    <row r="154" spans="1:16" ht="26.25" customHeight="1" x14ac:dyDescent="0.2">
      <c r="A154" s="13"/>
      <c r="B154" s="73"/>
      <c r="C154" s="71" t="s">
        <v>675</v>
      </c>
      <c r="D154" s="76" t="s">
        <v>69</v>
      </c>
      <c r="E154" s="12">
        <v>44472</v>
      </c>
      <c r="F154" s="74" t="s">
        <v>523</v>
      </c>
      <c r="G154" s="12">
        <v>44475.916666666664</v>
      </c>
      <c r="H154" s="75" t="s">
        <v>524</v>
      </c>
      <c r="I154" s="15">
        <v>55</v>
      </c>
      <c r="J154" s="15">
        <v>50</v>
      </c>
      <c r="K154" s="15">
        <v>20</v>
      </c>
      <c r="L154" s="15">
        <v>4</v>
      </c>
      <c r="M154" s="79">
        <v>13.75</v>
      </c>
      <c r="N154" s="101">
        <v>13.75</v>
      </c>
      <c r="O154" s="63">
        <v>2530</v>
      </c>
      <c r="P154" s="64">
        <f>Table224578910112345[[#This Row],[PEMBULATAN]]*O154</f>
        <v>34787.5</v>
      </c>
    </row>
    <row r="155" spans="1:16" ht="26.25" customHeight="1" x14ac:dyDescent="0.2">
      <c r="A155" s="13"/>
      <c r="B155" s="73"/>
      <c r="C155" s="71" t="s">
        <v>676</v>
      </c>
      <c r="D155" s="76" t="s">
        <v>69</v>
      </c>
      <c r="E155" s="12">
        <v>44472</v>
      </c>
      <c r="F155" s="74" t="s">
        <v>523</v>
      </c>
      <c r="G155" s="12">
        <v>44475.916666666664</v>
      </c>
      <c r="H155" s="75" t="s">
        <v>524</v>
      </c>
      <c r="I155" s="15">
        <v>88</v>
      </c>
      <c r="J155" s="15">
        <v>60</v>
      </c>
      <c r="K155" s="15">
        <v>27</v>
      </c>
      <c r="L155" s="15">
        <v>6</v>
      </c>
      <c r="M155" s="79">
        <v>35.64</v>
      </c>
      <c r="N155" s="101">
        <v>35.64</v>
      </c>
      <c r="O155" s="63">
        <v>2530</v>
      </c>
      <c r="P155" s="64">
        <f>Table224578910112345[[#This Row],[PEMBULATAN]]*O155</f>
        <v>90169.2</v>
      </c>
    </row>
    <row r="156" spans="1:16" ht="26.25" customHeight="1" x14ac:dyDescent="0.2">
      <c r="A156" s="13"/>
      <c r="B156" s="73"/>
      <c r="C156" s="71" t="s">
        <v>677</v>
      </c>
      <c r="D156" s="76" t="s">
        <v>69</v>
      </c>
      <c r="E156" s="12">
        <v>44472</v>
      </c>
      <c r="F156" s="74" t="s">
        <v>523</v>
      </c>
      <c r="G156" s="12">
        <v>44475.916666666664</v>
      </c>
      <c r="H156" s="75" t="s">
        <v>524</v>
      </c>
      <c r="I156" s="15">
        <v>50</v>
      </c>
      <c r="J156" s="15">
        <v>58</v>
      </c>
      <c r="K156" s="15">
        <v>27</v>
      </c>
      <c r="L156" s="15">
        <v>16</v>
      </c>
      <c r="M156" s="79">
        <v>19.574999999999999</v>
      </c>
      <c r="N156" s="101">
        <v>19.574999999999999</v>
      </c>
      <c r="O156" s="63">
        <v>2530</v>
      </c>
      <c r="P156" s="64">
        <f>Table224578910112345[[#This Row],[PEMBULATAN]]*O156</f>
        <v>49524.75</v>
      </c>
    </row>
    <row r="157" spans="1:16" ht="26.25" customHeight="1" x14ac:dyDescent="0.2">
      <c r="A157" s="13"/>
      <c r="B157" s="73"/>
      <c r="C157" s="71" t="s">
        <v>678</v>
      </c>
      <c r="D157" s="76" t="s">
        <v>69</v>
      </c>
      <c r="E157" s="12">
        <v>44472</v>
      </c>
      <c r="F157" s="74" t="s">
        <v>523</v>
      </c>
      <c r="G157" s="12">
        <v>44475.916666666664</v>
      </c>
      <c r="H157" s="75" t="s">
        <v>524</v>
      </c>
      <c r="I157" s="15">
        <v>56</v>
      </c>
      <c r="J157" s="15">
        <v>50</v>
      </c>
      <c r="K157" s="15">
        <v>25</v>
      </c>
      <c r="L157" s="15">
        <v>7</v>
      </c>
      <c r="M157" s="79">
        <v>17.5</v>
      </c>
      <c r="N157" s="101">
        <v>17.5</v>
      </c>
      <c r="O157" s="63">
        <v>2530</v>
      </c>
      <c r="P157" s="64">
        <f>Table224578910112345[[#This Row],[PEMBULATAN]]*O157</f>
        <v>44275</v>
      </c>
    </row>
    <row r="158" spans="1:16" ht="26.25" customHeight="1" x14ac:dyDescent="0.2">
      <c r="A158" s="13"/>
      <c r="B158" s="73"/>
      <c r="C158" s="71" t="s">
        <v>679</v>
      </c>
      <c r="D158" s="76" t="s">
        <v>69</v>
      </c>
      <c r="E158" s="12">
        <v>44472</v>
      </c>
      <c r="F158" s="74" t="s">
        <v>523</v>
      </c>
      <c r="G158" s="12">
        <v>44475.916666666664</v>
      </c>
      <c r="H158" s="75" t="s">
        <v>524</v>
      </c>
      <c r="I158" s="15">
        <v>46</v>
      </c>
      <c r="J158" s="15">
        <v>30</v>
      </c>
      <c r="K158" s="15">
        <v>15</v>
      </c>
      <c r="L158" s="15">
        <v>3</v>
      </c>
      <c r="M158" s="79">
        <v>5.1749999999999998</v>
      </c>
      <c r="N158" s="101">
        <v>5.1749999999999998</v>
      </c>
      <c r="O158" s="63">
        <v>2530</v>
      </c>
      <c r="P158" s="64">
        <f>Table224578910112345[[#This Row],[PEMBULATAN]]*O158</f>
        <v>13092.75</v>
      </c>
    </row>
    <row r="159" spans="1:16" ht="26.25" customHeight="1" x14ac:dyDescent="0.2">
      <c r="A159" s="13"/>
      <c r="B159" s="73"/>
      <c r="C159" s="71" t="s">
        <v>680</v>
      </c>
      <c r="D159" s="76" t="s">
        <v>69</v>
      </c>
      <c r="E159" s="12">
        <v>44472</v>
      </c>
      <c r="F159" s="74" t="s">
        <v>523</v>
      </c>
      <c r="G159" s="12">
        <v>44475.916666666664</v>
      </c>
      <c r="H159" s="75" t="s">
        <v>524</v>
      </c>
      <c r="I159" s="15">
        <v>35</v>
      </c>
      <c r="J159" s="15">
        <v>37</v>
      </c>
      <c r="K159" s="15">
        <v>16</v>
      </c>
      <c r="L159" s="15">
        <v>3</v>
      </c>
      <c r="M159" s="79">
        <v>5.18</v>
      </c>
      <c r="N159" s="101">
        <v>5.18</v>
      </c>
      <c r="O159" s="63">
        <v>2530</v>
      </c>
      <c r="P159" s="64">
        <f>Table224578910112345[[#This Row],[PEMBULATAN]]*O159</f>
        <v>13105.4</v>
      </c>
    </row>
    <row r="160" spans="1:16" ht="26.25" customHeight="1" x14ac:dyDescent="0.2">
      <c r="A160" s="13"/>
      <c r="B160" s="73"/>
      <c r="C160" s="71" t="s">
        <v>681</v>
      </c>
      <c r="D160" s="76" t="s">
        <v>69</v>
      </c>
      <c r="E160" s="12">
        <v>44472</v>
      </c>
      <c r="F160" s="74" t="s">
        <v>523</v>
      </c>
      <c r="G160" s="12">
        <v>44475.916666666664</v>
      </c>
      <c r="H160" s="75" t="s">
        <v>524</v>
      </c>
      <c r="I160" s="15">
        <v>70</v>
      </c>
      <c r="J160" s="15">
        <v>55</v>
      </c>
      <c r="K160" s="15">
        <v>28</v>
      </c>
      <c r="L160" s="15">
        <v>7</v>
      </c>
      <c r="M160" s="79">
        <v>26.95</v>
      </c>
      <c r="N160" s="101">
        <v>26.95</v>
      </c>
      <c r="O160" s="63">
        <v>2530</v>
      </c>
      <c r="P160" s="64">
        <f>Table224578910112345[[#This Row],[PEMBULATAN]]*O160</f>
        <v>68183.5</v>
      </c>
    </row>
    <row r="161" spans="1:16" ht="26.25" customHeight="1" x14ac:dyDescent="0.2">
      <c r="A161" s="13"/>
      <c r="B161" s="73"/>
      <c r="C161" s="71" t="s">
        <v>682</v>
      </c>
      <c r="D161" s="76" t="s">
        <v>69</v>
      </c>
      <c r="E161" s="12">
        <v>44472</v>
      </c>
      <c r="F161" s="74" t="s">
        <v>523</v>
      </c>
      <c r="G161" s="12">
        <v>44475.916666666664</v>
      </c>
      <c r="H161" s="75" t="s">
        <v>524</v>
      </c>
      <c r="I161" s="15">
        <v>50</v>
      </c>
      <c r="J161" s="15">
        <v>54</v>
      </c>
      <c r="K161" s="15">
        <v>25</v>
      </c>
      <c r="L161" s="15">
        <v>6</v>
      </c>
      <c r="M161" s="79">
        <v>16.875</v>
      </c>
      <c r="N161" s="101">
        <v>16.875</v>
      </c>
      <c r="O161" s="63">
        <v>2530</v>
      </c>
      <c r="P161" s="64">
        <f>Table224578910112345[[#This Row],[PEMBULATAN]]*O161</f>
        <v>42693.75</v>
      </c>
    </row>
    <row r="162" spans="1:16" ht="26.25" customHeight="1" x14ac:dyDescent="0.2">
      <c r="A162" s="13"/>
      <c r="B162" s="73"/>
      <c r="C162" s="71" t="s">
        <v>683</v>
      </c>
      <c r="D162" s="76" t="s">
        <v>69</v>
      </c>
      <c r="E162" s="12">
        <v>44472</v>
      </c>
      <c r="F162" s="74" t="s">
        <v>523</v>
      </c>
      <c r="G162" s="12">
        <v>44475.916666666664</v>
      </c>
      <c r="H162" s="75" t="s">
        <v>524</v>
      </c>
      <c r="I162" s="15">
        <v>40</v>
      </c>
      <c r="J162" s="15">
        <v>25</v>
      </c>
      <c r="K162" s="15">
        <v>15</v>
      </c>
      <c r="L162" s="15">
        <v>2</v>
      </c>
      <c r="M162" s="79">
        <v>3.75</v>
      </c>
      <c r="N162" s="101">
        <v>3.75</v>
      </c>
      <c r="O162" s="63">
        <v>2530</v>
      </c>
      <c r="P162" s="64">
        <f>Table224578910112345[[#This Row],[PEMBULATAN]]*O162</f>
        <v>9487.5</v>
      </c>
    </row>
    <row r="163" spans="1:16" ht="26.25" customHeight="1" x14ac:dyDescent="0.2">
      <c r="A163" s="13"/>
      <c r="B163" s="73"/>
      <c r="C163" s="71" t="s">
        <v>684</v>
      </c>
      <c r="D163" s="76" t="s">
        <v>69</v>
      </c>
      <c r="E163" s="12">
        <v>44472</v>
      </c>
      <c r="F163" s="74" t="s">
        <v>523</v>
      </c>
      <c r="G163" s="12">
        <v>44475.916666666664</v>
      </c>
      <c r="H163" s="75" t="s">
        <v>524</v>
      </c>
      <c r="I163" s="15">
        <v>58</v>
      </c>
      <c r="J163" s="15">
        <v>35</v>
      </c>
      <c r="K163" s="15">
        <v>25</v>
      </c>
      <c r="L163" s="15">
        <v>4</v>
      </c>
      <c r="M163" s="79">
        <v>12.6875</v>
      </c>
      <c r="N163" s="101">
        <v>12.6875</v>
      </c>
      <c r="O163" s="63">
        <v>2530</v>
      </c>
      <c r="P163" s="64">
        <f>Table224578910112345[[#This Row],[PEMBULATAN]]*O163</f>
        <v>32099.375</v>
      </c>
    </row>
    <row r="164" spans="1:16" ht="26.25" customHeight="1" x14ac:dyDescent="0.2">
      <c r="A164" s="13"/>
      <c r="B164" s="73"/>
      <c r="C164" s="71" t="s">
        <v>685</v>
      </c>
      <c r="D164" s="76" t="s">
        <v>69</v>
      </c>
      <c r="E164" s="12">
        <v>44472</v>
      </c>
      <c r="F164" s="74" t="s">
        <v>523</v>
      </c>
      <c r="G164" s="12">
        <v>44475.916666666664</v>
      </c>
      <c r="H164" s="75" t="s">
        <v>524</v>
      </c>
      <c r="I164" s="15">
        <v>92</v>
      </c>
      <c r="J164" s="15">
        <v>50</v>
      </c>
      <c r="K164" s="15">
        <v>40</v>
      </c>
      <c r="L164" s="15">
        <v>10</v>
      </c>
      <c r="M164" s="79">
        <v>46</v>
      </c>
      <c r="N164" s="101">
        <v>46</v>
      </c>
      <c r="O164" s="63">
        <v>2530</v>
      </c>
      <c r="P164" s="64">
        <f>Table224578910112345[[#This Row],[PEMBULATAN]]*O164</f>
        <v>116380</v>
      </c>
    </row>
    <row r="165" spans="1:16" ht="26.25" customHeight="1" x14ac:dyDescent="0.2">
      <c r="A165" s="13"/>
      <c r="B165" s="73"/>
      <c r="C165" s="71" t="s">
        <v>686</v>
      </c>
      <c r="D165" s="76" t="s">
        <v>69</v>
      </c>
      <c r="E165" s="12">
        <v>44472</v>
      </c>
      <c r="F165" s="74" t="s">
        <v>523</v>
      </c>
      <c r="G165" s="12">
        <v>44475.916666666664</v>
      </c>
      <c r="H165" s="75" t="s">
        <v>524</v>
      </c>
      <c r="I165" s="15">
        <v>72</v>
      </c>
      <c r="J165" s="15">
        <v>60</v>
      </c>
      <c r="K165" s="15">
        <v>25</v>
      </c>
      <c r="L165" s="15">
        <v>5</v>
      </c>
      <c r="M165" s="79">
        <v>27</v>
      </c>
      <c r="N165" s="101">
        <v>27</v>
      </c>
      <c r="O165" s="63">
        <v>2530</v>
      </c>
      <c r="P165" s="64">
        <f>Table224578910112345[[#This Row],[PEMBULATAN]]*O165</f>
        <v>68310</v>
      </c>
    </row>
    <row r="166" spans="1:16" ht="26.25" customHeight="1" x14ac:dyDescent="0.2">
      <c r="A166" s="13"/>
      <c r="B166" s="73"/>
      <c r="C166" s="71" t="s">
        <v>687</v>
      </c>
      <c r="D166" s="76" t="s">
        <v>69</v>
      </c>
      <c r="E166" s="12">
        <v>44472</v>
      </c>
      <c r="F166" s="74" t="s">
        <v>523</v>
      </c>
      <c r="G166" s="12">
        <v>44475.916666666664</v>
      </c>
      <c r="H166" s="75" t="s">
        <v>524</v>
      </c>
      <c r="I166" s="15">
        <v>80</v>
      </c>
      <c r="J166" s="15">
        <v>52</v>
      </c>
      <c r="K166" s="15">
        <v>22</v>
      </c>
      <c r="L166" s="15">
        <v>8</v>
      </c>
      <c r="M166" s="79">
        <v>22.88</v>
      </c>
      <c r="N166" s="101">
        <v>22.88</v>
      </c>
      <c r="O166" s="63">
        <v>2530</v>
      </c>
      <c r="P166" s="64">
        <f>Table224578910112345[[#This Row],[PEMBULATAN]]*O166</f>
        <v>57886.399999999994</v>
      </c>
    </row>
    <row r="167" spans="1:16" ht="26.25" customHeight="1" x14ac:dyDescent="0.2">
      <c r="A167" s="13"/>
      <c r="B167" s="73"/>
      <c r="C167" s="71" t="s">
        <v>688</v>
      </c>
      <c r="D167" s="76" t="s">
        <v>69</v>
      </c>
      <c r="E167" s="12">
        <v>44472</v>
      </c>
      <c r="F167" s="74" t="s">
        <v>523</v>
      </c>
      <c r="G167" s="12">
        <v>44475.916666666664</v>
      </c>
      <c r="H167" s="75" t="s">
        <v>524</v>
      </c>
      <c r="I167" s="15">
        <v>48</v>
      </c>
      <c r="J167" s="15">
        <v>40</v>
      </c>
      <c r="K167" s="15">
        <v>13</v>
      </c>
      <c r="L167" s="15">
        <v>4</v>
      </c>
      <c r="M167" s="79">
        <v>6.24</v>
      </c>
      <c r="N167" s="101">
        <v>6.24</v>
      </c>
      <c r="O167" s="63">
        <v>2530</v>
      </c>
      <c r="P167" s="64">
        <f>Table224578910112345[[#This Row],[PEMBULATAN]]*O167</f>
        <v>15787.2</v>
      </c>
    </row>
    <row r="168" spans="1:16" ht="26.25" customHeight="1" x14ac:dyDescent="0.2">
      <c r="A168" s="13"/>
      <c r="B168" s="73"/>
      <c r="C168" s="71" t="s">
        <v>689</v>
      </c>
      <c r="D168" s="76" t="s">
        <v>69</v>
      </c>
      <c r="E168" s="12">
        <v>44472</v>
      </c>
      <c r="F168" s="74" t="s">
        <v>523</v>
      </c>
      <c r="G168" s="12">
        <v>44475.916666666664</v>
      </c>
      <c r="H168" s="75" t="s">
        <v>524</v>
      </c>
      <c r="I168" s="15">
        <v>78</v>
      </c>
      <c r="J168" s="15">
        <v>40</v>
      </c>
      <c r="K168" s="15">
        <v>22</v>
      </c>
      <c r="L168" s="15">
        <v>5</v>
      </c>
      <c r="M168" s="79">
        <v>17.16</v>
      </c>
      <c r="N168" s="101">
        <v>17.16</v>
      </c>
      <c r="O168" s="63">
        <v>2530</v>
      </c>
      <c r="P168" s="64">
        <f>Table224578910112345[[#This Row],[PEMBULATAN]]*O168</f>
        <v>43414.8</v>
      </c>
    </row>
    <row r="169" spans="1:16" ht="26.25" customHeight="1" x14ac:dyDescent="0.2">
      <c r="A169" s="13"/>
      <c r="B169" s="73"/>
      <c r="C169" s="71" t="s">
        <v>690</v>
      </c>
      <c r="D169" s="76" t="s">
        <v>69</v>
      </c>
      <c r="E169" s="12">
        <v>44472</v>
      </c>
      <c r="F169" s="74" t="s">
        <v>523</v>
      </c>
      <c r="G169" s="12">
        <v>44475.916666666664</v>
      </c>
      <c r="H169" s="75" t="s">
        <v>524</v>
      </c>
      <c r="I169" s="15">
        <v>23</v>
      </c>
      <c r="J169" s="15">
        <v>32</v>
      </c>
      <c r="K169" s="15">
        <v>13</v>
      </c>
      <c r="L169" s="15">
        <v>1</v>
      </c>
      <c r="M169" s="79">
        <v>2.3919999999999999</v>
      </c>
      <c r="N169" s="101">
        <v>3</v>
      </c>
      <c r="O169" s="63">
        <v>2530</v>
      </c>
      <c r="P169" s="64">
        <f>Table224578910112345[[#This Row],[PEMBULATAN]]*O169</f>
        <v>7590</v>
      </c>
    </row>
    <row r="170" spans="1:16" ht="26.25" customHeight="1" x14ac:dyDescent="0.2">
      <c r="A170" s="13"/>
      <c r="B170" s="73"/>
      <c r="C170" s="71" t="s">
        <v>691</v>
      </c>
      <c r="D170" s="76" t="s">
        <v>69</v>
      </c>
      <c r="E170" s="12">
        <v>44472</v>
      </c>
      <c r="F170" s="74" t="s">
        <v>523</v>
      </c>
      <c r="G170" s="12">
        <v>44475.916666666664</v>
      </c>
      <c r="H170" s="75" t="s">
        <v>524</v>
      </c>
      <c r="I170" s="15">
        <v>30</v>
      </c>
      <c r="J170" s="15">
        <v>25</v>
      </c>
      <c r="K170" s="15">
        <v>5</v>
      </c>
      <c r="L170" s="15">
        <v>1</v>
      </c>
      <c r="M170" s="79">
        <v>0.9375</v>
      </c>
      <c r="N170" s="101">
        <v>1</v>
      </c>
      <c r="O170" s="63">
        <v>2530</v>
      </c>
      <c r="P170" s="64">
        <f>Table224578910112345[[#This Row],[PEMBULATAN]]*O170</f>
        <v>2530</v>
      </c>
    </row>
    <row r="171" spans="1:16" ht="26.25" customHeight="1" x14ac:dyDescent="0.2">
      <c r="A171" s="13"/>
      <c r="B171" s="73"/>
      <c r="C171" s="71" t="s">
        <v>692</v>
      </c>
      <c r="D171" s="76" t="s">
        <v>69</v>
      </c>
      <c r="E171" s="12">
        <v>44472</v>
      </c>
      <c r="F171" s="74" t="s">
        <v>523</v>
      </c>
      <c r="G171" s="12">
        <v>44475.916666666664</v>
      </c>
      <c r="H171" s="75" t="s">
        <v>524</v>
      </c>
      <c r="I171" s="15">
        <v>75</v>
      </c>
      <c r="J171" s="15">
        <v>56</v>
      </c>
      <c r="K171" s="15">
        <v>20</v>
      </c>
      <c r="L171" s="15">
        <v>9</v>
      </c>
      <c r="M171" s="79">
        <v>21</v>
      </c>
      <c r="N171" s="101">
        <v>21</v>
      </c>
      <c r="O171" s="63">
        <v>2530</v>
      </c>
      <c r="P171" s="64">
        <f>Table224578910112345[[#This Row],[PEMBULATAN]]*O171</f>
        <v>53130</v>
      </c>
    </row>
    <row r="172" spans="1:16" ht="26.25" customHeight="1" x14ac:dyDescent="0.2">
      <c r="A172" s="13"/>
      <c r="B172" s="73"/>
      <c r="C172" s="71" t="s">
        <v>693</v>
      </c>
      <c r="D172" s="76" t="s">
        <v>69</v>
      </c>
      <c r="E172" s="12">
        <v>44472</v>
      </c>
      <c r="F172" s="74" t="s">
        <v>523</v>
      </c>
      <c r="G172" s="12">
        <v>44475.916666666664</v>
      </c>
      <c r="H172" s="75" t="s">
        <v>524</v>
      </c>
      <c r="I172" s="15">
        <v>45</v>
      </c>
      <c r="J172" s="15">
        <v>35</v>
      </c>
      <c r="K172" s="15">
        <v>8</v>
      </c>
      <c r="L172" s="15">
        <v>2</v>
      </c>
      <c r="M172" s="79">
        <v>3.15</v>
      </c>
      <c r="N172" s="101">
        <v>3.15</v>
      </c>
      <c r="O172" s="63">
        <v>2530</v>
      </c>
      <c r="P172" s="64">
        <f>Table224578910112345[[#This Row],[PEMBULATAN]]*O172</f>
        <v>7969.5</v>
      </c>
    </row>
    <row r="173" spans="1:16" ht="26.25" customHeight="1" x14ac:dyDescent="0.2">
      <c r="A173" s="13"/>
      <c r="B173" s="73"/>
      <c r="C173" s="71" t="s">
        <v>694</v>
      </c>
      <c r="D173" s="76" t="s">
        <v>69</v>
      </c>
      <c r="E173" s="12">
        <v>44472</v>
      </c>
      <c r="F173" s="74" t="s">
        <v>523</v>
      </c>
      <c r="G173" s="12">
        <v>44475.916666666664</v>
      </c>
      <c r="H173" s="75" t="s">
        <v>524</v>
      </c>
      <c r="I173" s="15">
        <v>37</v>
      </c>
      <c r="J173" s="15">
        <v>38</v>
      </c>
      <c r="K173" s="15">
        <v>24</v>
      </c>
      <c r="L173" s="15">
        <v>7</v>
      </c>
      <c r="M173" s="79">
        <v>8.4359999999999999</v>
      </c>
      <c r="N173" s="101">
        <v>9</v>
      </c>
      <c r="O173" s="63">
        <v>2530</v>
      </c>
      <c r="P173" s="64">
        <f>Table224578910112345[[#This Row],[PEMBULATAN]]*O173</f>
        <v>22770</v>
      </c>
    </row>
    <row r="174" spans="1:16" ht="26.25" customHeight="1" x14ac:dyDescent="0.2">
      <c r="A174" s="13"/>
      <c r="B174" s="73"/>
      <c r="C174" s="71" t="s">
        <v>695</v>
      </c>
      <c r="D174" s="76" t="s">
        <v>69</v>
      </c>
      <c r="E174" s="12">
        <v>44472</v>
      </c>
      <c r="F174" s="74" t="s">
        <v>523</v>
      </c>
      <c r="G174" s="12">
        <v>44475.916666666664</v>
      </c>
      <c r="H174" s="75" t="s">
        <v>524</v>
      </c>
      <c r="I174" s="15">
        <v>30</v>
      </c>
      <c r="J174" s="15">
        <v>20</v>
      </c>
      <c r="K174" s="15">
        <v>22</v>
      </c>
      <c r="L174" s="15">
        <v>6</v>
      </c>
      <c r="M174" s="79">
        <v>3.3</v>
      </c>
      <c r="N174" s="101">
        <v>6</v>
      </c>
      <c r="O174" s="63">
        <v>2530</v>
      </c>
      <c r="P174" s="64">
        <f>Table224578910112345[[#This Row],[PEMBULATAN]]*O174</f>
        <v>15180</v>
      </c>
    </row>
    <row r="175" spans="1:16" ht="26.25" customHeight="1" x14ac:dyDescent="0.2">
      <c r="A175" s="13"/>
      <c r="B175" s="73"/>
      <c r="C175" s="71" t="s">
        <v>696</v>
      </c>
      <c r="D175" s="76" t="s">
        <v>69</v>
      </c>
      <c r="E175" s="12">
        <v>44472</v>
      </c>
      <c r="F175" s="74" t="s">
        <v>523</v>
      </c>
      <c r="G175" s="12">
        <v>44475.916666666664</v>
      </c>
      <c r="H175" s="75" t="s">
        <v>524</v>
      </c>
      <c r="I175" s="15">
        <v>73</v>
      </c>
      <c r="J175" s="15">
        <v>58</v>
      </c>
      <c r="K175" s="15">
        <v>22</v>
      </c>
      <c r="L175" s="15">
        <v>10</v>
      </c>
      <c r="M175" s="79">
        <v>23.286999999999999</v>
      </c>
      <c r="N175" s="101">
        <v>23.286999999999999</v>
      </c>
      <c r="O175" s="63">
        <v>2530</v>
      </c>
      <c r="P175" s="64">
        <f>Table224578910112345[[#This Row],[PEMBULATAN]]*O175</f>
        <v>58916.11</v>
      </c>
    </row>
    <row r="176" spans="1:16" ht="26.25" customHeight="1" x14ac:dyDescent="0.2">
      <c r="A176" s="13"/>
      <c r="B176" s="73"/>
      <c r="C176" s="71" t="s">
        <v>697</v>
      </c>
      <c r="D176" s="76" t="s">
        <v>69</v>
      </c>
      <c r="E176" s="12">
        <v>44472</v>
      </c>
      <c r="F176" s="74" t="s">
        <v>523</v>
      </c>
      <c r="G176" s="12">
        <v>44475.916666666664</v>
      </c>
      <c r="H176" s="75" t="s">
        <v>524</v>
      </c>
      <c r="I176" s="15">
        <v>80</v>
      </c>
      <c r="J176" s="15">
        <v>60</v>
      </c>
      <c r="K176" s="15">
        <v>25</v>
      </c>
      <c r="L176" s="15">
        <v>11</v>
      </c>
      <c r="M176" s="79">
        <v>30</v>
      </c>
      <c r="N176" s="101">
        <v>30</v>
      </c>
      <c r="O176" s="63">
        <v>2530</v>
      </c>
      <c r="P176" s="64">
        <f>Table224578910112345[[#This Row],[PEMBULATAN]]*O176</f>
        <v>75900</v>
      </c>
    </row>
    <row r="177" spans="1:16" ht="26.25" customHeight="1" x14ac:dyDescent="0.2">
      <c r="A177" s="13"/>
      <c r="B177" s="73"/>
      <c r="C177" s="71" t="s">
        <v>698</v>
      </c>
      <c r="D177" s="76" t="s">
        <v>69</v>
      </c>
      <c r="E177" s="12">
        <v>44472</v>
      </c>
      <c r="F177" s="74" t="s">
        <v>523</v>
      </c>
      <c r="G177" s="12">
        <v>44475.916666666664</v>
      </c>
      <c r="H177" s="75" t="s">
        <v>524</v>
      </c>
      <c r="I177" s="15">
        <v>78</v>
      </c>
      <c r="J177" s="15">
        <v>60</v>
      </c>
      <c r="K177" s="15">
        <v>25</v>
      </c>
      <c r="L177" s="15">
        <v>12</v>
      </c>
      <c r="M177" s="79">
        <v>29.25</v>
      </c>
      <c r="N177" s="101">
        <v>29.25</v>
      </c>
      <c r="O177" s="63">
        <v>2530</v>
      </c>
      <c r="P177" s="64">
        <f>Table224578910112345[[#This Row],[PEMBULATAN]]*O177</f>
        <v>74002.5</v>
      </c>
    </row>
    <row r="178" spans="1:16" ht="26.25" customHeight="1" x14ac:dyDescent="0.2">
      <c r="A178" s="13"/>
      <c r="B178" s="73"/>
      <c r="C178" s="71" t="s">
        <v>699</v>
      </c>
      <c r="D178" s="76" t="s">
        <v>69</v>
      </c>
      <c r="E178" s="12">
        <v>44472</v>
      </c>
      <c r="F178" s="74" t="s">
        <v>523</v>
      </c>
      <c r="G178" s="12">
        <v>44475.916666666664</v>
      </c>
      <c r="H178" s="75" t="s">
        <v>524</v>
      </c>
      <c r="I178" s="15">
        <v>80</v>
      </c>
      <c r="J178" s="15">
        <v>62</v>
      </c>
      <c r="K178" s="15">
        <v>30</v>
      </c>
      <c r="L178" s="15">
        <v>9</v>
      </c>
      <c r="M178" s="79">
        <v>37.200000000000003</v>
      </c>
      <c r="N178" s="101">
        <v>37.200000000000003</v>
      </c>
      <c r="O178" s="63">
        <v>2530</v>
      </c>
      <c r="P178" s="64">
        <f>Table224578910112345[[#This Row],[PEMBULATAN]]*O178</f>
        <v>94116</v>
      </c>
    </row>
    <row r="179" spans="1:16" ht="26.25" customHeight="1" x14ac:dyDescent="0.2">
      <c r="A179" s="13"/>
      <c r="B179" s="73"/>
      <c r="C179" s="71" t="s">
        <v>700</v>
      </c>
      <c r="D179" s="76" t="s">
        <v>69</v>
      </c>
      <c r="E179" s="12">
        <v>44472</v>
      </c>
      <c r="F179" s="74" t="s">
        <v>523</v>
      </c>
      <c r="G179" s="12">
        <v>44475.916666666664</v>
      </c>
      <c r="H179" s="75" t="s">
        <v>524</v>
      </c>
      <c r="I179" s="15">
        <v>90</v>
      </c>
      <c r="J179" s="15">
        <v>50</v>
      </c>
      <c r="K179" s="15">
        <v>20</v>
      </c>
      <c r="L179" s="15">
        <v>10</v>
      </c>
      <c r="M179" s="79">
        <v>22.5</v>
      </c>
      <c r="N179" s="101">
        <v>22.5</v>
      </c>
      <c r="O179" s="63">
        <v>2530</v>
      </c>
      <c r="P179" s="64">
        <f>Table224578910112345[[#This Row],[PEMBULATAN]]*O179</f>
        <v>56925</v>
      </c>
    </row>
    <row r="180" spans="1:16" ht="26.25" customHeight="1" x14ac:dyDescent="0.2">
      <c r="A180" s="13"/>
      <c r="B180" s="73"/>
      <c r="C180" s="71" t="s">
        <v>701</v>
      </c>
      <c r="D180" s="76" t="s">
        <v>69</v>
      </c>
      <c r="E180" s="12">
        <v>44472</v>
      </c>
      <c r="F180" s="74" t="s">
        <v>523</v>
      </c>
      <c r="G180" s="12">
        <v>44475.916666666664</v>
      </c>
      <c r="H180" s="75" t="s">
        <v>524</v>
      </c>
      <c r="I180" s="15">
        <v>84</v>
      </c>
      <c r="J180" s="15">
        <v>60</v>
      </c>
      <c r="K180" s="15">
        <v>30</v>
      </c>
      <c r="L180" s="15">
        <v>14</v>
      </c>
      <c r="M180" s="79">
        <v>37.799999999999997</v>
      </c>
      <c r="N180" s="101">
        <v>37.799999999999997</v>
      </c>
      <c r="O180" s="63">
        <v>2530</v>
      </c>
      <c r="P180" s="64">
        <f>Table224578910112345[[#This Row],[PEMBULATAN]]*O180</f>
        <v>95634</v>
      </c>
    </row>
    <row r="181" spans="1:16" ht="26.25" customHeight="1" x14ac:dyDescent="0.2">
      <c r="A181" s="13"/>
      <c r="B181" s="73"/>
      <c r="C181" s="71" t="s">
        <v>702</v>
      </c>
      <c r="D181" s="76" t="s">
        <v>69</v>
      </c>
      <c r="E181" s="12">
        <v>44472</v>
      </c>
      <c r="F181" s="74" t="s">
        <v>523</v>
      </c>
      <c r="G181" s="12">
        <v>44475.916666666664</v>
      </c>
      <c r="H181" s="75" t="s">
        <v>524</v>
      </c>
      <c r="I181" s="15">
        <v>64</v>
      </c>
      <c r="J181" s="15">
        <v>63</v>
      </c>
      <c r="K181" s="15">
        <v>20</v>
      </c>
      <c r="L181" s="15">
        <v>8</v>
      </c>
      <c r="M181" s="79">
        <v>20.16</v>
      </c>
      <c r="N181" s="101">
        <v>20.16</v>
      </c>
      <c r="O181" s="63">
        <v>2530</v>
      </c>
      <c r="P181" s="64">
        <f>Table224578910112345[[#This Row],[PEMBULATAN]]*O181</f>
        <v>51004.800000000003</v>
      </c>
    </row>
    <row r="182" spans="1:16" ht="26.25" customHeight="1" x14ac:dyDescent="0.2">
      <c r="A182" s="13"/>
      <c r="B182" s="73"/>
      <c r="C182" s="71" t="s">
        <v>703</v>
      </c>
      <c r="D182" s="76" t="s">
        <v>69</v>
      </c>
      <c r="E182" s="12">
        <v>44472</v>
      </c>
      <c r="F182" s="74" t="s">
        <v>523</v>
      </c>
      <c r="G182" s="12">
        <v>44475.916666666664</v>
      </c>
      <c r="H182" s="75" t="s">
        <v>524</v>
      </c>
      <c r="I182" s="15">
        <v>100</v>
      </c>
      <c r="J182" s="15">
        <v>50</v>
      </c>
      <c r="K182" s="15">
        <v>20</v>
      </c>
      <c r="L182" s="15">
        <v>9</v>
      </c>
      <c r="M182" s="79">
        <v>25</v>
      </c>
      <c r="N182" s="101">
        <v>25</v>
      </c>
      <c r="O182" s="63">
        <v>2530</v>
      </c>
      <c r="P182" s="64">
        <f>Table224578910112345[[#This Row],[PEMBULATAN]]*O182</f>
        <v>63250</v>
      </c>
    </row>
    <row r="183" spans="1:16" ht="26.25" customHeight="1" x14ac:dyDescent="0.2">
      <c r="A183" s="13"/>
      <c r="B183" s="73"/>
      <c r="C183" s="71" t="s">
        <v>704</v>
      </c>
      <c r="D183" s="76" t="s">
        <v>69</v>
      </c>
      <c r="E183" s="12">
        <v>44472</v>
      </c>
      <c r="F183" s="74" t="s">
        <v>523</v>
      </c>
      <c r="G183" s="12">
        <v>44475.916666666664</v>
      </c>
      <c r="H183" s="75" t="s">
        <v>524</v>
      </c>
      <c r="I183" s="15">
        <v>24</v>
      </c>
      <c r="J183" s="15">
        <v>50</v>
      </c>
      <c r="K183" s="15">
        <v>20</v>
      </c>
      <c r="L183" s="15">
        <v>10</v>
      </c>
      <c r="M183" s="79">
        <v>6</v>
      </c>
      <c r="N183" s="101">
        <v>10</v>
      </c>
      <c r="O183" s="63">
        <v>2530</v>
      </c>
      <c r="P183" s="64">
        <f>Table224578910112345[[#This Row],[PEMBULATAN]]*O183</f>
        <v>25300</v>
      </c>
    </row>
    <row r="184" spans="1:16" ht="26.25" customHeight="1" x14ac:dyDescent="0.2">
      <c r="A184" s="13"/>
      <c r="B184" s="73"/>
      <c r="C184" s="71" t="s">
        <v>705</v>
      </c>
      <c r="D184" s="76" t="s">
        <v>69</v>
      </c>
      <c r="E184" s="12">
        <v>44472</v>
      </c>
      <c r="F184" s="74" t="s">
        <v>523</v>
      </c>
      <c r="G184" s="12">
        <v>44475.916666666664</v>
      </c>
      <c r="H184" s="75" t="s">
        <v>524</v>
      </c>
      <c r="I184" s="15">
        <v>40</v>
      </c>
      <c r="J184" s="15">
        <v>33</v>
      </c>
      <c r="K184" s="15">
        <v>13</v>
      </c>
      <c r="L184" s="15">
        <v>2</v>
      </c>
      <c r="M184" s="79">
        <v>4.29</v>
      </c>
      <c r="N184" s="101">
        <v>4.29</v>
      </c>
      <c r="O184" s="63">
        <v>2530</v>
      </c>
      <c r="P184" s="64">
        <f>Table224578910112345[[#This Row],[PEMBULATAN]]*O184</f>
        <v>10853.7</v>
      </c>
    </row>
    <row r="185" spans="1:16" ht="26.25" customHeight="1" x14ac:dyDescent="0.2">
      <c r="A185" s="13"/>
      <c r="B185" s="73"/>
      <c r="C185" s="71" t="s">
        <v>706</v>
      </c>
      <c r="D185" s="76" t="s">
        <v>69</v>
      </c>
      <c r="E185" s="12">
        <v>44472</v>
      </c>
      <c r="F185" s="74" t="s">
        <v>523</v>
      </c>
      <c r="G185" s="12">
        <v>44475.916666666664</v>
      </c>
      <c r="H185" s="75" t="s">
        <v>524</v>
      </c>
      <c r="I185" s="15">
        <v>66</v>
      </c>
      <c r="J185" s="15">
        <v>62</v>
      </c>
      <c r="K185" s="15">
        <v>20</v>
      </c>
      <c r="L185" s="15">
        <v>6</v>
      </c>
      <c r="M185" s="79">
        <v>20.46</v>
      </c>
      <c r="N185" s="101">
        <v>21</v>
      </c>
      <c r="O185" s="63">
        <v>2530</v>
      </c>
      <c r="P185" s="64">
        <f>Table224578910112345[[#This Row],[PEMBULATAN]]*O185</f>
        <v>53130</v>
      </c>
    </row>
    <row r="186" spans="1:16" ht="26.25" customHeight="1" x14ac:dyDescent="0.2">
      <c r="A186" s="13"/>
      <c r="B186" s="73"/>
      <c r="C186" s="71" t="s">
        <v>707</v>
      </c>
      <c r="D186" s="76" t="s">
        <v>69</v>
      </c>
      <c r="E186" s="12">
        <v>44472</v>
      </c>
      <c r="F186" s="74" t="s">
        <v>523</v>
      </c>
      <c r="G186" s="12">
        <v>44475.916666666664</v>
      </c>
      <c r="H186" s="75" t="s">
        <v>524</v>
      </c>
      <c r="I186" s="15">
        <v>55</v>
      </c>
      <c r="J186" s="15">
        <v>39</v>
      </c>
      <c r="K186" s="15">
        <v>20</v>
      </c>
      <c r="L186" s="15">
        <v>6</v>
      </c>
      <c r="M186" s="79">
        <v>10.725</v>
      </c>
      <c r="N186" s="101">
        <v>10.725</v>
      </c>
      <c r="O186" s="63">
        <v>2530</v>
      </c>
      <c r="P186" s="64">
        <f>Table224578910112345[[#This Row],[PEMBULATAN]]*O186</f>
        <v>27134.25</v>
      </c>
    </row>
    <row r="187" spans="1:16" ht="26.25" customHeight="1" x14ac:dyDescent="0.2">
      <c r="A187" s="13"/>
      <c r="B187" s="73"/>
      <c r="C187" s="71" t="s">
        <v>708</v>
      </c>
      <c r="D187" s="76" t="s">
        <v>69</v>
      </c>
      <c r="E187" s="12">
        <v>44472</v>
      </c>
      <c r="F187" s="74" t="s">
        <v>523</v>
      </c>
      <c r="G187" s="12">
        <v>44475.916666666664</v>
      </c>
      <c r="H187" s="75" t="s">
        <v>524</v>
      </c>
      <c r="I187" s="15">
        <v>53</v>
      </c>
      <c r="J187" s="15">
        <v>30</v>
      </c>
      <c r="K187" s="15">
        <v>32</v>
      </c>
      <c r="L187" s="15">
        <v>5</v>
      </c>
      <c r="M187" s="79">
        <v>12.72</v>
      </c>
      <c r="N187" s="101">
        <v>12.72</v>
      </c>
      <c r="O187" s="63">
        <v>2530</v>
      </c>
      <c r="P187" s="64">
        <f>Table224578910112345[[#This Row],[PEMBULATAN]]*O187</f>
        <v>32181.600000000002</v>
      </c>
    </row>
    <row r="188" spans="1:16" ht="26.25" customHeight="1" x14ac:dyDescent="0.2">
      <c r="A188" s="13"/>
      <c r="B188" s="73"/>
      <c r="C188" s="71" t="s">
        <v>709</v>
      </c>
      <c r="D188" s="76" t="s">
        <v>69</v>
      </c>
      <c r="E188" s="12">
        <v>44472</v>
      </c>
      <c r="F188" s="74" t="s">
        <v>523</v>
      </c>
      <c r="G188" s="12">
        <v>44475.916666666664</v>
      </c>
      <c r="H188" s="75" t="s">
        <v>524</v>
      </c>
      <c r="I188" s="15">
        <v>70</v>
      </c>
      <c r="J188" s="15">
        <v>60</v>
      </c>
      <c r="K188" s="15">
        <v>20</v>
      </c>
      <c r="L188" s="15">
        <v>8</v>
      </c>
      <c r="M188" s="79">
        <v>21</v>
      </c>
      <c r="N188" s="101">
        <v>21</v>
      </c>
      <c r="O188" s="63">
        <v>2530</v>
      </c>
      <c r="P188" s="64">
        <f>Table224578910112345[[#This Row],[PEMBULATAN]]*O188</f>
        <v>53130</v>
      </c>
    </row>
    <row r="189" spans="1:16" ht="26.25" customHeight="1" x14ac:dyDescent="0.2">
      <c r="A189" s="13"/>
      <c r="B189" s="73"/>
      <c r="C189" s="71" t="s">
        <v>710</v>
      </c>
      <c r="D189" s="76" t="s">
        <v>69</v>
      </c>
      <c r="E189" s="12">
        <v>44472</v>
      </c>
      <c r="F189" s="74" t="s">
        <v>523</v>
      </c>
      <c r="G189" s="12">
        <v>44475.916666666664</v>
      </c>
      <c r="H189" s="75" t="s">
        <v>524</v>
      </c>
      <c r="I189" s="15">
        <v>103</v>
      </c>
      <c r="J189" s="15">
        <v>6</v>
      </c>
      <c r="K189" s="15">
        <v>6</v>
      </c>
      <c r="L189" s="15">
        <v>2</v>
      </c>
      <c r="M189" s="79">
        <v>0.92700000000000005</v>
      </c>
      <c r="N189" s="101">
        <v>2</v>
      </c>
      <c r="O189" s="63">
        <v>2530</v>
      </c>
      <c r="P189" s="64">
        <f>Table224578910112345[[#This Row],[PEMBULATAN]]*O189</f>
        <v>5060</v>
      </c>
    </row>
    <row r="190" spans="1:16" ht="26.25" customHeight="1" x14ac:dyDescent="0.2">
      <c r="A190" s="13"/>
      <c r="B190" s="73"/>
      <c r="C190" s="71" t="s">
        <v>711</v>
      </c>
      <c r="D190" s="76" t="s">
        <v>69</v>
      </c>
      <c r="E190" s="12">
        <v>44472</v>
      </c>
      <c r="F190" s="74" t="s">
        <v>523</v>
      </c>
      <c r="G190" s="12">
        <v>44475.916666666664</v>
      </c>
      <c r="H190" s="75" t="s">
        <v>524</v>
      </c>
      <c r="I190" s="15">
        <v>60</v>
      </c>
      <c r="J190" s="15">
        <v>68</v>
      </c>
      <c r="K190" s="15">
        <v>17</v>
      </c>
      <c r="L190" s="15">
        <v>8</v>
      </c>
      <c r="M190" s="79">
        <v>17.34</v>
      </c>
      <c r="N190" s="101">
        <v>18</v>
      </c>
      <c r="O190" s="63">
        <v>2530</v>
      </c>
      <c r="P190" s="64">
        <f>Table224578910112345[[#This Row],[PEMBULATAN]]*O190</f>
        <v>45540</v>
      </c>
    </row>
    <row r="191" spans="1:16" ht="26.25" customHeight="1" x14ac:dyDescent="0.2">
      <c r="A191" s="13"/>
      <c r="B191" s="73"/>
      <c r="C191" s="71" t="s">
        <v>712</v>
      </c>
      <c r="D191" s="76" t="s">
        <v>69</v>
      </c>
      <c r="E191" s="12">
        <v>44472</v>
      </c>
      <c r="F191" s="74" t="s">
        <v>523</v>
      </c>
      <c r="G191" s="12">
        <v>44475.916666666664</v>
      </c>
      <c r="H191" s="75" t="s">
        <v>524</v>
      </c>
      <c r="I191" s="15">
        <v>64</v>
      </c>
      <c r="J191" s="15">
        <v>60</v>
      </c>
      <c r="K191" s="15">
        <v>25</v>
      </c>
      <c r="L191" s="15">
        <v>13</v>
      </c>
      <c r="M191" s="79">
        <v>24</v>
      </c>
      <c r="N191" s="101">
        <v>24</v>
      </c>
      <c r="O191" s="63">
        <v>2530</v>
      </c>
      <c r="P191" s="64">
        <f>Table224578910112345[[#This Row],[PEMBULATAN]]*O191</f>
        <v>60720</v>
      </c>
    </row>
    <row r="192" spans="1:16" ht="26.25" customHeight="1" x14ac:dyDescent="0.2">
      <c r="A192" s="13"/>
      <c r="B192" s="73"/>
      <c r="C192" s="71" t="s">
        <v>713</v>
      </c>
      <c r="D192" s="76" t="s">
        <v>69</v>
      </c>
      <c r="E192" s="12">
        <v>44472</v>
      </c>
      <c r="F192" s="74" t="s">
        <v>523</v>
      </c>
      <c r="G192" s="12">
        <v>44475.916666666664</v>
      </c>
      <c r="H192" s="75" t="s">
        <v>524</v>
      </c>
      <c r="I192" s="15">
        <v>60</v>
      </c>
      <c r="J192" s="15">
        <v>62</v>
      </c>
      <c r="K192" s="15">
        <v>12</v>
      </c>
      <c r="L192" s="15">
        <v>7</v>
      </c>
      <c r="M192" s="79">
        <v>11.16</v>
      </c>
      <c r="N192" s="101">
        <v>11.16</v>
      </c>
      <c r="O192" s="63">
        <v>2530</v>
      </c>
      <c r="P192" s="64">
        <f>Table224578910112345[[#This Row],[PEMBULATAN]]*O192</f>
        <v>28234.799999999999</v>
      </c>
    </row>
    <row r="193" spans="1:16" ht="26.25" customHeight="1" x14ac:dyDescent="0.2">
      <c r="A193" s="13"/>
      <c r="B193" s="73"/>
      <c r="C193" s="71" t="s">
        <v>714</v>
      </c>
      <c r="D193" s="76" t="s">
        <v>69</v>
      </c>
      <c r="E193" s="12">
        <v>44472</v>
      </c>
      <c r="F193" s="74" t="s">
        <v>523</v>
      </c>
      <c r="G193" s="12">
        <v>44475.916666666664</v>
      </c>
      <c r="H193" s="75" t="s">
        <v>524</v>
      </c>
      <c r="I193" s="15">
        <v>65</v>
      </c>
      <c r="J193" s="15">
        <v>60</v>
      </c>
      <c r="K193" s="15">
        <v>44</v>
      </c>
      <c r="L193" s="15">
        <v>8</v>
      </c>
      <c r="M193" s="79">
        <v>42.9</v>
      </c>
      <c r="N193" s="101">
        <v>42.9</v>
      </c>
      <c r="O193" s="63">
        <v>2530</v>
      </c>
      <c r="P193" s="64">
        <f>Table224578910112345[[#This Row],[PEMBULATAN]]*O193</f>
        <v>108537</v>
      </c>
    </row>
    <row r="194" spans="1:16" ht="26.25" customHeight="1" x14ac:dyDescent="0.2">
      <c r="A194" s="13"/>
      <c r="B194" s="73"/>
      <c r="C194" s="71" t="s">
        <v>715</v>
      </c>
      <c r="D194" s="76" t="s">
        <v>69</v>
      </c>
      <c r="E194" s="12">
        <v>44472</v>
      </c>
      <c r="F194" s="74" t="s">
        <v>523</v>
      </c>
      <c r="G194" s="12">
        <v>44475.916666666664</v>
      </c>
      <c r="H194" s="75" t="s">
        <v>524</v>
      </c>
      <c r="I194" s="15">
        <v>75</v>
      </c>
      <c r="J194" s="15">
        <v>60</v>
      </c>
      <c r="K194" s="15">
        <v>28</v>
      </c>
      <c r="L194" s="15">
        <v>8</v>
      </c>
      <c r="M194" s="79">
        <v>31.5</v>
      </c>
      <c r="N194" s="101">
        <v>31.5</v>
      </c>
      <c r="O194" s="63">
        <v>2530</v>
      </c>
      <c r="P194" s="64">
        <f>Table224578910112345[[#This Row],[PEMBULATAN]]*O194</f>
        <v>79695</v>
      </c>
    </row>
    <row r="195" spans="1:16" ht="26.25" customHeight="1" x14ac:dyDescent="0.2">
      <c r="A195" s="13"/>
      <c r="B195" s="73"/>
      <c r="C195" s="71" t="s">
        <v>716</v>
      </c>
      <c r="D195" s="76" t="s">
        <v>69</v>
      </c>
      <c r="E195" s="12">
        <v>44472</v>
      </c>
      <c r="F195" s="74" t="s">
        <v>523</v>
      </c>
      <c r="G195" s="12">
        <v>44475.916666666664</v>
      </c>
      <c r="H195" s="75" t="s">
        <v>524</v>
      </c>
      <c r="I195" s="15">
        <v>67</v>
      </c>
      <c r="J195" s="15">
        <v>60</v>
      </c>
      <c r="K195" s="15">
        <v>18</v>
      </c>
      <c r="L195" s="15">
        <v>13</v>
      </c>
      <c r="M195" s="79">
        <v>18.09</v>
      </c>
      <c r="N195" s="101">
        <v>18.09</v>
      </c>
      <c r="O195" s="63">
        <v>2530</v>
      </c>
      <c r="P195" s="64">
        <f>Table224578910112345[[#This Row],[PEMBULATAN]]*O195</f>
        <v>45767.7</v>
      </c>
    </row>
    <row r="196" spans="1:16" ht="26.25" customHeight="1" x14ac:dyDescent="0.2">
      <c r="A196" s="13"/>
      <c r="B196" s="73"/>
      <c r="C196" s="71" t="s">
        <v>717</v>
      </c>
      <c r="D196" s="76" t="s">
        <v>69</v>
      </c>
      <c r="E196" s="12">
        <v>44472</v>
      </c>
      <c r="F196" s="74" t="s">
        <v>523</v>
      </c>
      <c r="G196" s="12">
        <v>44475.916666666664</v>
      </c>
      <c r="H196" s="75" t="s">
        <v>524</v>
      </c>
      <c r="I196" s="15">
        <v>103</v>
      </c>
      <c r="J196" s="15">
        <v>54</v>
      </c>
      <c r="K196" s="15">
        <v>25</v>
      </c>
      <c r="L196" s="15">
        <v>10</v>
      </c>
      <c r="M196" s="79">
        <v>34.762500000000003</v>
      </c>
      <c r="N196" s="101">
        <v>34.762500000000003</v>
      </c>
      <c r="O196" s="63">
        <v>2530</v>
      </c>
      <c r="P196" s="64">
        <f>Table224578910112345[[#This Row],[PEMBULATAN]]*O196</f>
        <v>87949.125</v>
      </c>
    </row>
    <row r="197" spans="1:16" ht="26.25" customHeight="1" x14ac:dyDescent="0.2">
      <c r="A197" s="13"/>
      <c r="B197" s="73"/>
      <c r="C197" s="71" t="s">
        <v>718</v>
      </c>
      <c r="D197" s="76" t="s">
        <v>69</v>
      </c>
      <c r="E197" s="12">
        <v>44472</v>
      </c>
      <c r="F197" s="74" t="s">
        <v>523</v>
      </c>
      <c r="G197" s="12">
        <v>44475.916666666664</v>
      </c>
      <c r="H197" s="75" t="s">
        <v>524</v>
      </c>
      <c r="I197" s="15">
        <v>70</v>
      </c>
      <c r="J197" s="15">
        <v>60</v>
      </c>
      <c r="K197" s="15">
        <v>17</v>
      </c>
      <c r="L197" s="15">
        <v>9</v>
      </c>
      <c r="M197" s="79">
        <v>17.850000000000001</v>
      </c>
      <c r="N197" s="101">
        <v>17.850000000000001</v>
      </c>
      <c r="O197" s="63">
        <v>2530</v>
      </c>
      <c r="P197" s="64">
        <f>Table224578910112345[[#This Row],[PEMBULATAN]]*O197</f>
        <v>45160.5</v>
      </c>
    </row>
    <row r="198" spans="1:16" ht="26.25" customHeight="1" x14ac:dyDescent="0.2">
      <c r="A198" s="13"/>
      <c r="B198" s="73"/>
      <c r="C198" s="71" t="s">
        <v>719</v>
      </c>
      <c r="D198" s="76" t="s">
        <v>69</v>
      </c>
      <c r="E198" s="12">
        <v>44472</v>
      </c>
      <c r="F198" s="74" t="s">
        <v>523</v>
      </c>
      <c r="G198" s="12">
        <v>44475.916666666664</v>
      </c>
      <c r="H198" s="75" t="s">
        <v>524</v>
      </c>
      <c r="I198" s="15">
        <v>80</v>
      </c>
      <c r="J198" s="15">
        <v>47</v>
      </c>
      <c r="K198" s="15">
        <v>13</v>
      </c>
      <c r="L198" s="15">
        <v>8</v>
      </c>
      <c r="M198" s="79">
        <v>12.22</v>
      </c>
      <c r="N198" s="101">
        <v>12.22</v>
      </c>
      <c r="O198" s="63">
        <v>2530</v>
      </c>
      <c r="P198" s="64">
        <f>Table224578910112345[[#This Row],[PEMBULATAN]]*O198</f>
        <v>30916.600000000002</v>
      </c>
    </row>
    <row r="199" spans="1:16" ht="26.25" customHeight="1" x14ac:dyDescent="0.2">
      <c r="A199" s="13"/>
      <c r="B199" s="73"/>
      <c r="C199" s="71" t="s">
        <v>720</v>
      </c>
      <c r="D199" s="76" t="s">
        <v>69</v>
      </c>
      <c r="E199" s="12">
        <v>44472</v>
      </c>
      <c r="F199" s="74" t="s">
        <v>523</v>
      </c>
      <c r="G199" s="12">
        <v>44475.916666666664</v>
      </c>
      <c r="H199" s="75" t="s">
        <v>524</v>
      </c>
      <c r="I199" s="15">
        <v>104</v>
      </c>
      <c r="J199" s="15">
        <v>60</v>
      </c>
      <c r="K199" s="15">
        <v>30</v>
      </c>
      <c r="L199" s="15">
        <v>11</v>
      </c>
      <c r="M199" s="79">
        <v>46.8</v>
      </c>
      <c r="N199" s="101">
        <v>46.8</v>
      </c>
      <c r="O199" s="63">
        <v>2530</v>
      </c>
      <c r="P199" s="64">
        <f>Table224578910112345[[#This Row],[PEMBULATAN]]*O199</f>
        <v>118404</v>
      </c>
    </row>
    <row r="200" spans="1:16" ht="26.25" customHeight="1" x14ac:dyDescent="0.2">
      <c r="A200" s="13"/>
      <c r="B200" s="73"/>
      <c r="C200" s="71" t="s">
        <v>721</v>
      </c>
      <c r="D200" s="76" t="s">
        <v>69</v>
      </c>
      <c r="E200" s="12">
        <v>44472</v>
      </c>
      <c r="F200" s="74" t="s">
        <v>523</v>
      </c>
      <c r="G200" s="12">
        <v>44475.916666666664</v>
      </c>
      <c r="H200" s="75" t="s">
        <v>524</v>
      </c>
      <c r="I200" s="15">
        <v>70</v>
      </c>
      <c r="J200" s="15">
        <v>65</v>
      </c>
      <c r="K200" s="15">
        <v>26</v>
      </c>
      <c r="L200" s="15">
        <v>10</v>
      </c>
      <c r="M200" s="79">
        <v>29.574999999999999</v>
      </c>
      <c r="N200" s="101">
        <v>29.574999999999999</v>
      </c>
      <c r="O200" s="63">
        <v>2530</v>
      </c>
      <c r="P200" s="64">
        <f>Table224578910112345[[#This Row],[PEMBULATAN]]*O200</f>
        <v>74824.75</v>
      </c>
    </row>
    <row r="201" spans="1:16" ht="26.25" customHeight="1" x14ac:dyDescent="0.2">
      <c r="A201" s="13"/>
      <c r="B201" s="73"/>
      <c r="C201" s="71" t="s">
        <v>722</v>
      </c>
      <c r="D201" s="76" t="s">
        <v>69</v>
      </c>
      <c r="E201" s="12">
        <v>44472</v>
      </c>
      <c r="F201" s="74" t="s">
        <v>523</v>
      </c>
      <c r="G201" s="12">
        <v>44475.916666666664</v>
      </c>
      <c r="H201" s="75" t="s">
        <v>524</v>
      </c>
      <c r="I201" s="15">
        <v>70</v>
      </c>
      <c r="J201" s="15">
        <v>63</v>
      </c>
      <c r="K201" s="15">
        <v>20</v>
      </c>
      <c r="L201" s="15">
        <v>6</v>
      </c>
      <c r="M201" s="79">
        <v>22.05</v>
      </c>
      <c r="N201" s="101">
        <v>22.05</v>
      </c>
      <c r="O201" s="63">
        <v>2530</v>
      </c>
      <c r="P201" s="64">
        <f>Table224578910112345[[#This Row],[PEMBULATAN]]*O201</f>
        <v>55786.5</v>
      </c>
    </row>
    <row r="202" spans="1:16" ht="26.25" customHeight="1" x14ac:dyDescent="0.2">
      <c r="A202" s="13"/>
      <c r="B202" s="73"/>
      <c r="C202" s="71" t="s">
        <v>723</v>
      </c>
      <c r="D202" s="76" t="s">
        <v>69</v>
      </c>
      <c r="E202" s="12">
        <v>44472</v>
      </c>
      <c r="F202" s="74" t="s">
        <v>523</v>
      </c>
      <c r="G202" s="12">
        <v>44475.916666666664</v>
      </c>
      <c r="H202" s="75" t="s">
        <v>524</v>
      </c>
      <c r="I202" s="15">
        <v>75</v>
      </c>
      <c r="J202" s="15">
        <v>60</v>
      </c>
      <c r="K202" s="15">
        <v>20</v>
      </c>
      <c r="L202" s="15">
        <v>10</v>
      </c>
      <c r="M202" s="79">
        <v>22.5</v>
      </c>
      <c r="N202" s="101">
        <v>22.5</v>
      </c>
      <c r="O202" s="63">
        <v>2530</v>
      </c>
      <c r="P202" s="64">
        <f>Table224578910112345[[#This Row],[PEMBULATAN]]*O202</f>
        <v>56925</v>
      </c>
    </row>
    <row r="203" spans="1:16" ht="26.25" customHeight="1" x14ac:dyDescent="0.2">
      <c r="A203" s="13"/>
      <c r="B203" s="73"/>
      <c r="C203" s="71" t="s">
        <v>724</v>
      </c>
      <c r="D203" s="76" t="s">
        <v>69</v>
      </c>
      <c r="E203" s="12">
        <v>44472</v>
      </c>
      <c r="F203" s="74" t="s">
        <v>523</v>
      </c>
      <c r="G203" s="12">
        <v>44475.916666666664</v>
      </c>
      <c r="H203" s="75" t="s">
        <v>524</v>
      </c>
      <c r="I203" s="15">
        <v>50</v>
      </c>
      <c r="J203" s="15">
        <v>30</v>
      </c>
      <c r="K203" s="15">
        <v>30</v>
      </c>
      <c r="L203" s="15">
        <v>2</v>
      </c>
      <c r="M203" s="79">
        <v>11.25</v>
      </c>
      <c r="N203" s="101">
        <v>11.25</v>
      </c>
      <c r="O203" s="63">
        <v>2530</v>
      </c>
      <c r="P203" s="64">
        <f>Table224578910112345[[#This Row],[PEMBULATAN]]*O203</f>
        <v>28462.5</v>
      </c>
    </row>
    <row r="204" spans="1:16" ht="26.25" customHeight="1" x14ac:dyDescent="0.2">
      <c r="A204" s="13"/>
      <c r="B204" s="73"/>
      <c r="C204" s="71" t="s">
        <v>725</v>
      </c>
      <c r="D204" s="76" t="s">
        <v>69</v>
      </c>
      <c r="E204" s="12">
        <v>44472</v>
      </c>
      <c r="F204" s="74" t="s">
        <v>523</v>
      </c>
      <c r="G204" s="12">
        <v>44475.916666666664</v>
      </c>
      <c r="H204" s="75" t="s">
        <v>524</v>
      </c>
      <c r="I204" s="15">
        <v>36</v>
      </c>
      <c r="J204" s="15">
        <v>20</v>
      </c>
      <c r="K204" s="15">
        <v>6</v>
      </c>
      <c r="L204" s="15">
        <v>1</v>
      </c>
      <c r="M204" s="79">
        <v>1.08</v>
      </c>
      <c r="N204" s="101">
        <v>1.08</v>
      </c>
      <c r="O204" s="63">
        <v>2530</v>
      </c>
      <c r="P204" s="64">
        <f>Table224578910112345[[#This Row],[PEMBULATAN]]*O204</f>
        <v>2732.4</v>
      </c>
    </row>
    <row r="205" spans="1:16" ht="26.25" customHeight="1" x14ac:dyDescent="0.2">
      <c r="A205" s="13"/>
      <c r="B205" s="73"/>
      <c r="C205" s="71" t="s">
        <v>726</v>
      </c>
      <c r="D205" s="76" t="s">
        <v>69</v>
      </c>
      <c r="E205" s="12">
        <v>44472</v>
      </c>
      <c r="F205" s="74" t="s">
        <v>523</v>
      </c>
      <c r="G205" s="12">
        <v>44475.916666666664</v>
      </c>
      <c r="H205" s="75" t="s">
        <v>524</v>
      </c>
      <c r="I205" s="15">
        <v>92</v>
      </c>
      <c r="J205" s="15">
        <v>62</v>
      </c>
      <c r="K205" s="15">
        <v>20</v>
      </c>
      <c r="L205" s="15">
        <v>6</v>
      </c>
      <c r="M205" s="79">
        <v>28.52</v>
      </c>
      <c r="N205" s="101">
        <v>28.52</v>
      </c>
      <c r="O205" s="63">
        <v>2530</v>
      </c>
      <c r="P205" s="64">
        <f>Table224578910112345[[#This Row],[PEMBULATAN]]*O205</f>
        <v>72155.600000000006</v>
      </c>
    </row>
    <row r="206" spans="1:16" ht="26.25" customHeight="1" x14ac:dyDescent="0.2">
      <c r="A206" s="13"/>
      <c r="B206" s="73"/>
      <c r="C206" s="71" t="s">
        <v>727</v>
      </c>
      <c r="D206" s="76" t="s">
        <v>69</v>
      </c>
      <c r="E206" s="12">
        <v>44472</v>
      </c>
      <c r="F206" s="74" t="s">
        <v>523</v>
      </c>
      <c r="G206" s="12">
        <v>44475.916666666664</v>
      </c>
      <c r="H206" s="75" t="s">
        <v>524</v>
      </c>
      <c r="I206" s="15">
        <v>20</v>
      </c>
      <c r="J206" s="15">
        <v>20</v>
      </c>
      <c r="K206" s="15">
        <v>6</v>
      </c>
      <c r="L206" s="15">
        <v>1</v>
      </c>
      <c r="M206" s="79">
        <v>0.6</v>
      </c>
      <c r="N206" s="101">
        <v>1</v>
      </c>
      <c r="O206" s="63">
        <v>2530</v>
      </c>
      <c r="P206" s="64">
        <f>Table224578910112345[[#This Row],[PEMBULATAN]]*O206</f>
        <v>2530</v>
      </c>
    </row>
    <row r="207" spans="1:16" ht="26.25" customHeight="1" x14ac:dyDescent="0.2">
      <c r="A207" s="13"/>
      <c r="B207" s="73"/>
      <c r="C207" s="71" t="s">
        <v>728</v>
      </c>
      <c r="D207" s="76" t="s">
        <v>69</v>
      </c>
      <c r="E207" s="12">
        <v>44472</v>
      </c>
      <c r="F207" s="74" t="s">
        <v>523</v>
      </c>
      <c r="G207" s="12">
        <v>44475.916666666664</v>
      </c>
      <c r="H207" s="75" t="s">
        <v>524</v>
      </c>
      <c r="I207" s="15">
        <v>64</v>
      </c>
      <c r="J207" s="15">
        <v>50</v>
      </c>
      <c r="K207" s="15">
        <v>20</v>
      </c>
      <c r="L207" s="15">
        <v>2</v>
      </c>
      <c r="M207" s="79">
        <v>16</v>
      </c>
      <c r="N207" s="101">
        <v>16</v>
      </c>
      <c r="O207" s="63">
        <v>2530</v>
      </c>
      <c r="P207" s="64">
        <f>Table224578910112345[[#This Row],[PEMBULATAN]]*O207</f>
        <v>40480</v>
      </c>
    </row>
    <row r="208" spans="1:16" ht="26.25" customHeight="1" x14ac:dyDescent="0.2">
      <c r="A208" s="13"/>
      <c r="B208" s="73"/>
      <c r="C208" s="71" t="s">
        <v>729</v>
      </c>
      <c r="D208" s="76" t="s">
        <v>69</v>
      </c>
      <c r="E208" s="12">
        <v>44472</v>
      </c>
      <c r="F208" s="74" t="s">
        <v>523</v>
      </c>
      <c r="G208" s="12">
        <v>44475.916666666664</v>
      </c>
      <c r="H208" s="75" t="s">
        <v>524</v>
      </c>
      <c r="I208" s="15">
        <v>20</v>
      </c>
      <c r="J208" s="15">
        <v>40</v>
      </c>
      <c r="K208" s="15">
        <v>34</v>
      </c>
      <c r="L208" s="15">
        <v>13</v>
      </c>
      <c r="M208" s="79">
        <v>6.8</v>
      </c>
      <c r="N208" s="101">
        <v>13</v>
      </c>
      <c r="O208" s="63">
        <v>2530</v>
      </c>
      <c r="P208" s="64">
        <f>Table224578910112345[[#This Row],[PEMBULATAN]]*O208</f>
        <v>32890</v>
      </c>
    </row>
    <row r="209" spans="1:16" ht="26.25" customHeight="1" x14ac:dyDescent="0.2">
      <c r="A209" s="13"/>
      <c r="B209" s="73"/>
      <c r="C209" s="71" t="s">
        <v>730</v>
      </c>
      <c r="D209" s="76" t="s">
        <v>69</v>
      </c>
      <c r="E209" s="12">
        <v>44472</v>
      </c>
      <c r="F209" s="74" t="s">
        <v>523</v>
      </c>
      <c r="G209" s="12">
        <v>44475.916666666664</v>
      </c>
      <c r="H209" s="75" t="s">
        <v>524</v>
      </c>
      <c r="I209" s="15">
        <v>36</v>
      </c>
      <c r="J209" s="15">
        <v>28</v>
      </c>
      <c r="K209" s="15">
        <v>25</v>
      </c>
      <c r="L209" s="15">
        <v>2</v>
      </c>
      <c r="M209" s="79">
        <v>6.3</v>
      </c>
      <c r="N209" s="101">
        <v>7</v>
      </c>
      <c r="O209" s="63">
        <v>2530</v>
      </c>
      <c r="P209" s="64">
        <f>Table224578910112345[[#This Row],[PEMBULATAN]]*O209</f>
        <v>17710</v>
      </c>
    </row>
    <row r="210" spans="1:16" ht="26.25" customHeight="1" x14ac:dyDescent="0.2">
      <c r="A210" s="13"/>
      <c r="B210" s="106"/>
      <c r="C210" s="71" t="s">
        <v>731</v>
      </c>
      <c r="D210" s="76" t="s">
        <v>69</v>
      </c>
      <c r="E210" s="12">
        <v>44472</v>
      </c>
      <c r="F210" s="74" t="s">
        <v>523</v>
      </c>
      <c r="G210" s="12">
        <v>44475.916666666664</v>
      </c>
      <c r="H210" s="75" t="s">
        <v>524</v>
      </c>
      <c r="I210" s="15">
        <v>75</v>
      </c>
      <c r="J210" s="15">
        <v>33</v>
      </c>
      <c r="K210" s="15">
        <v>26</v>
      </c>
      <c r="L210" s="15">
        <v>36</v>
      </c>
      <c r="M210" s="79">
        <v>16.087499999999999</v>
      </c>
      <c r="N210" s="101">
        <v>36</v>
      </c>
      <c r="O210" s="63">
        <v>2530</v>
      </c>
      <c r="P210" s="64">
        <f>Table224578910112345[[#This Row],[PEMBULATAN]]*O210</f>
        <v>91080</v>
      </c>
    </row>
    <row r="211" spans="1:16" ht="26.25" customHeight="1" x14ac:dyDescent="0.2">
      <c r="A211" s="13"/>
      <c r="B211" s="73" t="s">
        <v>732</v>
      </c>
      <c r="C211" s="71" t="s">
        <v>733</v>
      </c>
      <c r="D211" s="76" t="s">
        <v>69</v>
      </c>
      <c r="E211" s="12">
        <v>44472</v>
      </c>
      <c r="F211" s="74" t="s">
        <v>523</v>
      </c>
      <c r="G211" s="12">
        <v>44475.916666666664</v>
      </c>
      <c r="H211" s="75" t="s">
        <v>524</v>
      </c>
      <c r="I211" s="15">
        <v>52</v>
      </c>
      <c r="J211" s="15">
        <v>44</v>
      </c>
      <c r="K211" s="15">
        <v>52</v>
      </c>
      <c r="L211" s="15">
        <v>19</v>
      </c>
      <c r="M211" s="79">
        <v>29.744</v>
      </c>
      <c r="N211" s="101">
        <v>29.744</v>
      </c>
      <c r="O211" s="63">
        <v>2530</v>
      </c>
      <c r="P211" s="64">
        <f>Table224578910112345[[#This Row],[PEMBULATAN]]*O211</f>
        <v>75252.319999999992</v>
      </c>
    </row>
    <row r="212" spans="1:16" ht="26.25" customHeight="1" x14ac:dyDescent="0.2">
      <c r="A212" s="13"/>
      <c r="B212" s="73"/>
      <c r="C212" s="71" t="s">
        <v>734</v>
      </c>
      <c r="D212" s="76" t="s">
        <v>69</v>
      </c>
      <c r="E212" s="12">
        <v>44472</v>
      </c>
      <c r="F212" s="74" t="s">
        <v>523</v>
      </c>
      <c r="G212" s="12">
        <v>44475.916666666664</v>
      </c>
      <c r="H212" s="75" t="s">
        <v>524</v>
      </c>
      <c r="I212" s="15">
        <v>20</v>
      </c>
      <c r="J212" s="15">
        <v>23</v>
      </c>
      <c r="K212" s="15">
        <v>6</v>
      </c>
      <c r="L212" s="15">
        <v>2</v>
      </c>
      <c r="M212" s="79">
        <v>0.69</v>
      </c>
      <c r="N212" s="101">
        <v>2</v>
      </c>
      <c r="O212" s="63">
        <v>2530</v>
      </c>
      <c r="P212" s="64">
        <f>Table224578910112345[[#This Row],[PEMBULATAN]]*O212</f>
        <v>5060</v>
      </c>
    </row>
    <row r="213" spans="1:16" ht="26.25" customHeight="1" x14ac:dyDescent="0.2">
      <c r="A213" s="13"/>
      <c r="B213" s="73"/>
      <c r="C213" s="71" t="s">
        <v>735</v>
      </c>
      <c r="D213" s="76" t="s">
        <v>69</v>
      </c>
      <c r="E213" s="12">
        <v>44472</v>
      </c>
      <c r="F213" s="74" t="s">
        <v>523</v>
      </c>
      <c r="G213" s="12">
        <v>44475.916666666664</v>
      </c>
      <c r="H213" s="75" t="s">
        <v>524</v>
      </c>
      <c r="I213" s="15">
        <v>60</v>
      </c>
      <c r="J213" s="15">
        <v>45</v>
      </c>
      <c r="K213" s="15">
        <v>20</v>
      </c>
      <c r="L213" s="15">
        <v>4</v>
      </c>
      <c r="M213" s="79">
        <v>13.5</v>
      </c>
      <c r="N213" s="101">
        <v>13.5</v>
      </c>
      <c r="O213" s="63">
        <v>2530</v>
      </c>
      <c r="P213" s="64">
        <f>Table224578910112345[[#This Row],[PEMBULATAN]]*O213</f>
        <v>34155</v>
      </c>
    </row>
    <row r="214" spans="1:16" ht="26.25" customHeight="1" x14ac:dyDescent="0.2">
      <c r="A214" s="13"/>
      <c r="B214" s="73"/>
      <c r="C214" s="71" t="s">
        <v>736</v>
      </c>
      <c r="D214" s="76" t="s">
        <v>69</v>
      </c>
      <c r="E214" s="12">
        <v>44472</v>
      </c>
      <c r="F214" s="74" t="s">
        <v>523</v>
      </c>
      <c r="G214" s="12">
        <v>44475.916666666664</v>
      </c>
      <c r="H214" s="75" t="s">
        <v>524</v>
      </c>
      <c r="I214" s="15">
        <v>18</v>
      </c>
      <c r="J214" s="15">
        <v>20</v>
      </c>
      <c r="K214" s="15">
        <v>13</v>
      </c>
      <c r="L214" s="15">
        <v>2</v>
      </c>
      <c r="M214" s="79">
        <v>1.17</v>
      </c>
      <c r="N214" s="101">
        <v>2</v>
      </c>
      <c r="O214" s="63">
        <v>2530</v>
      </c>
      <c r="P214" s="64">
        <f>Table224578910112345[[#This Row],[PEMBULATAN]]*O214</f>
        <v>5060</v>
      </c>
    </row>
    <row r="215" spans="1:16" ht="26.25" customHeight="1" x14ac:dyDescent="0.2">
      <c r="A215" s="13"/>
      <c r="B215" s="73"/>
      <c r="C215" s="8" t="s">
        <v>737</v>
      </c>
      <c r="D215" s="74" t="s">
        <v>69</v>
      </c>
      <c r="E215" s="12">
        <v>44472</v>
      </c>
      <c r="F215" s="74" t="s">
        <v>523</v>
      </c>
      <c r="G215" s="12">
        <v>44475.916666666664</v>
      </c>
      <c r="H215" s="9" t="s">
        <v>524</v>
      </c>
      <c r="I215" s="1">
        <v>67</v>
      </c>
      <c r="J215" s="1">
        <v>50</v>
      </c>
      <c r="K215" s="1">
        <v>22</v>
      </c>
      <c r="L215" s="1">
        <v>8</v>
      </c>
      <c r="M215" s="78">
        <v>18.425000000000001</v>
      </c>
      <c r="N215" s="101">
        <v>19</v>
      </c>
      <c r="O215" s="63">
        <v>2530</v>
      </c>
      <c r="P215" s="64">
        <f>Table224578910112345[[#This Row],[PEMBULATAN]]*O215</f>
        <v>48070</v>
      </c>
    </row>
    <row r="216" spans="1:16" ht="26.25" customHeight="1" x14ac:dyDescent="0.2">
      <c r="A216" s="13"/>
      <c r="B216" s="13"/>
      <c r="C216" s="8" t="s">
        <v>738</v>
      </c>
      <c r="D216" s="74" t="s">
        <v>69</v>
      </c>
      <c r="E216" s="12">
        <v>44472</v>
      </c>
      <c r="F216" s="74" t="s">
        <v>523</v>
      </c>
      <c r="G216" s="12">
        <v>44475.916666666664</v>
      </c>
      <c r="H216" s="9" t="s">
        <v>524</v>
      </c>
      <c r="I216" s="1">
        <v>83</v>
      </c>
      <c r="J216" s="1">
        <v>60</v>
      </c>
      <c r="K216" s="1">
        <v>23</v>
      </c>
      <c r="L216" s="1">
        <v>6</v>
      </c>
      <c r="M216" s="78">
        <v>28.635000000000002</v>
      </c>
      <c r="N216" s="101">
        <v>28.635000000000002</v>
      </c>
      <c r="O216" s="63">
        <v>2530</v>
      </c>
      <c r="P216" s="64">
        <f>Table224578910112345[[#This Row],[PEMBULATAN]]*O216</f>
        <v>72446.55</v>
      </c>
    </row>
    <row r="217" spans="1:16" ht="26.25" customHeight="1" x14ac:dyDescent="0.2">
      <c r="A217" s="13"/>
      <c r="B217" s="13"/>
      <c r="C217" s="94" t="s">
        <v>739</v>
      </c>
      <c r="D217" s="95" t="s">
        <v>69</v>
      </c>
      <c r="E217" s="96">
        <v>44472</v>
      </c>
      <c r="F217" s="97" t="s">
        <v>523</v>
      </c>
      <c r="G217" s="96">
        <v>44475.916666666664</v>
      </c>
      <c r="H217" s="98" t="s">
        <v>524</v>
      </c>
      <c r="I217" s="99">
        <v>35</v>
      </c>
      <c r="J217" s="99">
        <v>35</v>
      </c>
      <c r="K217" s="99">
        <v>20</v>
      </c>
      <c r="L217" s="99">
        <v>5</v>
      </c>
      <c r="M217" s="100">
        <v>6.125</v>
      </c>
      <c r="N217" s="105">
        <v>6.125</v>
      </c>
      <c r="O217" s="63">
        <v>2530</v>
      </c>
      <c r="P217" s="64">
        <f>Table224578910112345[[#This Row],[PEMBULATAN]]*O217</f>
        <v>15496.25</v>
      </c>
    </row>
    <row r="218" spans="1:16" ht="26.25" customHeight="1" x14ac:dyDescent="0.2">
      <c r="A218" s="13"/>
      <c r="B218" s="108"/>
      <c r="C218" s="94" t="s">
        <v>740</v>
      </c>
      <c r="D218" s="95" t="s">
        <v>69</v>
      </c>
      <c r="E218" s="96">
        <v>44472</v>
      </c>
      <c r="F218" s="97" t="s">
        <v>523</v>
      </c>
      <c r="G218" s="96">
        <v>44475.916666666664</v>
      </c>
      <c r="H218" s="98" t="s">
        <v>524</v>
      </c>
      <c r="I218" s="99">
        <v>75</v>
      </c>
      <c r="J218" s="99">
        <v>50</v>
      </c>
      <c r="K218" s="99">
        <v>35</v>
      </c>
      <c r="L218" s="99">
        <v>17</v>
      </c>
      <c r="M218" s="100">
        <v>32.8125</v>
      </c>
      <c r="N218" s="105">
        <v>32.8125</v>
      </c>
      <c r="O218" s="63">
        <v>2530</v>
      </c>
      <c r="P218" s="64">
        <f>Table224578910112345[[#This Row],[PEMBULATAN]]*O218</f>
        <v>83015.625</v>
      </c>
    </row>
    <row r="219" spans="1:16" ht="26.25" customHeight="1" x14ac:dyDescent="0.2">
      <c r="A219" s="13"/>
      <c r="B219" s="13" t="s">
        <v>741</v>
      </c>
      <c r="C219" s="94" t="s">
        <v>742</v>
      </c>
      <c r="D219" s="95" t="s">
        <v>69</v>
      </c>
      <c r="E219" s="96">
        <v>44472</v>
      </c>
      <c r="F219" s="97" t="s">
        <v>523</v>
      </c>
      <c r="G219" s="96">
        <v>44475.916666666664</v>
      </c>
      <c r="H219" s="98" t="s">
        <v>524</v>
      </c>
      <c r="I219" s="99">
        <v>73</v>
      </c>
      <c r="J219" s="99">
        <v>56</v>
      </c>
      <c r="K219" s="99">
        <v>46</v>
      </c>
      <c r="L219" s="99">
        <v>17</v>
      </c>
      <c r="M219" s="100">
        <v>47.012</v>
      </c>
      <c r="N219" s="105">
        <v>47.012</v>
      </c>
      <c r="O219" s="63">
        <v>2530</v>
      </c>
      <c r="P219" s="64">
        <f>Table224578910112345[[#This Row],[PEMBULATAN]]*O219</f>
        <v>118940.36</v>
      </c>
    </row>
    <row r="220" spans="1:16" ht="26.25" customHeight="1" x14ac:dyDescent="0.2">
      <c r="A220" s="13"/>
      <c r="B220" s="13"/>
      <c r="C220" s="94" t="s">
        <v>743</v>
      </c>
      <c r="D220" s="95" t="s">
        <v>69</v>
      </c>
      <c r="E220" s="96">
        <v>44472</v>
      </c>
      <c r="F220" s="97" t="s">
        <v>523</v>
      </c>
      <c r="G220" s="96">
        <v>44475.916666666664</v>
      </c>
      <c r="H220" s="98" t="s">
        <v>524</v>
      </c>
      <c r="I220" s="99">
        <v>70</v>
      </c>
      <c r="J220" s="99">
        <v>60</v>
      </c>
      <c r="K220" s="99">
        <v>54</v>
      </c>
      <c r="L220" s="99">
        <v>17</v>
      </c>
      <c r="M220" s="100">
        <v>56.7</v>
      </c>
      <c r="N220" s="105">
        <v>56.7</v>
      </c>
      <c r="O220" s="63">
        <v>2530</v>
      </c>
      <c r="P220" s="64">
        <f>Table224578910112345[[#This Row],[PEMBULATAN]]*O220</f>
        <v>143451</v>
      </c>
    </row>
    <row r="221" spans="1:16" ht="26.25" customHeight="1" x14ac:dyDescent="0.2">
      <c r="A221" s="13"/>
      <c r="B221" s="13"/>
      <c r="C221" s="94" t="s">
        <v>744</v>
      </c>
      <c r="D221" s="95" t="s">
        <v>69</v>
      </c>
      <c r="E221" s="96">
        <v>44472</v>
      </c>
      <c r="F221" s="97" t="s">
        <v>523</v>
      </c>
      <c r="G221" s="96">
        <v>44475.916666666664</v>
      </c>
      <c r="H221" s="98" t="s">
        <v>524</v>
      </c>
      <c r="I221" s="99">
        <v>60</v>
      </c>
      <c r="J221" s="99">
        <v>48</v>
      </c>
      <c r="K221" s="99">
        <v>45</v>
      </c>
      <c r="L221" s="99">
        <v>17</v>
      </c>
      <c r="M221" s="100">
        <v>32.4</v>
      </c>
      <c r="N221" s="105">
        <v>33</v>
      </c>
      <c r="O221" s="63">
        <v>2530</v>
      </c>
      <c r="P221" s="64">
        <f>Table224578910112345[[#This Row],[PEMBULATAN]]*O221</f>
        <v>83490</v>
      </c>
    </row>
    <row r="222" spans="1:16" ht="22.5" customHeight="1" x14ac:dyDescent="0.2">
      <c r="A222" s="165" t="s">
        <v>30</v>
      </c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7"/>
      <c r="M222" s="77">
        <f>SUBTOTAL(109,Table224578910112345[KG VOLUME])</f>
        <v>4729.633249999999</v>
      </c>
      <c r="N222" s="67">
        <f>SUM(N3:N221)</f>
        <v>4887.6899999999978</v>
      </c>
      <c r="O222" s="168">
        <f>SUM(P3:P221)</f>
        <v>12365855.699999999</v>
      </c>
      <c r="P222" s="169"/>
    </row>
    <row r="223" spans="1:16" ht="18" customHeight="1" x14ac:dyDescent="0.2">
      <c r="A223" s="84"/>
      <c r="B223" s="55" t="s">
        <v>42</v>
      </c>
      <c r="C223" s="54"/>
      <c r="D223" s="56" t="s">
        <v>43</v>
      </c>
      <c r="E223" s="84"/>
      <c r="F223" s="84"/>
      <c r="G223" s="84"/>
      <c r="H223" s="84"/>
      <c r="I223" s="84"/>
      <c r="J223" s="84"/>
      <c r="K223" s="84"/>
      <c r="L223" s="84"/>
      <c r="M223" s="85"/>
      <c r="N223" s="86" t="s">
        <v>51</v>
      </c>
      <c r="O223" s="87"/>
      <c r="P223" s="87">
        <f>O222*10%</f>
        <v>1236585.57</v>
      </c>
    </row>
    <row r="224" spans="1:16" ht="18" customHeight="1" thickBot="1" x14ac:dyDescent="0.25">
      <c r="A224" s="84"/>
      <c r="B224" s="55"/>
      <c r="C224" s="54"/>
      <c r="D224" s="56"/>
      <c r="E224" s="84"/>
      <c r="F224" s="84"/>
      <c r="G224" s="84"/>
      <c r="H224" s="84"/>
      <c r="I224" s="84"/>
      <c r="J224" s="84"/>
      <c r="K224" s="84"/>
      <c r="L224" s="84"/>
      <c r="M224" s="85"/>
      <c r="N224" s="88" t="s">
        <v>52</v>
      </c>
      <c r="O224" s="89"/>
      <c r="P224" s="89">
        <f>O222-P223</f>
        <v>11129270.129999999</v>
      </c>
    </row>
    <row r="225" spans="1:16" ht="18" customHeight="1" x14ac:dyDescent="0.2">
      <c r="A225" s="10"/>
      <c r="H225" s="62"/>
      <c r="N225" s="61" t="s">
        <v>31</v>
      </c>
      <c r="P225" s="68">
        <f>P224*1%</f>
        <v>111292.70129999999</v>
      </c>
    </row>
    <row r="226" spans="1:16" ht="18" customHeight="1" thickBot="1" x14ac:dyDescent="0.25">
      <c r="A226" s="10"/>
      <c r="H226" s="62"/>
      <c r="N226" s="61" t="s">
        <v>53</v>
      </c>
      <c r="P226" s="70">
        <f>P224*2%</f>
        <v>222585.40259999997</v>
      </c>
    </row>
    <row r="227" spans="1:16" ht="18" customHeight="1" x14ac:dyDescent="0.2">
      <c r="A227" s="10"/>
      <c r="H227" s="62"/>
      <c r="N227" s="65" t="s">
        <v>32</v>
      </c>
      <c r="O227" s="66"/>
      <c r="P227" s="69">
        <f>P224+P225-P226</f>
        <v>11017977.4287</v>
      </c>
    </row>
    <row r="229" spans="1:16" x14ac:dyDescent="0.2">
      <c r="A229" s="10"/>
      <c r="H229" s="62"/>
      <c r="P229" s="70"/>
    </row>
    <row r="230" spans="1:16" x14ac:dyDescent="0.2">
      <c r="A230" s="10"/>
      <c r="H230" s="62"/>
      <c r="O230" s="57"/>
      <c r="P230" s="70"/>
    </row>
    <row r="231" spans="1:16" s="3" customFormat="1" x14ac:dyDescent="0.25">
      <c r="A231" s="10"/>
      <c r="B231" s="2"/>
      <c r="C231" s="2"/>
      <c r="E231" s="11"/>
      <c r="H231" s="62"/>
      <c r="N231" s="14"/>
      <c r="O231" s="14"/>
      <c r="P231" s="14"/>
    </row>
    <row r="232" spans="1:16" s="3" customFormat="1" x14ac:dyDescent="0.25">
      <c r="A232" s="10"/>
      <c r="B232" s="2"/>
      <c r="C232" s="2"/>
      <c r="E232" s="11"/>
      <c r="H232" s="62"/>
      <c r="N232" s="14"/>
      <c r="O232" s="14"/>
      <c r="P232" s="14"/>
    </row>
    <row r="233" spans="1:16" s="3" customFormat="1" x14ac:dyDescent="0.25">
      <c r="A233" s="10"/>
      <c r="B233" s="2"/>
      <c r="C233" s="2"/>
      <c r="E233" s="11"/>
      <c r="H233" s="62"/>
      <c r="N233" s="14"/>
      <c r="O233" s="14"/>
      <c r="P233" s="14"/>
    </row>
    <row r="234" spans="1:16" s="3" customFormat="1" x14ac:dyDescent="0.25">
      <c r="A234" s="10"/>
      <c r="B234" s="2"/>
      <c r="C234" s="2"/>
      <c r="E234" s="11"/>
      <c r="H234" s="62"/>
      <c r="N234" s="14"/>
      <c r="O234" s="14"/>
      <c r="P234" s="14"/>
    </row>
    <row r="235" spans="1:16" s="3" customFormat="1" x14ac:dyDescent="0.25">
      <c r="A235" s="10"/>
      <c r="B235" s="2"/>
      <c r="C235" s="2"/>
      <c r="E235" s="11"/>
      <c r="H235" s="62"/>
      <c r="N235" s="14"/>
      <c r="O235" s="14"/>
      <c r="P235" s="14"/>
    </row>
    <row r="236" spans="1:16" s="3" customFormat="1" x14ac:dyDescent="0.25">
      <c r="A236" s="10"/>
      <c r="B236" s="2"/>
      <c r="C236" s="2"/>
      <c r="E236" s="11"/>
      <c r="H236" s="62"/>
      <c r="N236" s="14"/>
      <c r="O236" s="14"/>
      <c r="P236" s="14"/>
    </row>
    <row r="237" spans="1:16" s="3" customFormat="1" x14ac:dyDescent="0.25">
      <c r="A237" s="10"/>
      <c r="B237" s="2"/>
      <c r="C237" s="2"/>
      <c r="E237" s="11"/>
      <c r="H237" s="62"/>
      <c r="N237" s="14"/>
      <c r="O237" s="14"/>
      <c r="P237" s="14"/>
    </row>
    <row r="238" spans="1:16" s="3" customFormat="1" x14ac:dyDescent="0.25">
      <c r="A238" s="10"/>
      <c r="B238" s="2"/>
      <c r="C238" s="2"/>
      <c r="E238" s="11"/>
      <c r="H238" s="62"/>
      <c r="N238" s="14"/>
      <c r="O238" s="14"/>
      <c r="P238" s="14"/>
    </row>
    <row r="239" spans="1:16" s="3" customFormat="1" x14ac:dyDescent="0.25">
      <c r="A239" s="10"/>
      <c r="B239" s="2"/>
      <c r="C239" s="2"/>
      <c r="E239" s="11"/>
      <c r="H239" s="62"/>
      <c r="N239" s="14"/>
      <c r="O239" s="14"/>
      <c r="P239" s="14"/>
    </row>
    <row r="240" spans="1:16" s="3" customFormat="1" x14ac:dyDescent="0.25">
      <c r="A240" s="10"/>
      <c r="B240" s="2"/>
      <c r="C240" s="2"/>
      <c r="E240" s="11"/>
      <c r="H240" s="62"/>
      <c r="N240" s="14"/>
      <c r="O240" s="14"/>
      <c r="P240" s="14"/>
    </row>
    <row r="241" spans="1:16" s="3" customFormat="1" x14ac:dyDescent="0.25">
      <c r="A241" s="10"/>
      <c r="B241" s="2"/>
      <c r="C241" s="2"/>
      <c r="E241" s="11"/>
      <c r="H241" s="62"/>
      <c r="N241" s="14"/>
      <c r="O241" s="14"/>
      <c r="P241" s="14"/>
    </row>
    <row r="242" spans="1:16" s="3" customFormat="1" x14ac:dyDescent="0.25">
      <c r="A242" s="10"/>
      <c r="B242" s="2"/>
      <c r="C242" s="2"/>
      <c r="E242" s="11"/>
      <c r="H242" s="62"/>
      <c r="N242" s="14"/>
      <c r="O242" s="14"/>
      <c r="P242" s="14"/>
    </row>
  </sheetData>
  <mergeCells count="2">
    <mergeCell ref="A222:L222"/>
    <mergeCell ref="O222:P222"/>
  </mergeCells>
  <conditionalFormatting sqref="B3:B214">
    <cfRule type="duplicateValues" dxfId="915" priority="2"/>
  </conditionalFormatting>
  <conditionalFormatting sqref="B215">
    <cfRule type="duplicateValues" dxfId="914" priority="1"/>
  </conditionalFormatting>
  <conditionalFormatting sqref="B216:B221">
    <cfRule type="duplicateValues" dxfId="913" priority="8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00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G7" sqref="G7"/>
    </sheetView>
  </sheetViews>
  <sheetFormatPr defaultRowHeight="15" x14ac:dyDescent="0.2"/>
  <cols>
    <col min="1" max="1" width="8" style="4" customWidth="1"/>
    <col min="2" max="2" width="19" style="2" customWidth="1"/>
    <col min="3" max="3" width="15.4257812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149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4" customHeight="1" x14ac:dyDescent="0.2">
      <c r="A3" s="102">
        <v>402541</v>
      </c>
      <c r="B3" s="72" t="s">
        <v>752</v>
      </c>
      <c r="C3" s="8" t="s">
        <v>753</v>
      </c>
      <c r="D3" s="74" t="s">
        <v>69</v>
      </c>
      <c r="E3" s="12">
        <v>44473</v>
      </c>
      <c r="F3" s="74" t="s">
        <v>523</v>
      </c>
      <c r="G3" s="12">
        <v>44475.916666666664</v>
      </c>
      <c r="H3" s="9" t="s">
        <v>524</v>
      </c>
      <c r="I3" s="1">
        <v>84</v>
      </c>
      <c r="J3" s="1">
        <v>12</v>
      </c>
      <c r="K3" s="1">
        <v>10</v>
      </c>
      <c r="L3" s="1">
        <v>3</v>
      </c>
      <c r="M3" s="78">
        <v>2.52</v>
      </c>
      <c r="N3" s="101">
        <v>3</v>
      </c>
      <c r="O3" s="63">
        <v>2530</v>
      </c>
      <c r="P3" s="64">
        <f>Table22457891011234567[[#This Row],[PEMBULATAN]]*O3</f>
        <v>7590</v>
      </c>
    </row>
    <row r="4" spans="1:16" ht="24" customHeight="1" x14ac:dyDescent="0.2">
      <c r="A4" s="13"/>
      <c r="B4" s="73"/>
      <c r="C4" s="71" t="s">
        <v>754</v>
      </c>
      <c r="D4" s="76" t="s">
        <v>69</v>
      </c>
      <c r="E4" s="12">
        <v>44473</v>
      </c>
      <c r="F4" s="74" t="s">
        <v>523</v>
      </c>
      <c r="G4" s="12">
        <v>44475.916666666664</v>
      </c>
      <c r="H4" s="75" t="s">
        <v>524</v>
      </c>
      <c r="I4" s="15">
        <v>88</v>
      </c>
      <c r="J4" s="15">
        <v>62</v>
      </c>
      <c r="K4" s="15">
        <v>28</v>
      </c>
      <c r="L4" s="15">
        <v>14</v>
      </c>
      <c r="M4" s="79">
        <v>38.192</v>
      </c>
      <c r="N4" s="101">
        <v>38.192</v>
      </c>
      <c r="O4" s="63">
        <v>2530</v>
      </c>
      <c r="P4" s="64">
        <f>Table22457891011234567[[#This Row],[PEMBULATAN]]*O4</f>
        <v>96625.76</v>
      </c>
    </row>
    <row r="5" spans="1:16" ht="24" customHeight="1" x14ac:dyDescent="0.2">
      <c r="A5" s="13"/>
      <c r="B5" s="73"/>
      <c r="C5" s="71" t="s">
        <v>755</v>
      </c>
      <c r="D5" s="76" t="s">
        <v>69</v>
      </c>
      <c r="E5" s="12">
        <v>44473</v>
      </c>
      <c r="F5" s="74" t="s">
        <v>523</v>
      </c>
      <c r="G5" s="12">
        <v>44475.916666666664</v>
      </c>
      <c r="H5" s="75" t="s">
        <v>524</v>
      </c>
      <c r="I5" s="15">
        <v>74</v>
      </c>
      <c r="J5" s="15">
        <v>60</v>
      </c>
      <c r="K5" s="15">
        <v>28</v>
      </c>
      <c r="L5" s="15">
        <v>16</v>
      </c>
      <c r="M5" s="79">
        <v>31.08</v>
      </c>
      <c r="N5" s="101">
        <v>31.08</v>
      </c>
      <c r="O5" s="63">
        <v>2530</v>
      </c>
      <c r="P5" s="64">
        <f>Table22457891011234567[[#This Row],[PEMBULATAN]]*O5</f>
        <v>78632.399999999994</v>
      </c>
    </row>
    <row r="6" spans="1:16" ht="24" customHeight="1" x14ac:dyDescent="0.2">
      <c r="A6" s="13"/>
      <c r="B6" s="73"/>
      <c r="C6" s="71" t="s">
        <v>756</v>
      </c>
      <c r="D6" s="76" t="s">
        <v>69</v>
      </c>
      <c r="E6" s="12">
        <v>44473</v>
      </c>
      <c r="F6" s="74" t="s">
        <v>523</v>
      </c>
      <c r="G6" s="12">
        <v>44475.916666666664</v>
      </c>
      <c r="H6" s="75" t="s">
        <v>524</v>
      </c>
      <c r="I6" s="15">
        <v>160</v>
      </c>
      <c r="J6" s="15">
        <v>40</v>
      </c>
      <c r="K6" s="15">
        <v>40</v>
      </c>
      <c r="L6" s="15">
        <v>18</v>
      </c>
      <c r="M6" s="79">
        <v>64</v>
      </c>
      <c r="N6" s="101">
        <v>64</v>
      </c>
      <c r="O6" s="63">
        <v>2530</v>
      </c>
      <c r="P6" s="64">
        <f>Table22457891011234567[[#This Row],[PEMBULATAN]]*O6</f>
        <v>161920</v>
      </c>
    </row>
    <row r="7" spans="1:16" ht="24" customHeight="1" x14ac:dyDescent="0.2">
      <c r="A7" s="13"/>
      <c r="B7" s="73"/>
      <c r="C7" s="71" t="s">
        <v>757</v>
      </c>
      <c r="D7" s="76" t="s">
        <v>69</v>
      </c>
      <c r="E7" s="12">
        <v>44473</v>
      </c>
      <c r="F7" s="74" t="s">
        <v>523</v>
      </c>
      <c r="G7" s="12">
        <v>44475.916666666664</v>
      </c>
      <c r="H7" s="75" t="s">
        <v>524</v>
      </c>
      <c r="I7" s="15">
        <v>75</v>
      </c>
      <c r="J7" s="15">
        <v>63</v>
      </c>
      <c r="K7" s="15">
        <v>23</v>
      </c>
      <c r="L7" s="15">
        <v>16</v>
      </c>
      <c r="M7" s="79">
        <v>27.168749999999999</v>
      </c>
      <c r="N7" s="101">
        <v>27.168749999999999</v>
      </c>
      <c r="O7" s="63">
        <v>2530</v>
      </c>
      <c r="P7" s="64">
        <f>Table22457891011234567[[#This Row],[PEMBULATAN]]*O7</f>
        <v>68736.9375</v>
      </c>
    </row>
    <row r="8" spans="1:16" ht="24" customHeight="1" x14ac:dyDescent="0.2">
      <c r="A8" s="13"/>
      <c r="B8" s="73"/>
      <c r="C8" s="71" t="s">
        <v>758</v>
      </c>
      <c r="D8" s="76" t="s">
        <v>69</v>
      </c>
      <c r="E8" s="12">
        <v>44473</v>
      </c>
      <c r="F8" s="74" t="s">
        <v>523</v>
      </c>
      <c r="G8" s="12">
        <v>44475.916666666664</v>
      </c>
      <c r="H8" s="75" t="s">
        <v>524</v>
      </c>
      <c r="I8" s="15">
        <v>85</v>
      </c>
      <c r="J8" s="15">
        <v>62</v>
      </c>
      <c r="K8" s="15">
        <v>38</v>
      </c>
      <c r="L8" s="15">
        <v>14</v>
      </c>
      <c r="M8" s="79">
        <v>50.064999999999998</v>
      </c>
      <c r="N8" s="101">
        <v>50.064999999999998</v>
      </c>
      <c r="O8" s="63">
        <v>2530</v>
      </c>
      <c r="P8" s="64">
        <f>Table22457891011234567[[#This Row],[PEMBULATAN]]*O8</f>
        <v>126664.45</v>
      </c>
    </row>
    <row r="9" spans="1:16" ht="24" customHeight="1" x14ac:dyDescent="0.2">
      <c r="A9" s="13"/>
      <c r="B9" s="73"/>
      <c r="C9" s="71" t="s">
        <v>759</v>
      </c>
      <c r="D9" s="76" t="s">
        <v>69</v>
      </c>
      <c r="E9" s="12">
        <v>44473</v>
      </c>
      <c r="F9" s="74" t="s">
        <v>523</v>
      </c>
      <c r="G9" s="12">
        <v>44475.916666666664</v>
      </c>
      <c r="H9" s="75" t="s">
        <v>524</v>
      </c>
      <c r="I9" s="15">
        <v>93</v>
      </c>
      <c r="J9" s="15">
        <v>40</v>
      </c>
      <c r="K9" s="15">
        <v>30</v>
      </c>
      <c r="L9" s="15">
        <v>13</v>
      </c>
      <c r="M9" s="79">
        <v>27.9</v>
      </c>
      <c r="N9" s="101">
        <v>27.9</v>
      </c>
      <c r="O9" s="63">
        <v>2530</v>
      </c>
      <c r="P9" s="64">
        <f>Table22457891011234567[[#This Row],[PEMBULATAN]]*O9</f>
        <v>70587</v>
      </c>
    </row>
    <row r="10" spans="1:16" ht="24" customHeight="1" x14ac:dyDescent="0.2">
      <c r="A10" s="13"/>
      <c r="B10" s="73"/>
      <c r="C10" s="71" t="s">
        <v>760</v>
      </c>
      <c r="D10" s="76" t="s">
        <v>69</v>
      </c>
      <c r="E10" s="12">
        <v>44473</v>
      </c>
      <c r="F10" s="74" t="s">
        <v>523</v>
      </c>
      <c r="G10" s="12">
        <v>44475.916666666664</v>
      </c>
      <c r="H10" s="75" t="s">
        <v>524</v>
      </c>
      <c r="I10" s="15">
        <v>70</v>
      </c>
      <c r="J10" s="15">
        <v>45</v>
      </c>
      <c r="K10" s="15">
        <v>26</v>
      </c>
      <c r="L10" s="15">
        <v>10</v>
      </c>
      <c r="M10" s="79">
        <v>20.475000000000001</v>
      </c>
      <c r="N10" s="101">
        <v>21</v>
      </c>
      <c r="O10" s="63">
        <v>2530</v>
      </c>
      <c r="P10" s="64">
        <f>Table22457891011234567[[#This Row],[PEMBULATAN]]*O10</f>
        <v>53130</v>
      </c>
    </row>
    <row r="11" spans="1:16" ht="24" customHeight="1" x14ac:dyDescent="0.2">
      <c r="A11" s="13"/>
      <c r="B11" s="73"/>
      <c r="C11" s="71" t="s">
        <v>761</v>
      </c>
      <c r="D11" s="76" t="s">
        <v>69</v>
      </c>
      <c r="E11" s="12">
        <v>44473</v>
      </c>
      <c r="F11" s="74" t="s">
        <v>523</v>
      </c>
      <c r="G11" s="12">
        <v>44475.916666666664</v>
      </c>
      <c r="H11" s="75" t="s">
        <v>524</v>
      </c>
      <c r="I11" s="15">
        <v>100</v>
      </c>
      <c r="J11" s="15">
        <v>58</v>
      </c>
      <c r="K11" s="15">
        <v>40</v>
      </c>
      <c r="L11" s="15">
        <v>12</v>
      </c>
      <c r="M11" s="79">
        <v>58</v>
      </c>
      <c r="N11" s="101">
        <v>58</v>
      </c>
      <c r="O11" s="63">
        <v>2530</v>
      </c>
      <c r="P11" s="64">
        <f>Table22457891011234567[[#This Row],[PEMBULATAN]]*O11</f>
        <v>146740</v>
      </c>
    </row>
    <row r="12" spans="1:16" ht="24" customHeight="1" x14ac:dyDescent="0.2">
      <c r="A12" s="13"/>
      <c r="B12" s="73"/>
      <c r="C12" s="71" t="s">
        <v>762</v>
      </c>
      <c r="D12" s="76" t="s">
        <v>69</v>
      </c>
      <c r="E12" s="12">
        <v>44473</v>
      </c>
      <c r="F12" s="74" t="s">
        <v>523</v>
      </c>
      <c r="G12" s="12">
        <v>44475.916666666664</v>
      </c>
      <c r="H12" s="75" t="s">
        <v>524</v>
      </c>
      <c r="I12" s="15">
        <v>80</v>
      </c>
      <c r="J12" s="15">
        <v>64</v>
      </c>
      <c r="K12" s="15">
        <v>23</v>
      </c>
      <c r="L12" s="15">
        <v>11</v>
      </c>
      <c r="M12" s="79">
        <v>29.44</v>
      </c>
      <c r="N12" s="101">
        <v>30</v>
      </c>
      <c r="O12" s="63">
        <v>2530</v>
      </c>
      <c r="P12" s="64">
        <f>Table22457891011234567[[#This Row],[PEMBULATAN]]*O12</f>
        <v>75900</v>
      </c>
    </row>
    <row r="13" spans="1:16" ht="24" customHeight="1" x14ac:dyDescent="0.2">
      <c r="A13" s="13"/>
      <c r="B13" s="73"/>
      <c r="C13" s="71" t="s">
        <v>763</v>
      </c>
      <c r="D13" s="76" t="s">
        <v>69</v>
      </c>
      <c r="E13" s="12">
        <v>44473</v>
      </c>
      <c r="F13" s="74" t="s">
        <v>523</v>
      </c>
      <c r="G13" s="12">
        <v>44475.916666666664</v>
      </c>
      <c r="H13" s="75" t="s">
        <v>524</v>
      </c>
      <c r="I13" s="15">
        <v>83</v>
      </c>
      <c r="J13" s="15">
        <v>55</v>
      </c>
      <c r="K13" s="15">
        <v>25</v>
      </c>
      <c r="L13" s="15">
        <v>15</v>
      </c>
      <c r="M13" s="79">
        <v>28.53125</v>
      </c>
      <c r="N13" s="101">
        <v>28.53125</v>
      </c>
      <c r="O13" s="63">
        <v>2530</v>
      </c>
      <c r="P13" s="64">
        <f>Table22457891011234567[[#This Row],[PEMBULATAN]]*O13</f>
        <v>72184.0625</v>
      </c>
    </row>
    <row r="14" spans="1:16" ht="24" customHeight="1" x14ac:dyDescent="0.2">
      <c r="A14" s="13"/>
      <c r="B14" s="73"/>
      <c r="C14" s="71" t="s">
        <v>764</v>
      </c>
      <c r="D14" s="76" t="s">
        <v>69</v>
      </c>
      <c r="E14" s="12">
        <v>44473</v>
      </c>
      <c r="F14" s="74" t="s">
        <v>523</v>
      </c>
      <c r="G14" s="12">
        <v>44475.916666666664</v>
      </c>
      <c r="H14" s="75" t="s">
        <v>524</v>
      </c>
      <c r="I14" s="15">
        <v>100</v>
      </c>
      <c r="J14" s="15">
        <v>68</v>
      </c>
      <c r="K14" s="15">
        <v>35</v>
      </c>
      <c r="L14" s="15">
        <v>21</v>
      </c>
      <c r="M14" s="79">
        <v>59.5</v>
      </c>
      <c r="N14" s="101">
        <v>59.5</v>
      </c>
      <c r="O14" s="63">
        <v>2530</v>
      </c>
      <c r="P14" s="64">
        <f>Table22457891011234567[[#This Row],[PEMBULATAN]]*O14</f>
        <v>150535</v>
      </c>
    </row>
    <row r="15" spans="1:16" ht="24" customHeight="1" x14ac:dyDescent="0.2">
      <c r="A15" s="13"/>
      <c r="B15" s="73"/>
      <c r="C15" s="71" t="s">
        <v>765</v>
      </c>
      <c r="D15" s="76" t="s">
        <v>69</v>
      </c>
      <c r="E15" s="12">
        <v>44473</v>
      </c>
      <c r="F15" s="74" t="s">
        <v>523</v>
      </c>
      <c r="G15" s="12">
        <v>44475.916666666664</v>
      </c>
      <c r="H15" s="75" t="s">
        <v>524</v>
      </c>
      <c r="I15" s="15">
        <v>95</v>
      </c>
      <c r="J15" s="15">
        <v>60</v>
      </c>
      <c r="K15" s="15">
        <v>28</v>
      </c>
      <c r="L15" s="15">
        <v>15</v>
      </c>
      <c r="M15" s="79">
        <v>39.9</v>
      </c>
      <c r="N15" s="101">
        <v>39.9</v>
      </c>
      <c r="O15" s="63">
        <v>2530</v>
      </c>
      <c r="P15" s="64">
        <f>Table22457891011234567[[#This Row],[PEMBULATAN]]*O15</f>
        <v>100947</v>
      </c>
    </row>
    <row r="16" spans="1:16" ht="24" customHeight="1" x14ac:dyDescent="0.2">
      <c r="A16" s="13"/>
      <c r="B16" s="73"/>
      <c r="C16" s="71" t="s">
        <v>766</v>
      </c>
      <c r="D16" s="76" t="s">
        <v>69</v>
      </c>
      <c r="E16" s="12">
        <v>44473</v>
      </c>
      <c r="F16" s="74" t="s">
        <v>523</v>
      </c>
      <c r="G16" s="12">
        <v>44475.916666666664</v>
      </c>
      <c r="H16" s="75" t="s">
        <v>524</v>
      </c>
      <c r="I16" s="15">
        <v>92</v>
      </c>
      <c r="J16" s="15">
        <v>60</v>
      </c>
      <c r="K16" s="15">
        <v>38</v>
      </c>
      <c r="L16" s="15">
        <v>21</v>
      </c>
      <c r="M16" s="79">
        <v>52.44</v>
      </c>
      <c r="N16" s="101">
        <v>53</v>
      </c>
      <c r="O16" s="63">
        <v>2530</v>
      </c>
      <c r="P16" s="64">
        <f>Table22457891011234567[[#This Row],[PEMBULATAN]]*O16</f>
        <v>134090</v>
      </c>
    </row>
    <row r="17" spans="1:16" ht="24" customHeight="1" x14ac:dyDescent="0.2">
      <c r="A17" s="13"/>
      <c r="B17" s="73"/>
      <c r="C17" s="71" t="s">
        <v>767</v>
      </c>
      <c r="D17" s="76" t="s">
        <v>69</v>
      </c>
      <c r="E17" s="12">
        <v>44473</v>
      </c>
      <c r="F17" s="74" t="s">
        <v>523</v>
      </c>
      <c r="G17" s="12">
        <v>44475.916666666664</v>
      </c>
      <c r="H17" s="75" t="s">
        <v>524</v>
      </c>
      <c r="I17" s="15">
        <v>97</v>
      </c>
      <c r="J17" s="15">
        <v>63</v>
      </c>
      <c r="K17" s="15">
        <v>36</v>
      </c>
      <c r="L17" s="15">
        <v>20</v>
      </c>
      <c r="M17" s="79">
        <v>54.999000000000002</v>
      </c>
      <c r="N17" s="101">
        <v>54.999000000000002</v>
      </c>
      <c r="O17" s="63">
        <v>2530</v>
      </c>
      <c r="P17" s="64">
        <f>Table22457891011234567[[#This Row],[PEMBULATAN]]*O17</f>
        <v>139147.47</v>
      </c>
    </row>
    <row r="18" spans="1:16" ht="24" customHeight="1" x14ac:dyDescent="0.2">
      <c r="A18" s="13"/>
      <c r="B18" s="73"/>
      <c r="C18" s="71" t="s">
        <v>768</v>
      </c>
      <c r="D18" s="76" t="s">
        <v>69</v>
      </c>
      <c r="E18" s="12">
        <v>44473</v>
      </c>
      <c r="F18" s="74" t="s">
        <v>523</v>
      </c>
      <c r="G18" s="12">
        <v>44475.916666666664</v>
      </c>
      <c r="H18" s="75" t="s">
        <v>524</v>
      </c>
      <c r="I18" s="15">
        <v>69</v>
      </c>
      <c r="J18" s="15">
        <v>39</v>
      </c>
      <c r="K18" s="15">
        <v>77</v>
      </c>
      <c r="L18" s="15">
        <v>35</v>
      </c>
      <c r="M18" s="79">
        <v>51.801749999999998</v>
      </c>
      <c r="N18" s="101">
        <v>51.801749999999998</v>
      </c>
      <c r="O18" s="63">
        <v>2530</v>
      </c>
      <c r="P18" s="64">
        <f>Table22457891011234567[[#This Row],[PEMBULATAN]]*O18</f>
        <v>131058.42749999999</v>
      </c>
    </row>
    <row r="19" spans="1:16" ht="24" customHeight="1" x14ac:dyDescent="0.2">
      <c r="A19" s="13"/>
      <c r="B19" s="73"/>
      <c r="C19" s="71" t="s">
        <v>769</v>
      </c>
      <c r="D19" s="76" t="s">
        <v>69</v>
      </c>
      <c r="E19" s="12">
        <v>44473</v>
      </c>
      <c r="F19" s="74" t="s">
        <v>523</v>
      </c>
      <c r="G19" s="12">
        <v>44475.916666666664</v>
      </c>
      <c r="H19" s="75" t="s">
        <v>524</v>
      </c>
      <c r="I19" s="15">
        <v>44</v>
      </c>
      <c r="J19" s="15">
        <v>32</v>
      </c>
      <c r="K19" s="15">
        <v>24</v>
      </c>
      <c r="L19" s="15">
        <v>1</v>
      </c>
      <c r="M19" s="79">
        <v>8.4480000000000004</v>
      </c>
      <c r="N19" s="101">
        <v>9</v>
      </c>
      <c r="O19" s="63">
        <v>2530</v>
      </c>
      <c r="P19" s="64">
        <f>Table22457891011234567[[#This Row],[PEMBULATAN]]*O19</f>
        <v>22770</v>
      </c>
    </row>
    <row r="20" spans="1:16" ht="24" customHeight="1" x14ac:dyDescent="0.2">
      <c r="A20" s="13"/>
      <c r="B20" s="73"/>
      <c r="C20" s="71" t="s">
        <v>770</v>
      </c>
      <c r="D20" s="76" t="s">
        <v>69</v>
      </c>
      <c r="E20" s="12">
        <v>44473</v>
      </c>
      <c r="F20" s="74" t="s">
        <v>523</v>
      </c>
      <c r="G20" s="12">
        <v>44475.916666666664</v>
      </c>
      <c r="H20" s="75" t="s">
        <v>524</v>
      </c>
      <c r="I20" s="15">
        <v>70</v>
      </c>
      <c r="J20" s="15">
        <v>60</v>
      </c>
      <c r="K20" s="15">
        <v>34</v>
      </c>
      <c r="L20" s="15">
        <v>10</v>
      </c>
      <c r="M20" s="79">
        <v>35.700000000000003</v>
      </c>
      <c r="N20" s="101">
        <v>35.700000000000003</v>
      </c>
      <c r="O20" s="63">
        <v>2530</v>
      </c>
      <c r="P20" s="64">
        <f>Table22457891011234567[[#This Row],[PEMBULATAN]]*O20</f>
        <v>90321</v>
      </c>
    </row>
    <row r="21" spans="1:16" ht="24" customHeight="1" x14ac:dyDescent="0.2">
      <c r="A21" s="13"/>
      <c r="B21" s="73"/>
      <c r="C21" s="71" t="s">
        <v>771</v>
      </c>
      <c r="D21" s="76" t="s">
        <v>69</v>
      </c>
      <c r="E21" s="12">
        <v>44473</v>
      </c>
      <c r="F21" s="74" t="s">
        <v>523</v>
      </c>
      <c r="G21" s="12">
        <v>44475.916666666664</v>
      </c>
      <c r="H21" s="75" t="s">
        <v>524</v>
      </c>
      <c r="I21" s="15">
        <v>58</v>
      </c>
      <c r="J21" s="15">
        <v>32</v>
      </c>
      <c r="K21" s="15">
        <v>22</v>
      </c>
      <c r="L21" s="15">
        <v>2</v>
      </c>
      <c r="M21" s="79">
        <v>10.208</v>
      </c>
      <c r="N21" s="101">
        <v>10.208</v>
      </c>
      <c r="O21" s="63">
        <v>2530</v>
      </c>
      <c r="P21" s="64">
        <f>Table22457891011234567[[#This Row],[PEMBULATAN]]*O21</f>
        <v>25826.240000000002</v>
      </c>
    </row>
    <row r="22" spans="1:16" ht="24" customHeight="1" x14ac:dyDescent="0.2">
      <c r="A22" s="13"/>
      <c r="B22" s="73"/>
      <c r="C22" s="71" t="s">
        <v>772</v>
      </c>
      <c r="D22" s="76" t="s">
        <v>69</v>
      </c>
      <c r="E22" s="12">
        <v>44473</v>
      </c>
      <c r="F22" s="74" t="s">
        <v>523</v>
      </c>
      <c r="G22" s="12">
        <v>44475.916666666664</v>
      </c>
      <c r="H22" s="75" t="s">
        <v>524</v>
      </c>
      <c r="I22" s="15">
        <v>55</v>
      </c>
      <c r="J22" s="15">
        <v>43</v>
      </c>
      <c r="K22" s="15">
        <v>45</v>
      </c>
      <c r="L22" s="15">
        <v>25</v>
      </c>
      <c r="M22" s="79">
        <v>26.606249999999999</v>
      </c>
      <c r="N22" s="101">
        <v>26.606249999999999</v>
      </c>
      <c r="O22" s="63">
        <v>2530</v>
      </c>
      <c r="P22" s="64">
        <f>Table22457891011234567[[#This Row],[PEMBULATAN]]*O22</f>
        <v>67313.8125</v>
      </c>
    </row>
    <row r="23" spans="1:16" ht="24" customHeight="1" x14ac:dyDescent="0.2">
      <c r="A23" s="13"/>
      <c r="B23" s="73"/>
      <c r="C23" s="71" t="s">
        <v>773</v>
      </c>
      <c r="D23" s="76" t="s">
        <v>69</v>
      </c>
      <c r="E23" s="12">
        <v>44473</v>
      </c>
      <c r="F23" s="74" t="s">
        <v>523</v>
      </c>
      <c r="G23" s="12">
        <v>44475.916666666664</v>
      </c>
      <c r="H23" s="75" t="s">
        <v>524</v>
      </c>
      <c r="I23" s="15">
        <v>60</v>
      </c>
      <c r="J23" s="15">
        <v>43</v>
      </c>
      <c r="K23" s="15">
        <v>18</v>
      </c>
      <c r="L23" s="15">
        <v>3</v>
      </c>
      <c r="M23" s="79">
        <v>11.61</v>
      </c>
      <c r="N23" s="101">
        <v>11.61</v>
      </c>
      <c r="O23" s="63">
        <v>2530</v>
      </c>
      <c r="P23" s="64">
        <f>Table22457891011234567[[#This Row],[PEMBULATAN]]*O23</f>
        <v>29373.3</v>
      </c>
    </row>
    <row r="24" spans="1:16" ht="24" customHeight="1" x14ac:dyDescent="0.2">
      <c r="A24" s="13"/>
      <c r="B24" s="73"/>
      <c r="C24" s="71" t="s">
        <v>774</v>
      </c>
      <c r="D24" s="76" t="s">
        <v>69</v>
      </c>
      <c r="E24" s="12">
        <v>44473</v>
      </c>
      <c r="F24" s="74" t="s">
        <v>523</v>
      </c>
      <c r="G24" s="12">
        <v>44475.916666666664</v>
      </c>
      <c r="H24" s="75" t="s">
        <v>524</v>
      </c>
      <c r="I24" s="15">
        <v>70</v>
      </c>
      <c r="J24" s="15">
        <v>40</v>
      </c>
      <c r="K24" s="15">
        <v>31</v>
      </c>
      <c r="L24" s="15">
        <v>11</v>
      </c>
      <c r="M24" s="79">
        <v>21.7</v>
      </c>
      <c r="N24" s="101">
        <v>21.7</v>
      </c>
      <c r="O24" s="63">
        <v>2530</v>
      </c>
      <c r="P24" s="64">
        <f>Table22457891011234567[[#This Row],[PEMBULATAN]]*O24</f>
        <v>54901</v>
      </c>
    </row>
    <row r="25" spans="1:16" ht="24" customHeight="1" x14ac:dyDescent="0.2">
      <c r="A25" s="13"/>
      <c r="B25" s="73"/>
      <c r="C25" s="71" t="s">
        <v>775</v>
      </c>
      <c r="D25" s="76" t="s">
        <v>69</v>
      </c>
      <c r="E25" s="12">
        <v>44473</v>
      </c>
      <c r="F25" s="74" t="s">
        <v>523</v>
      </c>
      <c r="G25" s="12">
        <v>44475.916666666664</v>
      </c>
      <c r="H25" s="75" t="s">
        <v>524</v>
      </c>
      <c r="I25" s="15">
        <v>90</v>
      </c>
      <c r="J25" s="15">
        <v>55</v>
      </c>
      <c r="K25" s="15">
        <v>36</v>
      </c>
      <c r="L25" s="15">
        <v>26</v>
      </c>
      <c r="M25" s="79">
        <v>44.55</v>
      </c>
      <c r="N25" s="101">
        <v>44.55</v>
      </c>
      <c r="O25" s="63">
        <v>2530</v>
      </c>
      <c r="P25" s="64">
        <f>Table22457891011234567[[#This Row],[PEMBULATAN]]*O25</f>
        <v>112711.5</v>
      </c>
    </row>
    <row r="26" spans="1:16" ht="24" customHeight="1" x14ac:dyDescent="0.2">
      <c r="A26" s="13"/>
      <c r="B26" s="73"/>
      <c r="C26" s="71" t="s">
        <v>776</v>
      </c>
      <c r="D26" s="76" t="s">
        <v>69</v>
      </c>
      <c r="E26" s="12">
        <v>44473</v>
      </c>
      <c r="F26" s="74" t="s">
        <v>523</v>
      </c>
      <c r="G26" s="12">
        <v>44475.916666666664</v>
      </c>
      <c r="H26" s="75" t="s">
        <v>524</v>
      </c>
      <c r="I26" s="15">
        <v>47</v>
      </c>
      <c r="J26" s="15">
        <v>48</v>
      </c>
      <c r="K26" s="15">
        <v>18</v>
      </c>
      <c r="L26" s="15">
        <v>8</v>
      </c>
      <c r="M26" s="79">
        <v>10.151999999999999</v>
      </c>
      <c r="N26" s="101">
        <v>10.151999999999999</v>
      </c>
      <c r="O26" s="63">
        <v>2530</v>
      </c>
      <c r="P26" s="64">
        <f>Table22457891011234567[[#This Row],[PEMBULATAN]]*O26</f>
        <v>25684.559999999998</v>
      </c>
    </row>
    <row r="27" spans="1:16" ht="24" customHeight="1" x14ac:dyDescent="0.2">
      <c r="A27" s="13"/>
      <c r="B27" s="73"/>
      <c r="C27" s="71" t="s">
        <v>777</v>
      </c>
      <c r="D27" s="76" t="s">
        <v>69</v>
      </c>
      <c r="E27" s="12">
        <v>44473</v>
      </c>
      <c r="F27" s="74" t="s">
        <v>523</v>
      </c>
      <c r="G27" s="12">
        <v>44475.916666666664</v>
      </c>
      <c r="H27" s="75" t="s">
        <v>524</v>
      </c>
      <c r="I27" s="15">
        <v>78</v>
      </c>
      <c r="J27" s="15">
        <v>63</v>
      </c>
      <c r="K27" s="15">
        <v>28</v>
      </c>
      <c r="L27" s="15">
        <v>15</v>
      </c>
      <c r="M27" s="79">
        <v>34.398000000000003</v>
      </c>
      <c r="N27" s="101">
        <v>35</v>
      </c>
      <c r="O27" s="63">
        <v>2530</v>
      </c>
      <c r="P27" s="64">
        <f>Table22457891011234567[[#This Row],[PEMBULATAN]]*O27</f>
        <v>88550</v>
      </c>
    </row>
    <row r="28" spans="1:16" ht="24" customHeight="1" x14ac:dyDescent="0.2">
      <c r="A28" s="13"/>
      <c r="B28" s="73"/>
      <c r="C28" s="71" t="s">
        <v>778</v>
      </c>
      <c r="D28" s="76" t="s">
        <v>69</v>
      </c>
      <c r="E28" s="12">
        <v>44473</v>
      </c>
      <c r="F28" s="74" t="s">
        <v>523</v>
      </c>
      <c r="G28" s="12">
        <v>44475.916666666664</v>
      </c>
      <c r="H28" s="75" t="s">
        <v>524</v>
      </c>
      <c r="I28" s="15">
        <v>72</v>
      </c>
      <c r="J28" s="15">
        <v>48</v>
      </c>
      <c r="K28" s="15">
        <v>30</v>
      </c>
      <c r="L28" s="15">
        <v>11</v>
      </c>
      <c r="M28" s="79">
        <v>25.92</v>
      </c>
      <c r="N28" s="101">
        <v>25.92</v>
      </c>
      <c r="O28" s="63">
        <v>2530</v>
      </c>
      <c r="P28" s="64">
        <f>Table22457891011234567[[#This Row],[PEMBULATAN]]*O28</f>
        <v>65577.600000000006</v>
      </c>
    </row>
    <row r="29" spans="1:16" ht="24" customHeight="1" x14ac:dyDescent="0.2">
      <c r="A29" s="13"/>
      <c r="B29" s="73"/>
      <c r="C29" s="71" t="s">
        <v>779</v>
      </c>
      <c r="D29" s="76" t="s">
        <v>69</v>
      </c>
      <c r="E29" s="12">
        <v>44473</v>
      </c>
      <c r="F29" s="74" t="s">
        <v>523</v>
      </c>
      <c r="G29" s="12">
        <v>44475.916666666664</v>
      </c>
      <c r="H29" s="75" t="s">
        <v>524</v>
      </c>
      <c r="I29" s="15">
        <v>75</v>
      </c>
      <c r="J29" s="15">
        <v>63</v>
      </c>
      <c r="K29" s="15">
        <v>28</v>
      </c>
      <c r="L29" s="15">
        <v>17</v>
      </c>
      <c r="M29" s="79">
        <v>33.075000000000003</v>
      </c>
      <c r="N29" s="101">
        <v>33.075000000000003</v>
      </c>
      <c r="O29" s="63">
        <v>2530</v>
      </c>
      <c r="P29" s="64">
        <f>Table22457891011234567[[#This Row],[PEMBULATAN]]*O29</f>
        <v>83679.75</v>
      </c>
    </row>
    <row r="30" spans="1:16" ht="24" customHeight="1" x14ac:dyDescent="0.2">
      <c r="A30" s="13"/>
      <c r="B30" s="73"/>
      <c r="C30" s="71" t="s">
        <v>780</v>
      </c>
      <c r="D30" s="76" t="s">
        <v>69</v>
      </c>
      <c r="E30" s="12">
        <v>44473</v>
      </c>
      <c r="F30" s="74" t="s">
        <v>523</v>
      </c>
      <c r="G30" s="12">
        <v>44475.916666666664</v>
      </c>
      <c r="H30" s="75" t="s">
        <v>524</v>
      </c>
      <c r="I30" s="15">
        <v>92</v>
      </c>
      <c r="J30" s="15">
        <v>62</v>
      </c>
      <c r="K30" s="15">
        <v>30</v>
      </c>
      <c r="L30" s="15">
        <v>17</v>
      </c>
      <c r="M30" s="79">
        <v>42.78</v>
      </c>
      <c r="N30" s="101">
        <v>42.78</v>
      </c>
      <c r="O30" s="63">
        <v>2530</v>
      </c>
      <c r="P30" s="64">
        <f>Table22457891011234567[[#This Row],[PEMBULATAN]]*O30</f>
        <v>108233.40000000001</v>
      </c>
    </row>
    <row r="31" spans="1:16" ht="24" customHeight="1" x14ac:dyDescent="0.2">
      <c r="A31" s="13"/>
      <c r="B31" s="73"/>
      <c r="C31" s="71" t="s">
        <v>781</v>
      </c>
      <c r="D31" s="76" t="s">
        <v>69</v>
      </c>
      <c r="E31" s="12">
        <v>44473</v>
      </c>
      <c r="F31" s="74" t="s">
        <v>523</v>
      </c>
      <c r="G31" s="12">
        <v>44475.916666666664</v>
      </c>
      <c r="H31" s="75" t="s">
        <v>524</v>
      </c>
      <c r="I31" s="15">
        <v>80</v>
      </c>
      <c r="J31" s="15">
        <v>62</v>
      </c>
      <c r="K31" s="15">
        <v>28</v>
      </c>
      <c r="L31" s="15">
        <v>10</v>
      </c>
      <c r="M31" s="79">
        <v>34.72</v>
      </c>
      <c r="N31" s="101">
        <v>34.72</v>
      </c>
      <c r="O31" s="63">
        <v>2530</v>
      </c>
      <c r="P31" s="64">
        <f>Table22457891011234567[[#This Row],[PEMBULATAN]]*O31</f>
        <v>87841.599999999991</v>
      </c>
    </row>
    <row r="32" spans="1:16" ht="24" customHeight="1" x14ac:dyDescent="0.2">
      <c r="A32" s="13"/>
      <c r="B32" s="73"/>
      <c r="C32" s="71" t="s">
        <v>782</v>
      </c>
      <c r="D32" s="76" t="s">
        <v>69</v>
      </c>
      <c r="E32" s="12">
        <v>44473</v>
      </c>
      <c r="F32" s="74" t="s">
        <v>523</v>
      </c>
      <c r="G32" s="12">
        <v>44475.916666666664</v>
      </c>
      <c r="H32" s="75" t="s">
        <v>524</v>
      </c>
      <c r="I32" s="15">
        <v>66</v>
      </c>
      <c r="J32" s="15">
        <v>58</v>
      </c>
      <c r="K32" s="15">
        <v>44</v>
      </c>
      <c r="L32" s="15">
        <v>17</v>
      </c>
      <c r="M32" s="79">
        <v>42.107999999999997</v>
      </c>
      <c r="N32" s="101">
        <v>42.107999999999997</v>
      </c>
      <c r="O32" s="63">
        <v>2530</v>
      </c>
      <c r="P32" s="64">
        <f>Table22457891011234567[[#This Row],[PEMBULATAN]]*O32</f>
        <v>106533.23999999999</v>
      </c>
    </row>
    <row r="33" spans="1:16" ht="24" customHeight="1" x14ac:dyDescent="0.2">
      <c r="A33" s="13"/>
      <c r="B33" s="73"/>
      <c r="C33" s="71" t="s">
        <v>783</v>
      </c>
      <c r="D33" s="76" t="s">
        <v>69</v>
      </c>
      <c r="E33" s="12">
        <v>44473</v>
      </c>
      <c r="F33" s="74" t="s">
        <v>523</v>
      </c>
      <c r="G33" s="12">
        <v>44475.916666666664</v>
      </c>
      <c r="H33" s="75" t="s">
        <v>524</v>
      </c>
      <c r="I33" s="15">
        <v>62</v>
      </c>
      <c r="J33" s="15">
        <v>62</v>
      </c>
      <c r="K33" s="15">
        <v>14</v>
      </c>
      <c r="L33" s="15">
        <v>5</v>
      </c>
      <c r="M33" s="79">
        <v>13.454000000000001</v>
      </c>
      <c r="N33" s="101">
        <v>14</v>
      </c>
      <c r="O33" s="63">
        <v>2530</v>
      </c>
      <c r="P33" s="64">
        <f>Table22457891011234567[[#This Row],[PEMBULATAN]]*O33</f>
        <v>35420</v>
      </c>
    </row>
    <row r="34" spans="1:16" ht="24" customHeight="1" x14ac:dyDescent="0.2">
      <c r="A34" s="13"/>
      <c r="B34" s="73"/>
      <c r="C34" s="71" t="s">
        <v>784</v>
      </c>
      <c r="D34" s="76" t="s">
        <v>69</v>
      </c>
      <c r="E34" s="12">
        <v>44473</v>
      </c>
      <c r="F34" s="74" t="s">
        <v>523</v>
      </c>
      <c r="G34" s="12">
        <v>44475.916666666664</v>
      </c>
      <c r="H34" s="75" t="s">
        <v>524</v>
      </c>
      <c r="I34" s="15">
        <v>44</v>
      </c>
      <c r="J34" s="15">
        <v>26</v>
      </c>
      <c r="K34" s="15">
        <v>14</v>
      </c>
      <c r="L34" s="15">
        <v>3</v>
      </c>
      <c r="M34" s="79">
        <v>4.0039999999999996</v>
      </c>
      <c r="N34" s="101">
        <v>4.0039999999999996</v>
      </c>
      <c r="O34" s="63">
        <v>2530</v>
      </c>
      <c r="P34" s="64">
        <f>Table22457891011234567[[#This Row],[PEMBULATAN]]*O34</f>
        <v>10130.119999999999</v>
      </c>
    </row>
    <row r="35" spans="1:16" ht="24" customHeight="1" x14ac:dyDescent="0.2">
      <c r="A35" s="13"/>
      <c r="B35" s="73"/>
      <c r="C35" s="71" t="s">
        <v>785</v>
      </c>
      <c r="D35" s="76" t="s">
        <v>69</v>
      </c>
      <c r="E35" s="12">
        <v>44473</v>
      </c>
      <c r="F35" s="74" t="s">
        <v>523</v>
      </c>
      <c r="G35" s="12">
        <v>44475.916666666664</v>
      </c>
      <c r="H35" s="75" t="s">
        <v>524</v>
      </c>
      <c r="I35" s="15">
        <v>80</v>
      </c>
      <c r="J35" s="15">
        <v>23</v>
      </c>
      <c r="K35" s="15">
        <v>10</v>
      </c>
      <c r="L35" s="15">
        <v>3</v>
      </c>
      <c r="M35" s="79">
        <v>4.5999999999999996</v>
      </c>
      <c r="N35" s="101">
        <v>4.5999999999999996</v>
      </c>
      <c r="O35" s="63">
        <v>2530</v>
      </c>
      <c r="P35" s="64">
        <f>Table22457891011234567[[#This Row],[PEMBULATAN]]*O35</f>
        <v>11638</v>
      </c>
    </row>
    <row r="36" spans="1:16" ht="24" customHeight="1" x14ac:dyDescent="0.2">
      <c r="A36" s="13"/>
      <c r="B36" s="73"/>
      <c r="C36" s="71" t="s">
        <v>786</v>
      </c>
      <c r="D36" s="76" t="s">
        <v>69</v>
      </c>
      <c r="E36" s="12">
        <v>44473</v>
      </c>
      <c r="F36" s="74" t="s">
        <v>523</v>
      </c>
      <c r="G36" s="12">
        <v>44475.916666666664</v>
      </c>
      <c r="H36" s="75" t="s">
        <v>524</v>
      </c>
      <c r="I36" s="15">
        <v>87</v>
      </c>
      <c r="J36" s="15">
        <v>63</v>
      </c>
      <c r="K36" s="15">
        <v>22</v>
      </c>
      <c r="L36" s="15">
        <v>9</v>
      </c>
      <c r="M36" s="79">
        <v>30.145499999999998</v>
      </c>
      <c r="N36" s="101">
        <v>30.145499999999998</v>
      </c>
      <c r="O36" s="63">
        <v>2530</v>
      </c>
      <c r="P36" s="64">
        <f>Table22457891011234567[[#This Row],[PEMBULATAN]]*O36</f>
        <v>76268.114999999991</v>
      </c>
    </row>
    <row r="37" spans="1:16" ht="24" customHeight="1" x14ac:dyDescent="0.2">
      <c r="A37" s="13"/>
      <c r="B37" s="73"/>
      <c r="C37" s="71" t="s">
        <v>787</v>
      </c>
      <c r="D37" s="76" t="s">
        <v>69</v>
      </c>
      <c r="E37" s="12">
        <v>44473</v>
      </c>
      <c r="F37" s="74" t="s">
        <v>523</v>
      </c>
      <c r="G37" s="12">
        <v>44475.916666666664</v>
      </c>
      <c r="H37" s="75" t="s">
        <v>524</v>
      </c>
      <c r="I37" s="15">
        <v>96</v>
      </c>
      <c r="J37" s="15">
        <v>50</v>
      </c>
      <c r="K37" s="15">
        <v>38</v>
      </c>
      <c r="L37" s="15">
        <v>20</v>
      </c>
      <c r="M37" s="79">
        <v>45.6</v>
      </c>
      <c r="N37" s="101">
        <v>45.6</v>
      </c>
      <c r="O37" s="63">
        <v>2530</v>
      </c>
      <c r="P37" s="64">
        <f>Table22457891011234567[[#This Row],[PEMBULATAN]]*O37</f>
        <v>115368</v>
      </c>
    </row>
    <row r="38" spans="1:16" ht="24" customHeight="1" x14ac:dyDescent="0.2">
      <c r="A38" s="13"/>
      <c r="B38" s="73"/>
      <c r="C38" s="71" t="s">
        <v>788</v>
      </c>
      <c r="D38" s="76" t="s">
        <v>69</v>
      </c>
      <c r="E38" s="12">
        <v>44473</v>
      </c>
      <c r="F38" s="74" t="s">
        <v>523</v>
      </c>
      <c r="G38" s="12">
        <v>44475.916666666664</v>
      </c>
      <c r="H38" s="75" t="s">
        <v>524</v>
      </c>
      <c r="I38" s="15">
        <v>66</v>
      </c>
      <c r="J38" s="15">
        <v>40</v>
      </c>
      <c r="K38" s="15">
        <v>13</v>
      </c>
      <c r="L38" s="15">
        <v>3</v>
      </c>
      <c r="M38" s="79">
        <v>8.58</v>
      </c>
      <c r="N38" s="101">
        <v>8.58</v>
      </c>
      <c r="O38" s="63">
        <v>2530</v>
      </c>
      <c r="P38" s="64">
        <f>Table22457891011234567[[#This Row],[PEMBULATAN]]*O38</f>
        <v>21707.4</v>
      </c>
    </row>
    <row r="39" spans="1:16" ht="24" customHeight="1" x14ac:dyDescent="0.2">
      <c r="A39" s="13"/>
      <c r="B39" s="73"/>
      <c r="C39" s="71" t="s">
        <v>789</v>
      </c>
      <c r="D39" s="76" t="s">
        <v>69</v>
      </c>
      <c r="E39" s="12">
        <v>44473</v>
      </c>
      <c r="F39" s="74" t="s">
        <v>523</v>
      </c>
      <c r="G39" s="12">
        <v>44475.916666666664</v>
      </c>
      <c r="H39" s="75" t="s">
        <v>524</v>
      </c>
      <c r="I39" s="15">
        <v>55</v>
      </c>
      <c r="J39" s="15">
        <v>38</v>
      </c>
      <c r="K39" s="15">
        <v>18</v>
      </c>
      <c r="L39" s="15">
        <v>3</v>
      </c>
      <c r="M39" s="79">
        <v>9.4049999999999994</v>
      </c>
      <c r="N39" s="101">
        <v>10</v>
      </c>
      <c r="O39" s="63">
        <v>2530</v>
      </c>
      <c r="P39" s="64">
        <f>Table22457891011234567[[#This Row],[PEMBULATAN]]*O39</f>
        <v>25300</v>
      </c>
    </row>
    <row r="40" spans="1:16" ht="24" customHeight="1" x14ac:dyDescent="0.2">
      <c r="A40" s="13"/>
      <c r="B40" s="73"/>
      <c r="C40" s="71" t="s">
        <v>790</v>
      </c>
      <c r="D40" s="76" t="s">
        <v>69</v>
      </c>
      <c r="E40" s="12">
        <v>44473</v>
      </c>
      <c r="F40" s="74" t="s">
        <v>523</v>
      </c>
      <c r="G40" s="12">
        <v>44475.916666666664</v>
      </c>
      <c r="H40" s="75" t="s">
        <v>524</v>
      </c>
      <c r="I40" s="15">
        <v>50</v>
      </c>
      <c r="J40" s="15">
        <v>53</v>
      </c>
      <c r="K40" s="15">
        <v>12</v>
      </c>
      <c r="L40" s="15">
        <v>2</v>
      </c>
      <c r="M40" s="79">
        <v>7.95</v>
      </c>
      <c r="N40" s="101">
        <v>7.95</v>
      </c>
      <c r="O40" s="63">
        <v>2530</v>
      </c>
      <c r="P40" s="64">
        <f>Table22457891011234567[[#This Row],[PEMBULATAN]]*O40</f>
        <v>20113.5</v>
      </c>
    </row>
    <row r="41" spans="1:16" ht="24" customHeight="1" x14ac:dyDescent="0.2">
      <c r="A41" s="13"/>
      <c r="B41" s="73"/>
      <c r="C41" s="71" t="s">
        <v>791</v>
      </c>
      <c r="D41" s="76" t="s">
        <v>69</v>
      </c>
      <c r="E41" s="12">
        <v>44473</v>
      </c>
      <c r="F41" s="74" t="s">
        <v>523</v>
      </c>
      <c r="G41" s="12">
        <v>44475.916666666664</v>
      </c>
      <c r="H41" s="75" t="s">
        <v>524</v>
      </c>
      <c r="I41" s="15">
        <v>60</v>
      </c>
      <c r="J41" s="15">
        <v>50</v>
      </c>
      <c r="K41" s="15">
        <v>17</v>
      </c>
      <c r="L41" s="15">
        <v>5</v>
      </c>
      <c r="M41" s="79">
        <v>12.75</v>
      </c>
      <c r="N41" s="101">
        <v>12.75</v>
      </c>
      <c r="O41" s="63">
        <v>2530</v>
      </c>
      <c r="P41" s="64">
        <f>Table22457891011234567[[#This Row],[PEMBULATAN]]*O41</f>
        <v>32257.5</v>
      </c>
    </row>
    <row r="42" spans="1:16" ht="24" customHeight="1" x14ac:dyDescent="0.2">
      <c r="A42" s="13"/>
      <c r="B42" s="73"/>
      <c r="C42" s="71" t="s">
        <v>792</v>
      </c>
      <c r="D42" s="76" t="s">
        <v>69</v>
      </c>
      <c r="E42" s="12">
        <v>44473</v>
      </c>
      <c r="F42" s="74" t="s">
        <v>523</v>
      </c>
      <c r="G42" s="12">
        <v>44475.916666666664</v>
      </c>
      <c r="H42" s="75" t="s">
        <v>524</v>
      </c>
      <c r="I42" s="15">
        <v>115</v>
      </c>
      <c r="J42" s="15">
        <v>26</v>
      </c>
      <c r="K42" s="15">
        <v>9</v>
      </c>
      <c r="L42" s="15">
        <v>4</v>
      </c>
      <c r="M42" s="79">
        <v>6.7275</v>
      </c>
      <c r="N42" s="101">
        <v>6.7275</v>
      </c>
      <c r="O42" s="63">
        <v>2530</v>
      </c>
      <c r="P42" s="64">
        <f>Table22457891011234567[[#This Row],[PEMBULATAN]]*O42</f>
        <v>17020.575000000001</v>
      </c>
    </row>
    <row r="43" spans="1:16" ht="24" customHeight="1" x14ac:dyDescent="0.2">
      <c r="A43" s="13"/>
      <c r="B43" s="73"/>
      <c r="C43" s="71" t="s">
        <v>793</v>
      </c>
      <c r="D43" s="76" t="s">
        <v>69</v>
      </c>
      <c r="E43" s="12">
        <v>44473</v>
      </c>
      <c r="F43" s="74" t="s">
        <v>523</v>
      </c>
      <c r="G43" s="12">
        <v>44475.916666666664</v>
      </c>
      <c r="H43" s="75" t="s">
        <v>524</v>
      </c>
      <c r="I43" s="15">
        <v>65</v>
      </c>
      <c r="J43" s="15">
        <v>50</v>
      </c>
      <c r="K43" s="15">
        <v>20</v>
      </c>
      <c r="L43" s="15">
        <v>2</v>
      </c>
      <c r="M43" s="79">
        <v>16.25</v>
      </c>
      <c r="N43" s="101">
        <v>16.25</v>
      </c>
      <c r="O43" s="63">
        <v>2530</v>
      </c>
      <c r="P43" s="64">
        <f>Table22457891011234567[[#This Row],[PEMBULATAN]]*O43</f>
        <v>41112.5</v>
      </c>
    </row>
    <row r="44" spans="1:16" ht="24" customHeight="1" x14ac:dyDescent="0.2">
      <c r="A44" s="13"/>
      <c r="B44" s="73"/>
      <c r="C44" s="71" t="s">
        <v>794</v>
      </c>
      <c r="D44" s="76" t="s">
        <v>69</v>
      </c>
      <c r="E44" s="12">
        <v>44473</v>
      </c>
      <c r="F44" s="74" t="s">
        <v>523</v>
      </c>
      <c r="G44" s="12">
        <v>44475.916666666664</v>
      </c>
      <c r="H44" s="75" t="s">
        <v>524</v>
      </c>
      <c r="I44" s="15">
        <v>60</v>
      </c>
      <c r="J44" s="15">
        <v>28</v>
      </c>
      <c r="K44" s="15">
        <v>28</v>
      </c>
      <c r="L44" s="15">
        <v>2</v>
      </c>
      <c r="M44" s="79">
        <v>11.76</v>
      </c>
      <c r="N44" s="101">
        <v>11.76</v>
      </c>
      <c r="O44" s="63">
        <v>2530</v>
      </c>
      <c r="P44" s="64">
        <f>Table22457891011234567[[#This Row],[PEMBULATAN]]*O44</f>
        <v>29752.799999999999</v>
      </c>
    </row>
    <row r="45" spans="1:16" ht="24" customHeight="1" x14ac:dyDescent="0.2">
      <c r="A45" s="13"/>
      <c r="B45" s="73"/>
      <c r="C45" s="71" t="s">
        <v>795</v>
      </c>
      <c r="D45" s="76" t="s">
        <v>69</v>
      </c>
      <c r="E45" s="12">
        <v>44473</v>
      </c>
      <c r="F45" s="74" t="s">
        <v>523</v>
      </c>
      <c r="G45" s="12">
        <v>44475.916666666664</v>
      </c>
      <c r="H45" s="75" t="s">
        <v>524</v>
      </c>
      <c r="I45" s="15">
        <v>74</v>
      </c>
      <c r="J45" s="15">
        <v>23</v>
      </c>
      <c r="K45" s="15">
        <v>26</v>
      </c>
      <c r="L45" s="15">
        <v>6</v>
      </c>
      <c r="M45" s="79">
        <v>11.063000000000001</v>
      </c>
      <c r="N45" s="101">
        <v>11.063000000000001</v>
      </c>
      <c r="O45" s="63">
        <v>2530</v>
      </c>
      <c r="P45" s="64">
        <f>Table22457891011234567[[#This Row],[PEMBULATAN]]*O45</f>
        <v>27989.390000000003</v>
      </c>
    </row>
    <row r="46" spans="1:16" ht="24" customHeight="1" x14ac:dyDescent="0.2">
      <c r="A46" s="13"/>
      <c r="B46" s="73"/>
      <c r="C46" s="71" t="s">
        <v>796</v>
      </c>
      <c r="D46" s="76" t="s">
        <v>69</v>
      </c>
      <c r="E46" s="12">
        <v>44473</v>
      </c>
      <c r="F46" s="74" t="s">
        <v>523</v>
      </c>
      <c r="G46" s="12">
        <v>44475.916666666664</v>
      </c>
      <c r="H46" s="75" t="s">
        <v>524</v>
      </c>
      <c r="I46" s="15">
        <v>40</v>
      </c>
      <c r="J46" s="15">
        <v>45</v>
      </c>
      <c r="K46" s="15">
        <v>27</v>
      </c>
      <c r="L46" s="15">
        <v>5</v>
      </c>
      <c r="M46" s="79">
        <v>12.15</v>
      </c>
      <c r="N46" s="101">
        <v>12.15</v>
      </c>
      <c r="O46" s="63">
        <v>2530</v>
      </c>
      <c r="P46" s="64">
        <f>Table22457891011234567[[#This Row],[PEMBULATAN]]*O46</f>
        <v>30739.5</v>
      </c>
    </row>
    <row r="47" spans="1:16" ht="24" customHeight="1" x14ac:dyDescent="0.2">
      <c r="A47" s="13"/>
      <c r="B47" s="73"/>
      <c r="C47" s="71" t="s">
        <v>797</v>
      </c>
      <c r="D47" s="76" t="s">
        <v>69</v>
      </c>
      <c r="E47" s="12">
        <v>44473</v>
      </c>
      <c r="F47" s="74" t="s">
        <v>523</v>
      </c>
      <c r="G47" s="12">
        <v>44475.916666666664</v>
      </c>
      <c r="H47" s="75" t="s">
        <v>524</v>
      </c>
      <c r="I47" s="15">
        <v>90</v>
      </c>
      <c r="J47" s="15">
        <v>38</v>
      </c>
      <c r="K47" s="15">
        <v>57</v>
      </c>
      <c r="L47" s="15">
        <v>24</v>
      </c>
      <c r="M47" s="79">
        <v>48.734999999999999</v>
      </c>
      <c r="N47" s="101">
        <v>48.734999999999999</v>
      </c>
      <c r="O47" s="63">
        <v>2530</v>
      </c>
      <c r="P47" s="64">
        <f>Table22457891011234567[[#This Row],[PEMBULATAN]]*O47</f>
        <v>123299.55</v>
      </c>
    </row>
    <row r="48" spans="1:16" ht="24" customHeight="1" x14ac:dyDescent="0.2">
      <c r="A48" s="13"/>
      <c r="B48" s="73"/>
      <c r="C48" s="71" t="s">
        <v>798</v>
      </c>
      <c r="D48" s="76" t="s">
        <v>69</v>
      </c>
      <c r="E48" s="12">
        <v>44473</v>
      </c>
      <c r="F48" s="74" t="s">
        <v>523</v>
      </c>
      <c r="G48" s="12">
        <v>44475.916666666664</v>
      </c>
      <c r="H48" s="75" t="s">
        <v>524</v>
      </c>
      <c r="I48" s="15">
        <v>50</v>
      </c>
      <c r="J48" s="15">
        <v>54</v>
      </c>
      <c r="K48" s="15">
        <v>18</v>
      </c>
      <c r="L48" s="15">
        <v>5</v>
      </c>
      <c r="M48" s="79">
        <v>12.15</v>
      </c>
      <c r="N48" s="101">
        <v>12.15</v>
      </c>
      <c r="O48" s="63">
        <v>2530</v>
      </c>
      <c r="P48" s="64">
        <f>Table22457891011234567[[#This Row],[PEMBULATAN]]*O48</f>
        <v>30739.5</v>
      </c>
    </row>
    <row r="49" spans="1:16" ht="24" customHeight="1" x14ac:dyDescent="0.2">
      <c r="A49" s="13"/>
      <c r="B49" s="73"/>
      <c r="C49" s="71" t="s">
        <v>799</v>
      </c>
      <c r="D49" s="76" t="s">
        <v>69</v>
      </c>
      <c r="E49" s="12">
        <v>44473</v>
      </c>
      <c r="F49" s="74" t="s">
        <v>523</v>
      </c>
      <c r="G49" s="12">
        <v>44475.916666666664</v>
      </c>
      <c r="H49" s="75" t="s">
        <v>524</v>
      </c>
      <c r="I49" s="15">
        <v>75</v>
      </c>
      <c r="J49" s="15">
        <v>20</v>
      </c>
      <c r="K49" s="15">
        <v>25</v>
      </c>
      <c r="L49" s="15">
        <v>9</v>
      </c>
      <c r="M49" s="79">
        <v>9.375</v>
      </c>
      <c r="N49" s="101">
        <v>10</v>
      </c>
      <c r="O49" s="63">
        <v>2530</v>
      </c>
      <c r="P49" s="64">
        <f>Table22457891011234567[[#This Row],[PEMBULATAN]]*O49</f>
        <v>25300</v>
      </c>
    </row>
    <row r="50" spans="1:16" ht="24" customHeight="1" x14ac:dyDescent="0.2">
      <c r="A50" s="13"/>
      <c r="B50" s="73"/>
      <c r="C50" s="71" t="s">
        <v>800</v>
      </c>
      <c r="D50" s="76" t="s">
        <v>69</v>
      </c>
      <c r="E50" s="12">
        <v>44473</v>
      </c>
      <c r="F50" s="74" t="s">
        <v>523</v>
      </c>
      <c r="G50" s="12">
        <v>44475.916666666664</v>
      </c>
      <c r="H50" s="75" t="s">
        <v>524</v>
      </c>
      <c r="I50" s="15">
        <v>25</v>
      </c>
      <c r="J50" s="15">
        <v>25</v>
      </c>
      <c r="K50" s="15">
        <v>11</v>
      </c>
      <c r="L50" s="15">
        <v>1</v>
      </c>
      <c r="M50" s="79">
        <v>1.71875</v>
      </c>
      <c r="N50" s="101">
        <v>1.71875</v>
      </c>
      <c r="O50" s="63">
        <v>2530</v>
      </c>
      <c r="P50" s="64">
        <f>Table22457891011234567[[#This Row],[PEMBULATAN]]*O50</f>
        <v>4348.4375</v>
      </c>
    </row>
    <row r="51" spans="1:16" ht="24" customHeight="1" x14ac:dyDescent="0.2">
      <c r="A51" s="13"/>
      <c r="B51" s="73"/>
      <c r="C51" s="71" t="s">
        <v>801</v>
      </c>
      <c r="D51" s="76" t="s">
        <v>69</v>
      </c>
      <c r="E51" s="12">
        <v>44473</v>
      </c>
      <c r="F51" s="74" t="s">
        <v>523</v>
      </c>
      <c r="G51" s="12">
        <v>44475.916666666664</v>
      </c>
      <c r="H51" s="75" t="s">
        <v>524</v>
      </c>
      <c r="I51" s="15">
        <v>68</v>
      </c>
      <c r="J51" s="15">
        <v>45</v>
      </c>
      <c r="K51" s="15">
        <v>34</v>
      </c>
      <c r="L51" s="15">
        <v>3</v>
      </c>
      <c r="M51" s="79">
        <v>26.01</v>
      </c>
      <c r="N51" s="101">
        <v>26.01</v>
      </c>
      <c r="O51" s="63">
        <v>2530</v>
      </c>
      <c r="P51" s="64">
        <f>Table22457891011234567[[#This Row],[PEMBULATAN]]*O51</f>
        <v>65805.3</v>
      </c>
    </row>
    <row r="52" spans="1:16" ht="24" customHeight="1" x14ac:dyDescent="0.2">
      <c r="A52" s="13"/>
      <c r="B52" s="73"/>
      <c r="C52" s="71" t="s">
        <v>802</v>
      </c>
      <c r="D52" s="76" t="s">
        <v>69</v>
      </c>
      <c r="E52" s="12">
        <v>44473</v>
      </c>
      <c r="F52" s="74" t="s">
        <v>523</v>
      </c>
      <c r="G52" s="12">
        <v>44475.916666666664</v>
      </c>
      <c r="H52" s="75" t="s">
        <v>524</v>
      </c>
      <c r="I52" s="15">
        <v>80</v>
      </c>
      <c r="J52" s="15">
        <v>69</v>
      </c>
      <c r="K52" s="15">
        <v>28</v>
      </c>
      <c r="L52" s="15">
        <v>6</v>
      </c>
      <c r="M52" s="79">
        <v>38.64</v>
      </c>
      <c r="N52" s="101">
        <v>38.64</v>
      </c>
      <c r="O52" s="63">
        <v>2530</v>
      </c>
      <c r="P52" s="64">
        <f>Table22457891011234567[[#This Row],[PEMBULATAN]]*O52</f>
        <v>97759.2</v>
      </c>
    </row>
    <row r="53" spans="1:16" ht="24" customHeight="1" x14ac:dyDescent="0.2">
      <c r="A53" s="13"/>
      <c r="B53" s="73"/>
      <c r="C53" s="71" t="s">
        <v>803</v>
      </c>
      <c r="D53" s="76" t="s">
        <v>69</v>
      </c>
      <c r="E53" s="12">
        <v>44473</v>
      </c>
      <c r="F53" s="74" t="s">
        <v>523</v>
      </c>
      <c r="G53" s="12">
        <v>44475.916666666664</v>
      </c>
      <c r="H53" s="75" t="s">
        <v>524</v>
      </c>
      <c r="I53" s="15">
        <v>38</v>
      </c>
      <c r="J53" s="15">
        <v>30</v>
      </c>
      <c r="K53" s="15">
        <v>15</v>
      </c>
      <c r="L53" s="15">
        <v>3</v>
      </c>
      <c r="M53" s="79">
        <v>4.2750000000000004</v>
      </c>
      <c r="N53" s="101">
        <v>4.2750000000000004</v>
      </c>
      <c r="O53" s="63">
        <v>2530</v>
      </c>
      <c r="P53" s="64">
        <f>Table22457891011234567[[#This Row],[PEMBULATAN]]*O53</f>
        <v>10815.75</v>
      </c>
    </row>
    <row r="54" spans="1:16" ht="24" customHeight="1" x14ac:dyDescent="0.2">
      <c r="A54" s="13"/>
      <c r="B54" s="73"/>
      <c r="C54" s="71" t="s">
        <v>804</v>
      </c>
      <c r="D54" s="76" t="s">
        <v>69</v>
      </c>
      <c r="E54" s="12">
        <v>44473</v>
      </c>
      <c r="F54" s="74" t="s">
        <v>523</v>
      </c>
      <c r="G54" s="12">
        <v>44475.916666666664</v>
      </c>
      <c r="H54" s="75" t="s">
        <v>524</v>
      </c>
      <c r="I54" s="15">
        <v>25</v>
      </c>
      <c r="J54" s="15">
        <v>30</v>
      </c>
      <c r="K54" s="15">
        <v>9</v>
      </c>
      <c r="L54" s="15">
        <v>2</v>
      </c>
      <c r="M54" s="79">
        <v>1.6875</v>
      </c>
      <c r="N54" s="101">
        <v>2</v>
      </c>
      <c r="O54" s="63">
        <v>2530</v>
      </c>
      <c r="P54" s="64">
        <f>Table22457891011234567[[#This Row],[PEMBULATAN]]*O54</f>
        <v>5060</v>
      </c>
    </row>
    <row r="55" spans="1:16" ht="24" customHeight="1" x14ac:dyDescent="0.2">
      <c r="A55" s="13"/>
      <c r="B55" s="73"/>
      <c r="C55" s="71" t="s">
        <v>805</v>
      </c>
      <c r="D55" s="76" t="s">
        <v>69</v>
      </c>
      <c r="E55" s="12">
        <v>44473</v>
      </c>
      <c r="F55" s="74" t="s">
        <v>523</v>
      </c>
      <c r="G55" s="12">
        <v>44475.916666666664</v>
      </c>
      <c r="H55" s="75" t="s">
        <v>524</v>
      </c>
      <c r="I55" s="15">
        <v>40</v>
      </c>
      <c r="J55" s="15">
        <v>48</v>
      </c>
      <c r="K55" s="15">
        <v>28</v>
      </c>
      <c r="L55" s="15">
        <v>10</v>
      </c>
      <c r="M55" s="79">
        <v>13.44</v>
      </c>
      <c r="N55" s="101">
        <v>14</v>
      </c>
      <c r="O55" s="63">
        <v>2530</v>
      </c>
      <c r="P55" s="64">
        <f>Table22457891011234567[[#This Row],[PEMBULATAN]]*O55</f>
        <v>35420</v>
      </c>
    </row>
    <row r="56" spans="1:16" ht="24" customHeight="1" x14ac:dyDescent="0.2">
      <c r="A56" s="13"/>
      <c r="B56" s="73"/>
      <c r="C56" s="71" t="s">
        <v>806</v>
      </c>
      <c r="D56" s="76" t="s">
        <v>69</v>
      </c>
      <c r="E56" s="12">
        <v>44473</v>
      </c>
      <c r="F56" s="74" t="s">
        <v>523</v>
      </c>
      <c r="G56" s="12">
        <v>44475.916666666664</v>
      </c>
      <c r="H56" s="75" t="s">
        <v>524</v>
      </c>
      <c r="I56" s="15">
        <v>65</v>
      </c>
      <c r="J56" s="15">
        <v>60</v>
      </c>
      <c r="K56" s="15">
        <v>28</v>
      </c>
      <c r="L56" s="15">
        <v>4</v>
      </c>
      <c r="M56" s="79">
        <v>27.3</v>
      </c>
      <c r="N56" s="101">
        <v>28</v>
      </c>
      <c r="O56" s="63">
        <v>2530</v>
      </c>
      <c r="P56" s="64">
        <f>Table22457891011234567[[#This Row],[PEMBULATAN]]*O56</f>
        <v>70840</v>
      </c>
    </row>
    <row r="57" spans="1:16" ht="24" customHeight="1" x14ac:dyDescent="0.2">
      <c r="A57" s="13"/>
      <c r="B57" s="73"/>
      <c r="C57" s="71" t="s">
        <v>807</v>
      </c>
      <c r="D57" s="76" t="s">
        <v>69</v>
      </c>
      <c r="E57" s="12">
        <v>44473</v>
      </c>
      <c r="F57" s="74" t="s">
        <v>523</v>
      </c>
      <c r="G57" s="12">
        <v>44475.916666666664</v>
      </c>
      <c r="H57" s="75" t="s">
        <v>524</v>
      </c>
      <c r="I57" s="15">
        <v>36</v>
      </c>
      <c r="J57" s="15">
        <v>28</v>
      </c>
      <c r="K57" s="15">
        <v>13</v>
      </c>
      <c r="L57" s="15">
        <v>1</v>
      </c>
      <c r="M57" s="79">
        <v>3.2759999999999998</v>
      </c>
      <c r="N57" s="101">
        <v>3.2759999999999998</v>
      </c>
      <c r="O57" s="63">
        <v>2530</v>
      </c>
      <c r="P57" s="64">
        <f>Table22457891011234567[[#This Row],[PEMBULATAN]]*O57</f>
        <v>8288.2799999999988</v>
      </c>
    </row>
    <row r="58" spans="1:16" ht="24" customHeight="1" x14ac:dyDescent="0.2">
      <c r="A58" s="13"/>
      <c r="B58" s="73"/>
      <c r="C58" s="71" t="s">
        <v>808</v>
      </c>
      <c r="D58" s="76" t="s">
        <v>69</v>
      </c>
      <c r="E58" s="12">
        <v>44473</v>
      </c>
      <c r="F58" s="74" t="s">
        <v>523</v>
      </c>
      <c r="G58" s="12">
        <v>44475.916666666664</v>
      </c>
      <c r="H58" s="75" t="s">
        <v>524</v>
      </c>
      <c r="I58" s="15">
        <v>73</v>
      </c>
      <c r="J58" s="15">
        <v>40</v>
      </c>
      <c r="K58" s="15">
        <v>10</v>
      </c>
      <c r="L58" s="15">
        <v>3</v>
      </c>
      <c r="M58" s="79">
        <v>7.3</v>
      </c>
      <c r="N58" s="101">
        <v>8</v>
      </c>
      <c r="O58" s="63">
        <v>2530</v>
      </c>
      <c r="P58" s="64">
        <f>Table22457891011234567[[#This Row],[PEMBULATAN]]*O58</f>
        <v>20240</v>
      </c>
    </row>
    <row r="59" spans="1:16" ht="24" customHeight="1" x14ac:dyDescent="0.2">
      <c r="A59" s="13"/>
      <c r="B59" s="73"/>
      <c r="C59" s="71" t="s">
        <v>809</v>
      </c>
      <c r="D59" s="76" t="s">
        <v>69</v>
      </c>
      <c r="E59" s="12">
        <v>44473</v>
      </c>
      <c r="F59" s="74" t="s">
        <v>523</v>
      </c>
      <c r="G59" s="12">
        <v>44475.916666666664</v>
      </c>
      <c r="H59" s="75" t="s">
        <v>524</v>
      </c>
      <c r="I59" s="15">
        <v>30</v>
      </c>
      <c r="J59" s="15">
        <v>20</v>
      </c>
      <c r="K59" s="15">
        <v>12</v>
      </c>
      <c r="L59" s="15">
        <v>1</v>
      </c>
      <c r="M59" s="79">
        <v>1.8</v>
      </c>
      <c r="N59" s="101">
        <v>1.8</v>
      </c>
      <c r="O59" s="63">
        <v>2530</v>
      </c>
      <c r="P59" s="64">
        <f>Table22457891011234567[[#This Row],[PEMBULATAN]]*O59</f>
        <v>4554</v>
      </c>
    </row>
    <row r="60" spans="1:16" ht="24" customHeight="1" x14ac:dyDescent="0.2">
      <c r="A60" s="13"/>
      <c r="B60" s="73"/>
      <c r="C60" s="71" t="s">
        <v>810</v>
      </c>
      <c r="D60" s="76" t="s">
        <v>69</v>
      </c>
      <c r="E60" s="12">
        <v>44473</v>
      </c>
      <c r="F60" s="74" t="s">
        <v>523</v>
      </c>
      <c r="G60" s="12">
        <v>44475.916666666664</v>
      </c>
      <c r="H60" s="75" t="s">
        <v>524</v>
      </c>
      <c r="I60" s="15">
        <v>40</v>
      </c>
      <c r="J60" s="15">
        <v>33</v>
      </c>
      <c r="K60" s="15">
        <v>18</v>
      </c>
      <c r="L60" s="15">
        <v>2</v>
      </c>
      <c r="M60" s="79">
        <v>5.94</v>
      </c>
      <c r="N60" s="101">
        <v>5.94</v>
      </c>
      <c r="O60" s="63">
        <v>2530</v>
      </c>
      <c r="P60" s="64">
        <f>Table22457891011234567[[#This Row],[PEMBULATAN]]*O60</f>
        <v>15028.2</v>
      </c>
    </row>
    <row r="61" spans="1:16" ht="24" customHeight="1" x14ac:dyDescent="0.2">
      <c r="A61" s="13"/>
      <c r="B61" s="73"/>
      <c r="C61" s="71" t="s">
        <v>811</v>
      </c>
      <c r="D61" s="76" t="s">
        <v>69</v>
      </c>
      <c r="E61" s="12">
        <v>44473</v>
      </c>
      <c r="F61" s="74" t="s">
        <v>523</v>
      </c>
      <c r="G61" s="12">
        <v>44475.916666666664</v>
      </c>
      <c r="H61" s="75" t="s">
        <v>524</v>
      </c>
      <c r="I61" s="15">
        <v>70</v>
      </c>
      <c r="J61" s="15">
        <v>60</v>
      </c>
      <c r="K61" s="15">
        <v>23</v>
      </c>
      <c r="L61" s="15">
        <v>7</v>
      </c>
      <c r="M61" s="79">
        <v>24.15</v>
      </c>
      <c r="N61" s="101">
        <v>24.15</v>
      </c>
      <c r="O61" s="63">
        <v>2530</v>
      </c>
      <c r="P61" s="64">
        <f>Table22457891011234567[[#This Row],[PEMBULATAN]]*O61</f>
        <v>61099.5</v>
      </c>
    </row>
    <row r="62" spans="1:16" ht="24" customHeight="1" x14ac:dyDescent="0.2">
      <c r="A62" s="13"/>
      <c r="B62" s="73"/>
      <c r="C62" s="71" t="s">
        <v>812</v>
      </c>
      <c r="D62" s="76" t="s">
        <v>69</v>
      </c>
      <c r="E62" s="12">
        <v>44473</v>
      </c>
      <c r="F62" s="74" t="s">
        <v>523</v>
      </c>
      <c r="G62" s="12">
        <v>44475.916666666664</v>
      </c>
      <c r="H62" s="75" t="s">
        <v>524</v>
      </c>
      <c r="I62" s="15">
        <v>90</v>
      </c>
      <c r="J62" s="15">
        <v>62</v>
      </c>
      <c r="K62" s="15">
        <v>38</v>
      </c>
      <c r="L62" s="15">
        <v>18</v>
      </c>
      <c r="M62" s="79">
        <v>53.01</v>
      </c>
      <c r="N62" s="101">
        <v>53.01</v>
      </c>
      <c r="O62" s="63">
        <v>2530</v>
      </c>
      <c r="P62" s="64">
        <f>Table22457891011234567[[#This Row],[PEMBULATAN]]*O62</f>
        <v>134115.29999999999</v>
      </c>
    </row>
    <row r="63" spans="1:16" ht="24" customHeight="1" x14ac:dyDescent="0.2">
      <c r="A63" s="13"/>
      <c r="B63" s="73"/>
      <c r="C63" s="71" t="s">
        <v>813</v>
      </c>
      <c r="D63" s="76" t="s">
        <v>69</v>
      </c>
      <c r="E63" s="12">
        <v>44473</v>
      </c>
      <c r="F63" s="74" t="s">
        <v>523</v>
      </c>
      <c r="G63" s="12">
        <v>44475.916666666664</v>
      </c>
      <c r="H63" s="75" t="s">
        <v>524</v>
      </c>
      <c r="I63" s="15">
        <v>60</v>
      </c>
      <c r="J63" s="15">
        <v>42</v>
      </c>
      <c r="K63" s="15">
        <v>18</v>
      </c>
      <c r="L63" s="15">
        <v>2</v>
      </c>
      <c r="M63" s="79">
        <v>11.34</v>
      </c>
      <c r="N63" s="101">
        <v>12</v>
      </c>
      <c r="O63" s="63">
        <v>2530</v>
      </c>
      <c r="P63" s="64">
        <f>Table22457891011234567[[#This Row],[PEMBULATAN]]*O63</f>
        <v>30360</v>
      </c>
    </row>
    <row r="64" spans="1:16" ht="24" customHeight="1" x14ac:dyDescent="0.2">
      <c r="A64" s="13"/>
      <c r="B64" s="73"/>
      <c r="C64" s="71" t="s">
        <v>814</v>
      </c>
      <c r="D64" s="76" t="s">
        <v>69</v>
      </c>
      <c r="E64" s="12">
        <v>44473</v>
      </c>
      <c r="F64" s="74" t="s">
        <v>523</v>
      </c>
      <c r="G64" s="12">
        <v>44475.916666666664</v>
      </c>
      <c r="H64" s="75" t="s">
        <v>524</v>
      </c>
      <c r="I64" s="15">
        <v>35</v>
      </c>
      <c r="J64" s="15">
        <v>25</v>
      </c>
      <c r="K64" s="15">
        <v>13</v>
      </c>
      <c r="L64" s="15">
        <v>4</v>
      </c>
      <c r="M64" s="79">
        <v>2.84375</v>
      </c>
      <c r="N64" s="101">
        <v>4</v>
      </c>
      <c r="O64" s="63">
        <v>2530</v>
      </c>
      <c r="P64" s="64">
        <f>Table22457891011234567[[#This Row],[PEMBULATAN]]*O64</f>
        <v>10120</v>
      </c>
    </row>
    <row r="65" spans="1:16" ht="24" customHeight="1" x14ac:dyDescent="0.2">
      <c r="A65" s="13"/>
      <c r="B65" s="73"/>
      <c r="C65" s="71" t="s">
        <v>815</v>
      </c>
      <c r="D65" s="76" t="s">
        <v>69</v>
      </c>
      <c r="E65" s="12">
        <v>44473</v>
      </c>
      <c r="F65" s="74" t="s">
        <v>523</v>
      </c>
      <c r="G65" s="12">
        <v>44475.916666666664</v>
      </c>
      <c r="H65" s="75" t="s">
        <v>524</v>
      </c>
      <c r="I65" s="15">
        <v>67</v>
      </c>
      <c r="J65" s="15">
        <v>54</v>
      </c>
      <c r="K65" s="15">
        <v>18</v>
      </c>
      <c r="L65" s="15">
        <v>4</v>
      </c>
      <c r="M65" s="79">
        <v>16.280999999999999</v>
      </c>
      <c r="N65" s="101">
        <v>16.280999999999999</v>
      </c>
      <c r="O65" s="63">
        <v>2530</v>
      </c>
      <c r="P65" s="64">
        <f>Table22457891011234567[[#This Row],[PEMBULATAN]]*O65</f>
        <v>41190.93</v>
      </c>
    </row>
    <row r="66" spans="1:16" ht="24" customHeight="1" x14ac:dyDescent="0.2">
      <c r="A66" s="13"/>
      <c r="B66" s="73"/>
      <c r="C66" s="71" t="s">
        <v>816</v>
      </c>
      <c r="D66" s="76" t="s">
        <v>69</v>
      </c>
      <c r="E66" s="12">
        <v>44473</v>
      </c>
      <c r="F66" s="74" t="s">
        <v>523</v>
      </c>
      <c r="G66" s="12">
        <v>44475.916666666664</v>
      </c>
      <c r="H66" s="75" t="s">
        <v>524</v>
      </c>
      <c r="I66" s="15">
        <v>88</v>
      </c>
      <c r="J66" s="15">
        <v>52</v>
      </c>
      <c r="K66" s="15">
        <v>28</v>
      </c>
      <c r="L66" s="15">
        <v>9</v>
      </c>
      <c r="M66" s="79">
        <v>32.031999999999996</v>
      </c>
      <c r="N66" s="101">
        <v>32.031999999999996</v>
      </c>
      <c r="O66" s="63">
        <v>2530</v>
      </c>
      <c r="P66" s="64">
        <f>Table22457891011234567[[#This Row],[PEMBULATAN]]*O66</f>
        <v>81040.959999999992</v>
      </c>
    </row>
    <row r="67" spans="1:16" ht="24" customHeight="1" x14ac:dyDescent="0.2">
      <c r="A67" s="13"/>
      <c r="B67" s="73"/>
      <c r="C67" s="71" t="s">
        <v>817</v>
      </c>
      <c r="D67" s="76" t="s">
        <v>69</v>
      </c>
      <c r="E67" s="12">
        <v>44473</v>
      </c>
      <c r="F67" s="74" t="s">
        <v>523</v>
      </c>
      <c r="G67" s="12">
        <v>44475.916666666664</v>
      </c>
      <c r="H67" s="75" t="s">
        <v>524</v>
      </c>
      <c r="I67" s="15">
        <v>96</v>
      </c>
      <c r="J67" s="15">
        <v>36</v>
      </c>
      <c r="K67" s="15">
        <v>57</v>
      </c>
      <c r="L67" s="15">
        <v>24</v>
      </c>
      <c r="M67" s="79">
        <v>49.247999999999998</v>
      </c>
      <c r="N67" s="101">
        <v>49.247999999999998</v>
      </c>
      <c r="O67" s="63">
        <v>2530</v>
      </c>
      <c r="P67" s="64">
        <f>Table22457891011234567[[#This Row],[PEMBULATAN]]*O67</f>
        <v>124597.43999999999</v>
      </c>
    </row>
    <row r="68" spans="1:16" ht="24" customHeight="1" x14ac:dyDescent="0.2">
      <c r="A68" s="13"/>
      <c r="B68" s="73"/>
      <c r="C68" s="71" t="s">
        <v>818</v>
      </c>
      <c r="D68" s="76" t="s">
        <v>69</v>
      </c>
      <c r="E68" s="12">
        <v>44473</v>
      </c>
      <c r="F68" s="74" t="s">
        <v>523</v>
      </c>
      <c r="G68" s="12">
        <v>44475.916666666664</v>
      </c>
      <c r="H68" s="75" t="s">
        <v>524</v>
      </c>
      <c r="I68" s="15">
        <v>88</v>
      </c>
      <c r="J68" s="15">
        <v>47</v>
      </c>
      <c r="K68" s="15">
        <v>45</v>
      </c>
      <c r="L68" s="15">
        <v>17</v>
      </c>
      <c r="M68" s="79">
        <v>46.53</v>
      </c>
      <c r="N68" s="101">
        <v>46.53</v>
      </c>
      <c r="O68" s="63">
        <v>2530</v>
      </c>
      <c r="P68" s="64">
        <f>Table22457891011234567[[#This Row],[PEMBULATAN]]*O68</f>
        <v>117720.90000000001</v>
      </c>
    </row>
    <row r="69" spans="1:16" ht="24" customHeight="1" x14ac:dyDescent="0.2">
      <c r="A69" s="13"/>
      <c r="B69" s="73"/>
      <c r="C69" s="71" t="s">
        <v>819</v>
      </c>
      <c r="D69" s="76" t="s">
        <v>69</v>
      </c>
      <c r="E69" s="12">
        <v>44473</v>
      </c>
      <c r="F69" s="74" t="s">
        <v>523</v>
      </c>
      <c r="G69" s="12">
        <v>44475.916666666664</v>
      </c>
      <c r="H69" s="75" t="s">
        <v>524</v>
      </c>
      <c r="I69" s="15">
        <v>68</v>
      </c>
      <c r="J69" s="15">
        <v>65</v>
      </c>
      <c r="K69" s="15">
        <v>20</v>
      </c>
      <c r="L69" s="15">
        <v>10</v>
      </c>
      <c r="M69" s="79">
        <v>22.1</v>
      </c>
      <c r="N69" s="101">
        <v>22.1</v>
      </c>
      <c r="O69" s="63">
        <v>2530</v>
      </c>
      <c r="P69" s="64">
        <f>Table22457891011234567[[#This Row],[PEMBULATAN]]*O69</f>
        <v>55913</v>
      </c>
    </row>
    <row r="70" spans="1:16" ht="24" customHeight="1" x14ac:dyDescent="0.2">
      <c r="A70" s="13"/>
      <c r="B70" s="73"/>
      <c r="C70" s="71" t="s">
        <v>820</v>
      </c>
      <c r="D70" s="76" t="s">
        <v>69</v>
      </c>
      <c r="E70" s="12">
        <v>44473</v>
      </c>
      <c r="F70" s="74" t="s">
        <v>523</v>
      </c>
      <c r="G70" s="12">
        <v>44475.916666666664</v>
      </c>
      <c r="H70" s="75" t="s">
        <v>524</v>
      </c>
      <c r="I70" s="15">
        <v>90</v>
      </c>
      <c r="J70" s="15">
        <v>63</v>
      </c>
      <c r="K70" s="15">
        <v>18</v>
      </c>
      <c r="L70" s="15">
        <v>14</v>
      </c>
      <c r="M70" s="79">
        <v>25.515000000000001</v>
      </c>
      <c r="N70" s="101">
        <v>25.515000000000001</v>
      </c>
      <c r="O70" s="63">
        <v>2530</v>
      </c>
      <c r="P70" s="64">
        <f>Table22457891011234567[[#This Row],[PEMBULATAN]]*O70</f>
        <v>64552.950000000004</v>
      </c>
    </row>
    <row r="71" spans="1:16" ht="24" customHeight="1" x14ac:dyDescent="0.2">
      <c r="A71" s="13"/>
      <c r="B71" s="106"/>
      <c r="C71" s="71" t="s">
        <v>821</v>
      </c>
      <c r="D71" s="76" t="s">
        <v>69</v>
      </c>
      <c r="E71" s="12">
        <v>44473</v>
      </c>
      <c r="F71" s="74" t="s">
        <v>523</v>
      </c>
      <c r="G71" s="12">
        <v>44475.916666666664</v>
      </c>
      <c r="H71" s="75" t="s">
        <v>524</v>
      </c>
      <c r="I71" s="15">
        <v>40</v>
      </c>
      <c r="J71" s="15">
        <v>25</v>
      </c>
      <c r="K71" s="15">
        <v>38</v>
      </c>
      <c r="L71" s="15">
        <v>6</v>
      </c>
      <c r="M71" s="79">
        <v>9.5</v>
      </c>
      <c r="N71" s="101">
        <v>9.5</v>
      </c>
      <c r="O71" s="63">
        <v>2530</v>
      </c>
      <c r="P71" s="64">
        <f>Table22457891011234567[[#This Row],[PEMBULATAN]]*O71</f>
        <v>24035</v>
      </c>
    </row>
    <row r="72" spans="1:16" ht="24" customHeight="1" x14ac:dyDescent="0.2">
      <c r="A72" s="13"/>
      <c r="B72" s="73" t="s">
        <v>822</v>
      </c>
      <c r="C72" s="71" t="s">
        <v>823</v>
      </c>
      <c r="D72" s="76" t="s">
        <v>69</v>
      </c>
      <c r="E72" s="12">
        <v>44473</v>
      </c>
      <c r="F72" s="74" t="s">
        <v>523</v>
      </c>
      <c r="G72" s="12">
        <v>44475.916666666664</v>
      </c>
      <c r="H72" s="75" t="s">
        <v>524</v>
      </c>
      <c r="I72" s="15">
        <v>70</v>
      </c>
      <c r="J72" s="15">
        <v>13</v>
      </c>
      <c r="K72" s="15">
        <v>7</v>
      </c>
      <c r="L72" s="15">
        <v>4</v>
      </c>
      <c r="M72" s="79">
        <v>1.5925</v>
      </c>
      <c r="N72" s="101">
        <v>4</v>
      </c>
      <c r="O72" s="63">
        <v>2530</v>
      </c>
      <c r="P72" s="64">
        <f>Table22457891011234567[[#This Row],[PEMBULATAN]]*O72</f>
        <v>10120</v>
      </c>
    </row>
    <row r="73" spans="1:16" ht="24" customHeight="1" x14ac:dyDescent="0.2">
      <c r="A73" s="13"/>
      <c r="B73" s="73"/>
      <c r="C73" s="71" t="s">
        <v>824</v>
      </c>
      <c r="D73" s="76" t="s">
        <v>69</v>
      </c>
      <c r="E73" s="12">
        <v>44473</v>
      </c>
      <c r="F73" s="74" t="s">
        <v>523</v>
      </c>
      <c r="G73" s="12">
        <v>44475.916666666664</v>
      </c>
      <c r="H73" s="75" t="s">
        <v>524</v>
      </c>
      <c r="I73" s="15">
        <v>45</v>
      </c>
      <c r="J73" s="15">
        <v>32</v>
      </c>
      <c r="K73" s="15">
        <v>13</v>
      </c>
      <c r="L73" s="15">
        <v>3</v>
      </c>
      <c r="M73" s="79">
        <v>4.68</v>
      </c>
      <c r="N73" s="101">
        <v>4.68</v>
      </c>
      <c r="O73" s="63">
        <v>2530</v>
      </c>
      <c r="P73" s="64">
        <f>Table22457891011234567[[#This Row],[PEMBULATAN]]*O73</f>
        <v>11840.4</v>
      </c>
    </row>
    <row r="74" spans="1:16" ht="24" customHeight="1" x14ac:dyDescent="0.2">
      <c r="A74" s="13"/>
      <c r="B74" s="73"/>
      <c r="C74" s="71" t="s">
        <v>825</v>
      </c>
      <c r="D74" s="76" t="s">
        <v>69</v>
      </c>
      <c r="E74" s="12">
        <v>44473</v>
      </c>
      <c r="F74" s="74" t="s">
        <v>523</v>
      </c>
      <c r="G74" s="12">
        <v>44475.916666666664</v>
      </c>
      <c r="H74" s="75" t="s">
        <v>524</v>
      </c>
      <c r="I74" s="15">
        <v>30</v>
      </c>
      <c r="J74" s="15">
        <v>25</v>
      </c>
      <c r="K74" s="15">
        <v>10</v>
      </c>
      <c r="L74" s="15">
        <v>2</v>
      </c>
      <c r="M74" s="79">
        <v>1.875</v>
      </c>
      <c r="N74" s="101">
        <v>2</v>
      </c>
      <c r="O74" s="63">
        <v>2530</v>
      </c>
      <c r="P74" s="64">
        <f>Table22457891011234567[[#This Row],[PEMBULATAN]]*O74</f>
        <v>5060</v>
      </c>
    </row>
    <row r="75" spans="1:16" ht="24" customHeight="1" x14ac:dyDescent="0.2">
      <c r="A75" s="13"/>
      <c r="B75" s="73"/>
      <c r="C75" s="71" t="s">
        <v>826</v>
      </c>
      <c r="D75" s="76" t="s">
        <v>69</v>
      </c>
      <c r="E75" s="12">
        <v>44473</v>
      </c>
      <c r="F75" s="74" t="s">
        <v>523</v>
      </c>
      <c r="G75" s="12">
        <v>44475.916666666664</v>
      </c>
      <c r="H75" s="75" t="s">
        <v>524</v>
      </c>
      <c r="I75" s="15">
        <v>15</v>
      </c>
      <c r="J75" s="15">
        <v>20</v>
      </c>
      <c r="K75" s="15">
        <v>10</v>
      </c>
      <c r="L75" s="15">
        <v>1</v>
      </c>
      <c r="M75" s="79">
        <v>0.75</v>
      </c>
      <c r="N75" s="101">
        <v>1</v>
      </c>
      <c r="O75" s="63">
        <v>2530</v>
      </c>
      <c r="P75" s="64">
        <f>Table22457891011234567[[#This Row],[PEMBULATAN]]*O75</f>
        <v>2530</v>
      </c>
    </row>
    <row r="76" spans="1:16" ht="24" customHeight="1" x14ac:dyDescent="0.2">
      <c r="A76" s="13"/>
      <c r="B76" s="73"/>
      <c r="C76" s="71" t="s">
        <v>827</v>
      </c>
      <c r="D76" s="76" t="s">
        <v>69</v>
      </c>
      <c r="E76" s="12">
        <v>44473</v>
      </c>
      <c r="F76" s="74" t="s">
        <v>523</v>
      </c>
      <c r="G76" s="12">
        <v>44475.916666666664</v>
      </c>
      <c r="H76" s="75" t="s">
        <v>524</v>
      </c>
      <c r="I76" s="15">
        <v>14</v>
      </c>
      <c r="J76" s="15">
        <v>12</v>
      </c>
      <c r="K76" s="15">
        <v>12</v>
      </c>
      <c r="L76" s="15">
        <v>1</v>
      </c>
      <c r="M76" s="79">
        <v>0.504</v>
      </c>
      <c r="N76" s="101">
        <v>1</v>
      </c>
      <c r="O76" s="63">
        <v>2530</v>
      </c>
      <c r="P76" s="64">
        <f>Table22457891011234567[[#This Row],[PEMBULATAN]]*O76</f>
        <v>2530</v>
      </c>
    </row>
    <row r="77" spans="1:16" ht="24" customHeight="1" x14ac:dyDescent="0.2">
      <c r="A77" s="13"/>
      <c r="B77" s="73"/>
      <c r="C77" s="71" t="s">
        <v>828</v>
      </c>
      <c r="D77" s="76" t="s">
        <v>69</v>
      </c>
      <c r="E77" s="12">
        <v>44473</v>
      </c>
      <c r="F77" s="74" t="s">
        <v>523</v>
      </c>
      <c r="G77" s="12">
        <v>44475.916666666664</v>
      </c>
      <c r="H77" s="75" t="s">
        <v>524</v>
      </c>
      <c r="I77" s="15">
        <v>70</v>
      </c>
      <c r="J77" s="15">
        <v>18</v>
      </c>
      <c r="K77" s="15">
        <v>11</v>
      </c>
      <c r="L77" s="15">
        <v>4</v>
      </c>
      <c r="M77" s="79">
        <v>3.4649999999999999</v>
      </c>
      <c r="N77" s="101">
        <v>4</v>
      </c>
      <c r="O77" s="63">
        <v>2530</v>
      </c>
      <c r="P77" s="64">
        <f>Table22457891011234567[[#This Row],[PEMBULATAN]]*O77</f>
        <v>10120</v>
      </c>
    </row>
    <row r="78" spans="1:16" ht="24" customHeight="1" x14ac:dyDescent="0.2">
      <c r="A78" s="13"/>
      <c r="B78" s="73"/>
      <c r="C78" s="71" t="s">
        <v>829</v>
      </c>
      <c r="D78" s="76" t="s">
        <v>69</v>
      </c>
      <c r="E78" s="12">
        <v>44473</v>
      </c>
      <c r="F78" s="74" t="s">
        <v>523</v>
      </c>
      <c r="G78" s="12">
        <v>44475.916666666664</v>
      </c>
      <c r="H78" s="75" t="s">
        <v>524</v>
      </c>
      <c r="I78" s="15">
        <v>47</v>
      </c>
      <c r="J78" s="15">
        <v>30</v>
      </c>
      <c r="K78" s="15">
        <v>15</v>
      </c>
      <c r="L78" s="15">
        <v>2</v>
      </c>
      <c r="M78" s="79">
        <v>5.2874999999999996</v>
      </c>
      <c r="N78" s="101">
        <v>5.2874999999999996</v>
      </c>
      <c r="O78" s="63">
        <v>2530</v>
      </c>
      <c r="P78" s="64">
        <f>Table22457891011234567[[#This Row],[PEMBULATAN]]*O78</f>
        <v>13377.375</v>
      </c>
    </row>
    <row r="79" spans="1:16" ht="24" customHeight="1" x14ac:dyDescent="0.2">
      <c r="A79" s="13"/>
      <c r="B79" s="73"/>
      <c r="C79" s="71" t="s">
        <v>830</v>
      </c>
      <c r="D79" s="76" t="s">
        <v>69</v>
      </c>
      <c r="E79" s="12">
        <v>44473</v>
      </c>
      <c r="F79" s="74" t="s">
        <v>523</v>
      </c>
      <c r="G79" s="12">
        <v>44475.916666666664</v>
      </c>
      <c r="H79" s="75" t="s">
        <v>524</v>
      </c>
      <c r="I79" s="15">
        <v>20</v>
      </c>
      <c r="J79" s="15">
        <v>15</v>
      </c>
      <c r="K79" s="15">
        <v>11</v>
      </c>
      <c r="L79" s="15">
        <v>1</v>
      </c>
      <c r="M79" s="79">
        <v>0.82499999999999996</v>
      </c>
      <c r="N79" s="101">
        <v>1</v>
      </c>
      <c r="O79" s="63">
        <v>2530</v>
      </c>
      <c r="P79" s="64">
        <f>Table22457891011234567[[#This Row],[PEMBULATAN]]*O79</f>
        <v>2530</v>
      </c>
    </row>
    <row r="80" spans="1:16" ht="22.5" customHeight="1" x14ac:dyDescent="0.2">
      <c r="A80" s="165" t="s">
        <v>30</v>
      </c>
      <c r="B80" s="166"/>
      <c r="C80" s="166"/>
      <c r="D80" s="166"/>
      <c r="E80" s="166"/>
      <c r="F80" s="166"/>
      <c r="G80" s="166"/>
      <c r="H80" s="166"/>
      <c r="I80" s="166"/>
      <c r="J80" s="166"/>
      <c r="K80" s="166"/>
      <c r="L80" s="167"/>
      <c r="M80" s="77">
        <f>SUBTOTAL(109,Table22457891011234567[KG VOLUME])</f>
        <v>1725.6029999999998</v>
      </c>
      <c r="N80" s="67">
        <f>SUM(N3:N79)</f>
        <v>1738.7252500000002</v>
      </c>
      <c r="O80" s="168">
        <f>SUM(P3:P79)</f>
        <v>4398974.8825000003</v>
      </c>
      <c r="P80" s="169"/>
    </row>
    <row r="81" spans="1:16" ht="18" customHeight="1" x14ac:dyDescent="0.2">
      <c r="A81" s="84"/>
      <c r="B81" s="55" t="s">
        <v>42</v>
      </c>
      <c r="C81" s="54"/>
      <c r="D81" s="56" t="s">
        <v>43</v>
      </c>
      <c r="E81" s="84"/>
      <c r="F81" s="84"/>
      <c r="G81" s="84"/>
      <c r="H81" s="84"/>
      <c r="I81" s="84"/>
      <c r="J81" s="84"/>
      <c r="K81" s="84"/>
      <c r="L81" s="84"/>
      <c r="M81" s="85"/>
      <c r="N81" s="86" t="s">
        <v>51</v>
      </c>
      <c r="O81" s="87"/>
      <c r="P81" s="87">
        <f>O80*10%</f>
        <v>439897.48825000005</v>
      </c>
    </row>
    <row r="82" spans="1:16" ht="18" customHeight="1" thickBot="1" x14ac:dyDescent="0.25">
      <c r="A82" s="84"/>
      <c r="B82" s="55"/>
      <c r="C82" s="54"/>
      <c r="D82" s="56"/>
      <c r="E82" s="84"/>
      <c r="F82" s="84"/>
      <c r="G82" s="84"/>
      <c r="H82" s="84"/>
      <c r="I82" s="84"/>
      <c r="J82" s="84"/>
      <c r="K82" s="84"/>
      <c r="L82" s="84"/>
      <c r="M82" s="85"/>
      <c r="N82" s="88" t="s">
        <v>52</v>
      </c>
      <c r="O82" s="89"/>
      <c r="P82" s="89">
        <f>O80-P81</f>
        <v>3959077.3942500004</v>
      </c>
    </row>
    <row r="83" spans="1:16" ht="18" customHeight="1" x14ac:dyDescent="0.2">
      <c r="A83" s="10"/>
      <c r="H83" s="62"/>
      <c r="N83" s="61" t="s">
        <v>31</v>
      </c>
      <c r="P83" s="68">
        <f>P82*1%</f>
        <v>39590.773942500004</v>
      </c>
    </row>
    <row r="84" spans="1:16" ht="18" customHeight="1" thickBot="1" x14ac:dyDescent="0.25">
      <c r="A84" s="10"/>
      <c r="H84" s="62"/>
      <c r="N84" s="61" t="s">
        <v>53</v>
      </c>
      <c r="P84" s="70">
        <f>P82*2%</f>
        <v>79181.547885000007</v>
      </c>
    </row>
    <row r="85" spans="1:16" ht="18" customHeight="1" x14ac:dyDescent="0.2">
      <c r="A85" s="10"/>
      <c r="H85" s="62"/>
      <c r="N85" s="65" t="s">
        <v>32</v>
      </c>
      <c r="O85" s="66"/>
      <c r="P85" s="69">
        <f>P82+P83-P84</f>
        <v>3919486.6203075005</v>
      </c>
    </row>
    <row r="87" spans="1:16" x14ac:dyDescent="0.2">
      <c r="A87" s="10"/>
      <c r="H87" s="62"/>
      <c r="P87" s="70"/>
    </row>
    <row r="88" spans="1:16" x14ac:dyDescent="0.2">
      <c r="A88" s="10"/>
      <c r="H88" s="62"/>
      <c r="O88" s="57"/>
      <c r="P88" s="70"/>
    </row>
    <row r="89" spans="1:16" s="3" customFormat="1" x14ac:dyDescent="0.25">
      <c r="A89" s="10"/>
      <c r="B89" s="2"/>
      <c r="C89" s="2"/>
      <c r="E89" s="11"/>
      <c r="H89" s="62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2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2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2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2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2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2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2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2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2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2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2"/>
      <c r="N100" s="14"/>
      <c r="O100" s="14"/>
      <c r="P100" s="14"/>
    </row>
  </sheetData>
  <mergeCells count="2">
    <mergeCell ref="A80:L80"/>
    <mergeCell ref="O80:P80"/>
  </mergeCells>
  <conditionalFormatting sqref="B3:B79">
    <cfRule type="duplicateValues" dxfId="897" priority="8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30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D3" sqref="D3"/>
    </sheetView>
  </sheetViews>
  <sheetFormatPr defaultRowHeight="15" x14ac:dyDescent="0.2"/>
  <cols>
    <col min="1" max="1" width="8" style="4" customWidth="1"/>
    <col min="2" max="2" width="20.28515625" style="2" customWidth="1"/>
    <col min="3" max="3" width="15.710937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149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102">
        <v>402540</v>
      </c>
      <c r="B3" s="72" t="s">
        <v>831</v>
      </c>
      <c r="C3" s="8" t="s">
        <v>832</v>
      </c>
      <c r="D3" s="74" t="s">
        <v>69</v>
      </c>
      <c r="E3" s="12">
        <v>44474</v>
      </c>
      <c r="F3" s="74" t="s">
        <v>523</v>
      </c>
      <c r="G3" s="12">
        <v>44475.916666666664</v>
      </c>
      <c r="H3" s="9" t="s">
        <v>524</v>
      </c>
      <c r="I3" s="1">
        <v>126</v>
      </c>
      <c r="J3" s="1">
        <v>50</v>
      </c>
      <c r="K3" s="1">
        <v>39</v>
      </c>
      <c r="L3" s="1">
        <v>3</v>
      </c>
      <c r="M3" s="78">
        <v>61.424999999999997</v>
      </c>
      <c r="N3" s="101">
        <v>62</v>
      </c>
      <c r="O3" s="63">
        <v>2530</v>
      </c>
      <c r="P3" s="64">
        <f>Table224578910112345678[[#This Row],[PEMBULATAN]]*O3</f>
        <v>156860</v>
      </c>
    </row>
    <row r="4" spans="1:16" ht="26.25" customHeight="1" x14ac:dyDescent="0.2">
      <c r="A4" s="13"/>
      <c r="B4" s="73"/>
      <c r="C4" s="71" t="s">
        <v>833</v>
      </c>
      <c r="D4" s="76" t="s">
        <v>69</v>
      </c>
      <c r="E4" s="12">
        <v>44474</v>
      </c>
      <c r="F4" s="74" t="s">
        <v>523</v>
      </c>
      <c r="G4" s="12">
        <v>44475.916666666664</v>
      </c>
      <c r="H4" s="75" t="s">
        <v>524</v>
      </c>
      <c r="I4" s="15">
        <v>47</v>
      </c>
      <c r="J4" s="15">
        <v>44</v>
      </c>
      <c r="K4" s="15">
        <v>33</v>
      </c>
      <c r="L4" s="15">
        <v>2</v>
      </c>
      <c r="M4" s="79">
        <v>17.061</v>
      </c>
      <c r="N4" s="101">
        <v>17.061</v>
      </c>
      <c r="O4" s="63">
        <v>2530</v>
      </c>
      <c r="P4" s="64">
        <f>Table224578910112345678[[#This Row],[PEMBULATAN]]*O4</f>
        <v>43164.33</v>
      </c>
    </row>
    <row r="5" spans="1:16" ht="26.25" customHeight="1" x14ac:dyDescent="0.2">
      <c r="A5" s="13"/>
      <c r="B5" s="73"/>
      <c r="C5" s="71" t="s">
        <v>834</v>
      </c>
      <c r="D5" s="76" t="s">
        <v>69</v>
      </c>
      <c r="E5" s="12">
        <v>44474</v>
      </c>
      <c r="F5" s="74" t="s">
        <v>523</v>
      </c>
      <c r="G5" s="12">
        <v>44475.916666666664</v>
      </c>
      <c r="H5" s="75" t="s">
        <v>524</v>
      </c>
      <c r="I5" s="15">
        <v>90</v>
      </c>
      <c r="J5" s="15">
        <v>50</v>
      </c>
      <c r="K5" s="15">
        <v>33</v>
      </c>
      <c r="L5" s="15">
        <v>8</v>
      </c>
      <c r="M5" s="79">
        <v>37.125</v>
      </c>
      <c r="N5" s="101">
        <v>37.125</v>
      </c>
      <c r="O5" s="63">
        <v>2530</v>
      </c>
      <c r="P5" s="64">
        <f>Table224578910112345678[[#This Row],[PEMBULATAN]]*O5</f>
        <v>93926.25</v>
      </c>
    </row>
    <row r="6" spans="1:16" ht="26.25" customHeight="1" x14ac:dyDescent="0.2">
      <c r="A6" s="13"/>
      <c r="B6" s="73"/>
      <c r="C6" s="71" t="s">
        <v>835</v>
      </c>
      <c r="D6" s="76" t="s">
        <v>69</v>
      </c>
      <c r="E6" s="12">
        <v>44474</v>
      </c>
      <c r="F6" s="74" t="s">
        <v>523</v>
      </c>
      <c r="G6" s="12">
        <v>44475.916666666664</v>
      </c>
      <c r="H6" s="75" t="s">
        <v>524</v>
      </c>
      <c r="I6" s="15">
        <v>71</v>
      </c>
      <c r="J6" s="15">
        <v>55</v>
      </c>
      <c r="K6" s="15">
        <v>23</v>
      </c>
      <c r="L6" s="15">
        <v>9</v>
      </c>
      <c r="M6" s="79">
        <v>22.453749999999999</v>
      </c>
      <c r="N6" s="101">
        <v>23</v>
      </c>
      <c r="O6" s="63">
        <v>2530</v>
      </c>
      <c r="P6" s="64">
        <f>Table224578910112345678[[#This Row],[PEMBULATAN]]*O6</f>
        <v>58190</v>
      </c>
    </row>
    <row r="7" spans="1:16" ht="26.25" customHeight="1" x14ac:dyDescent="0.2">
      <c r="A7" s="13"/>
      <c r="B7" s="73"/>
      <c r="C7" s="71" t="s">
        <v>836</v>
      </c>
      <c r="D7" s="76" t="s">
        <v>69</v>
      </c>
      <c r="E7" s="12">
        <v>44474</v>
      </c>
      <c r="F7" s="74" t="s">
        <v>523</v>
      </c>
      <c r="G7" s="12">
        <v>44475.916666666664</v>
      </c>
      <c r="H7" s="75" t="s">
        <v>524</v>
      </c>
      <c r="I7" s="15">
        <v>78</v>
      </c>
      <c r="J7" s="15">
        <v>69</v>
      </c>
      <c r="K7" s="15">
        <v>35</v>
      </c>
      <c r="L7" s="15">
        <v>20</v>
      </c>
      <c r="M7" s="79">
        <v>47.092500000000001</v>
      </c>
      <c r="N7" s="101">
        <v>47.092500000000001</v>
      </c>
      <c r="O7" s="63">
        <v>2530</v>
      </c>
      <c r="P7" s="64">
        <f>Table224578910112345678[[#This Row],[PEMBULATAN]]*O7</f>
        <v>119144.02500000001</v>
      </c>
    </row>
    <row r="8" spans="1:16" ht="26.25" customHeight="1" x14ac:dyDescent="0.2">
      <c r="A8" s="13"/>
      <c r="B8" s="73"/>
      <c r="C8" s="71" t="s">
        <v>837</v>
      </c>
      <c r="D8" s="76" t="s">
        <v>69</v>
      </c>
      <c r="E8" s="12">
        <v>44474</v>
      </c>
      <c r="F8" s="74" t="s">
        <v>523</v>
      </c>
      <c r="G8" s="12">
        <v>44475.916666666664</v>
      </c>
      <c r="H8" s="75" t="s">
        <v>524</v>
      </c>
      <c r="I8" s="15">
        <v>90</v>
      </c>
      <c r="J8" s="15">
        <v>52</v>
      </c>
      <c r="K8" s="15">
        <v>31</v>
      </c>
      <c r="L8" s="15">
        <v>11</v>
      </c>
      <c r="M8" s="79">
        <v>36.270000000000003</v>
      </c>
      <c r="N8" s="101">
        <v>36.270000000000003</v>
      </c>
      <c r="O8" s="63">
        <v>2530</v>
      </c>
      <c r="P8" s="64">
        <f>Table224578910112345678[[#This Row],[PEMBULATAN]]*O8</f>
        <v>91763.1</v>
      </c>
    </row>
    <row r="9" spans="1:16" ht="26.25" customHeight="1" x14ac:dyDescent="0.2">
      <c r="A9" s="13"/>
      <c r="B9" s="73"/>
      <c r="C9" s="71" t="s">
        <v>838</v>
      </c>
      <c r="D9" s="76" t="s">
        <v>69</v>
      </c>
      <c r="E9" s="12">
        <v>44474</v>
      </c>
      <c r="F9" s="74" t="s">
        <v>523</v>
      </c>
      <c r="G9" s="12">
        <v>44475.916666666664</v>
      </c>
      <c r="H9" s="75" t="s">
        <v>524</v>
      </c>
      <c r="I9" s="15">
        <v>58</v>
      </c>
      <c r="J9" s="15">
        <v>39</v>
      </c>
      <c r="K9" s="15">
        <v>20</v>
      </c>
      <c r="L9" s="15">
        <v>4</v>
      </c>
      <c r="M9" s="79">
        <v>11.31</v>
      </c>
      <c r="N9" s="101">
        <v>12</v>
      </c>
      <c r="O9" s="63">
        <v>2530</v>
      </c>
      <c r="P9" s="64">
        <f>Table224578910112345678[[#This Row],[PEMBULATAN]]*O9</f>
        <v>30360</v>
      </c>
    </row>
    <row r="10" spans="1:16" ht="26.25" customHeight="1" x14ac:dyDescent="0.2">
      <c r="A10" s="13"/>
      <c r="B10" s="73"/>
      <c r="C10" s="71" t="s">
        <v>839</v>
      </c>
      <c r="D10" s="76" t="s">
        <v>69</v>
      </c>
      <c r="E10" s="12">
        <v>44474</v>
      </c>
      <c r="F10" s="74" t="s">
        <v>523</v>
      </c>
      <c r="G10" s="12">
        <v>44475.916666666664</v>
      </c>
      <c r="H10" s="75" t="s">
        <v>524</v>
      </c>
      <c r="I10" s="15">
        <v>70</v>
      </c>
      <c r="J10" s="15">
        <v>63</v>
      </c>
      <c r="K10" s="15">
        <v>17</v>
      </c>
      <c r="L10" s="15">
        <v>9</v>
      </c>
      <c r="M10" s="79">
        <v>18.7425</v>
      </c>
      <c r="N10" s="101">
        <v>18.7425</v>
      </c>
      <c r="O10" s="63">
        <v>2530</v>
      </c>
      <c r="P10" s="64">
        <f>Table224578910112345678[[#This Row],[PEMBULATAN]]*O10</f>
        <v>47418.525000000001</v>
      </c>
    </row>
    <row r="11" spans="1:16" ht="26.25" customHeight="1" x14ac:dyDescent="0.2">
      <c r="A11" s="13"/>
      <c r="B11" s="73"/>
      <c r="C11" s="71" t="s">
        <v>840</v>
      </c>
      <c r="D11" s="76" t="s">
        <v>69</v>
      </c>
      <c r="E11" s="12">
        <v>44474</v>
      </c>
      <c r="F11" s="74" t="s">
        <v>523</v>
      </c>
      <c r="G11" s="12">
        <v>44475.916666666664</v>
      </c>
      <c r="H11" s="75" t="s">
        <v>524</v>
      </c>
      <c r="I11" s="15">
        <v>60</v>
      </c>
      <c r="J11" s="15">
        <v>68</v>
      </c>
      <c r="K11" s="15">
        <v>15</v>
      </c>
      <c r="L11" s="15">
        <v>8</v>
      </c>
      <c r="M11" s="79">
        <v>15.3</v>
      </c>
      <c r="N11" s="101">
        <v>16</v>
      </c>
      <c r="O11" s="63">
        <v>2530</v>
      </c>
      <c r="P11" s="64">
        <f>Table224578910112345678[[#This Row],[PEMBULATAN]]*O11</f>
        <v>40480</v>
      </c>
    </row>
    <row r="12" spans="1:16" ht="26.25" customHeight="1" x14ac:dyDescent="0.2">
      <c r="A12" s="13"/>
      <c r="B12" s="73"/>
      <c r="C12" s="71" t="s">
        <v>841</v>
      </c>
      <c r="D12" s="76" t="s">
        <v>69</v>
      </c>
      <c r="E12" s="12">
        <v>44474</v>
      </c>
      <c r="F12" s="74" t="s">
        <v>523</v>
      </c>
      <c r="G12" s="12">
        <v>44475.916666666664</v>
      </c>
      <c r="H12" s="75" t="s">
        <v>524</v>
      </c>
      <c r="I12" s="15">
        <v>62</v>
      </c>
      <c r="J12" s="15">
        <v>35</v>
      </c>
      <c r="K12" s="15">
        <v>18</v>
      </c>
      <c r="L12" s="15">
        <v>4</v>
      </c>
      <c r="M12" s="79">
        <v>9.7650000000000006</v>
      </c>
      <c r="N12" s="101">
        <v>9.7650000000000006</v>
      </c>
      <c r="O12" s="63">
        <v>2530</v>
      </c>
      <c r="P12" s="64">
        <f>Table224578910112345678[[#This Row],[PEMBULATAN]]*O12</f>
        <v>24705.45</v>
      </c>
    </row>
    <row r="13" spans="1:16" ht="26.25" customHeight="1" x14ac:dyDescent="0.2">
      <c r="A13" s="13"/>
      <c r="B13" s="73"/>
      <c r="C13" s="71" t="s">
        <v>842</v>
      </c>
      <c r="D13" s="76" t="s">
        <v>69</v>
      </c>
      <c r="E13" s="12">
        <v>44474</v>
      </c>
      <c r="F13" s="74" t="s">
        <v>523</v>
      </c>
      <c r="G13" s="12">
        <v>44475.916666666664</v>
      </c>
      <c r="H13" s="75" t="s">
        <v>524</v>
      </c>
      <c r="I13" s="15">
        <v>90</v>
      </c>
      <c r="J13" s="15">
        <v>55</v>
      </c>
      <c r="K13" s="15">
        <v>19</v>
      </c>
      <c r="L13" s="15">
        <v>10</v>
      </c>
      <c r="M13" s="79">
        <v>23.512499999999999</v>
      </c>
      <c r="N13" s="101">
        <v>23.512499999999999</v>
      </c>
      <c r="O13" s="63">
        <v>2530</v>
      </c>
      <c r="P13" s="64">
        <f>Table224578910112345678[[#This Row],[PEMBULATAN]]*O13</f>
        <v>59486.625</v>
      </c>
    </row>
    <row r="14" spans="1:16" ht="26.25" customHeight="1" x14ac:dyDescent="0.2">
      <c r="A14" s="13"/>
      <c r="B14" s="73"/>
      <c r="C14" s="71" t="s">
        <v>843</v>
      </c>
      <c r="D14" s="76" t="s">
        <v>69</v>
      </c>
      <c r="E14" s="12">
        <v>44474</v>
      </c>
      <c r="F14" s="74" t="s">
        <v>523</v>
      </c>
      <c r="G14" s="12">
        <v>44475.916666666664</v>
      </c>
      <c r="H14" s="75" t="s">
        <v>524</v>
      </c>
      <c r="I14" s="15">
        <v>56</v>
      </c>
      <c r="J14" s="15">
        <v>54</v>
      </c>
      <c r="K14" s="15">
        <v>13</v>
      </c>
      <c r="L14" s="15">
        <v>8</v>
      </c>
      <c r="M14" s="79">
        <v>9.8279999999999994</v>
      </c>
      <c r="N14" s="101">
        <v>9.8279999999999994</v>
      </c>
      <c r="O14" s="63">
        <v>2530</v>
      </c>
      <c r="P14" s="64">
        <f>Table224578910112345678[[#This Row],[PEMBULATAN]]*O14</f>
        <v>24864.84</v>
      </c>
    </row>
    <row r="15" spans="1:16" ht="26.25" customHeight="1" x14ac:dyDescent="0.2">
      <c r="A15" s="13"/>
      <c r="B15" s="73"/>
      <c r="C15" s="71" t="s">
        <v>844</v>
      </c>
      <c r="D15" s="76" t="s">
        <v>69</v>
      </c>
      <c r="E15" s="12">
        <v>44474</v>
      </c>
      <c r="F15" s="74" t="s">
        <v>523</v>
      </c>
      <c r="G15" s="12">
        <v>44475.916666666664</v>
      </c>
      <c r="H15" s="75" t="s">
        <v>524</v>
      </c>
      <c r="I15" s="15">
        <v>80</v>
      </c>
      <c r="J15" s="15">
        <v>65</v>
      </c>
      <c r="K15" s="15">
        <v>30</v>
      </c>
      <c r="L15" s="15">
        <v>15</v>
      </c>
      <c r="M15" s="79">
        <v>39</v>
      </c>
      <c r="N15" s="101">
        <v>39</v>
      </c>
      <c r="O15" s="63">
        <v>2530</v>
      </c>
      <c r="P15" s="64">
        <f>Table224578910112345678[[#This Row],[PEMBULATAN]]*O15</f>
        <v>98670</v>
      </c>
    </row>
    <row r="16" spans="1:16" ht="26.25" customHeight="1" x14ac:dyDescent="0.2">
      <c r="A16" s="13"/>
      <c r="B16" s="73"/>
      <c r="C16" s="71" t="s">
        <v>845</v>
      </c>
      <c r="D16" s="76" t="s">
        <v>69</v>
      </c>
      <c r="E16" s="12">
        <v>44474</v>
      </c>
      <c r="F16" s="74" t="s">
        <v>523</v>
      </c>
      <c r="G16" s="12">
        <v>44475.916666666664</v>
      </c>
      <c r="H16" s="75" t="s">
        <v>524</v>
      </c>
      <c r="I16" s="15">
        <v>26</v>
      </c>
      <c r="J16" s="15">
        <v>6</v>
      </c>
      <c r="K16" s="15">
        <v>6</v>
      </c>
      <c r="L16" s="15">
        <v>1</v>
      </c>
      <c r="M16" s="79">
        <v>0.23400000000000001</v>
      </c>
      <c r="N16" s="101">
        <v>1</v>
      </c>
      <c r="O16" s="63">
        <v>2530</v>
      </c>
      <c r="P16" s="64">
        <f>Table224578910112345678[[#This Row],[PEMBULATAN]]*O16</f>
        <v>2530</v>
      </c>
    </row>
    <row r="17" spans="1:16" ht="26.25" customHeight="1" x14ac:dyDescent="0.2">
      <c r="A17" s="13"/>
      <c r="B17" s="73"/>
      <c r="C17" s="71" t="s">
        <v>846</v>
      </c>
      <c r="D17" s="76" t="s">
        <v>69</v>
      </c>
      <c r="E17" s="12">
        <v>44474</v>
      </c>
      <c r="F17" s="74" t="s">
        <v>523</v>
      </c>
      <c r="G17" s="12">
        <v>44475.916666666664</v>
      </c>
      <c r="H17" s="75" t="s">
        <v>524</v>
      </c>
      <c r="I17" s="15">
        <v>90</v>
      </c>
      <c r="J17" s="15">
        <v>58</v>
      </c>
      <c r="K17" s="15">
        <v>42</v>
      </c>
      <c r="L17" s="15">
        <v>11</v>
      </c>
      <c r="M17" s="79">
        <v>54.81</v>
      </c>
      <c r="N17" s="101">
        <v>54.81</v>
      </c>
      <c r="O17" s="63">
        <v>2530</v>
      </c>
      <c r="P17" s="64">
        <f>Table224578910112345678[[#This Row],[PEMBULATAN]]*O17</f>
        <v>138669.30000000002</v>
      </c>
    </row>
    <row r="18" spans="1:16" ht="26.25" customHeight="1" x14ac:dyDescent="0.2">
      <c r="A18" s="13"/>
      <c r="B18" s="73"/>
      <c r="C18" s="71" t="s">
        <v>847</v>
      </c>
      <c r="D18" s="76" t="s">
        <v>69</v>
      </c>
      <c r="E18" s="12">
        <v>44474</v>
      </c>
      <c r="F18" s="74" t="s">
        <v>523</v>
      </c>
      <c r="G18" s="12">
        <v>44475.916666666664</v>
      </c>
      <c r="H18" s="75" t="s">
        <v>524</v>
      </c>
      <c r="I18" s="15">
        <v>80</v>
      </c>
      <c r="J18" s="15">
        <v>48</v>
      </c>
      <c r="K18" s="15">
        <v>19</v>
      </c>
      <c r="L18" s="15">
        <v>6</v>
      </c>
      <c r="M18" s="79">
        <v>18.239999999999998</v>
      </c>
      <c r="N18" s="101">
        <v>18.239999999999998</v>
      </c>
      <c r="O18" s="63">
        <v>2530</v>
      </c>
      <c r="P18" s="64">
        <f>Table224578910112345678[[#This Row],[PEMBULATAN]]*O18</f>
        <v>46147.199999999997</v>
      </c>
    </row>
    <row r="19" spans="1:16" ht="26.25" customHeight="1" x14ac:dyDescent="0.2">
      <c r="A19" s="13"/>
      <c r="B19" s="73"/>
      <c r="C19" s="71" t="s">
        <v>848</v>
      </c>
      <c r="D19" s="76" t="s">
        <v>69</v>
      </c>
      <c r="E19" s="12">
        <v>44474</v>
      </c>
      <c r="F19" s="74" t="s">
        <v>523</v>
      </c>
      <c r="G19" s="12">
        <v>44475.916666666664</v>
      </c>
      <c r="H19" s="75" t="s">
        <v>524</v>
      </c>
      <c r="I19" s="15">
        <v>100</v>
      </c>
      <c r="J19" s="15">
        <v>60</v>
      </c>
      <c r="K19" s="15">
        <v>35</v>
      </c>
      <c r="L19" s="15">
        <v>15</v>
      </c>
      <c r="M19" s="79">
        <v>52.5</v>
      </c>
      <c r="N19" s="101">
        <v>52.5</v>
      </c>
      <c r="O19" s="63">
        <v>2530</v>
      </c>
      <c r="P19" s="64">
        <f>Table224578910112345678[[#This Row],[PEMBULATAN]]*O19</f>
        <v>132825</v>
      </c>
    </row>
    <row r="20" spans="1:16" ht="26.25" customHeight="1" x14ac:dyDescent="0.2">
      <c r="A20" s="13"/>
      <c r="B20" s="73"/>
      <c r="C20" s="71" t="s">
        <v>849</v>
      </c>
      <c r="D20" s="76" t="s">
        <v>69</v>
      </c>
      <c r="E20" s="12">
        <v>44474</v>
      </c>
      <c r="F20" s="74" t="s">
        <v>523</v>
      </c>
      <c r="G20" s="12">
        <v>44475.916666666664</v>
      </c>
      <c r="H20" s="75" t="s">
        <v>524</v>
      </c>
      <c r="I20" s="15">
        <v>34</v>
      </c>
      <c r="J20" s="15">
        <v>20</v>
      </c>
      <c r="K20" s="15">
        <v>27</v>
      </c>
      <c r="L20" s="15">
        <v>2</v>
      </c>
      <c r="M20" s="79">
        <v>4.59</v>
      </c>
      <c r="N20" s="101">
        <v>4.59</v>
      </c>
      <c r="O20" s="63">
        <v>2530</v>
      </c>
      <c r="P20" s="64">
        <f>Table224578910112345678[[#This Row],[PEMBULATAN]]*O20</f>
        <v>11612.699999999999</v>
      </c>
    </row>
    <row r="21" spans="1:16" ht="26.25" customHeight="1" x14ac:dyDescent="0.2">
      <c r="A21" s="13"/>
      <c r="B21" s="73"/>
      <c r="C21" s="71" t="s">
        <v>850</v>
      </c>
      <c r="D21" s="76" t="s">
        <v>69</v>
      </c>
      <c r="E21" s="12">
        <v>44474</v>
      </c>
      <c r="F21" s="74" t="s">
        <v>523</v>
      </c>
      <c r="G21" s="12">
        <v>44475.916666666664</v>
      </c>
      <c r="H21" s="75" t="s">
        <v>524</v>
      </c>
      <c r="I21" s="15">
        <v>86</v>
      </c>
      <c r="J21" s="15">
        <v>60</v>
      </c>
      <c r="K21" s="15">
        <v>32</v>
      </c>
      <c r="L21" s="15">
        <v>9</v>
      </c>
      <c r="M21" s="79">
        <v>41.28</v>
      </c>
      <c r="N21" s="101">
        <v>41.28</v>
      </c>
      <c r="O21" s="63">
        <v>2530</v>
      </c>
      <c r="P21" s="64">
        <f>Table224578910112345678[[#This Row],[PEMBULATAN]]*O21</f>
        <v>104438.40000000001</v>
      </c>
    </row>
    <row r="22" spans="1:16" ht="26.25" customHeight="1" x14ac:dyDescent="0.2">
      <c r="A22" s="13"/>
      <c r="B22" s="73"/>
      <c r="C22" s="71" t="s">
        <v>851</v>
      </c>
      <c r="D22" s="76" t="s">
        <v>69</v>
      </c>
      <c r="E22" s="12">
        <v>44474</v>
      </c>
      <c r="F22" s="74" t="s">
        <v>523</v>
      </c>
      <c r="G22" s="12">
        <v>44475.916666666664</v>
      </c>
      <c r="H22" s="75" t="s">
        <v>524</v>
      </c>
      <c r="I22" s="15">
        <v>77</v>
      </c>
      <c r="J22" s="15">
        <v>60</v>
      </c>
      <c r="K22" s="15">
        <v>27</v>
      </c>
      <c r="L22" s="15">
        <v>11</v>
      </c>
      <c r="M22" s="79">
        <v>31.184999999999999</v>
      </c>
      <c r="N22" s="101">
        <v>31.184999999999999</v>
      </c>
      <c r="O22" s="63">
        <v>2530</v>
      </c>
      <c r="P22" s="64">
        <f>Table224578910112345678[[#This Row],[PEMBULATAN]]*O22</f>
        <v>78898.05</v>
      </c>
    </row>
    <row r="23" spans="1:16" ht="26.25" customHeight="1" x14ac:dyDescent="0.2">
      <c r="A23" s="13"/>
      <c r="B23" s="73"/>
      <c r="C23" s="71" t="s">
        <v>852</v>
      </c>
      <c r="D23" s="76" t="s">
        <v>69</v>
      </c>
      <c r="E23" s="12">
        <v>44474</v>
      </c>
      <c r="F23" s="74" t="s">
        <v>523</v>
      </c>
      <c r="G23" s="12">
        <v>44475.916666666664</v>
      </c>
      <c r="H23" s="75" t="s">
        <v>524</v>
      </c>
      <c r="I23" s="15">
        <v>100</v>
      </c>
      <c r="J23" s="15">
        <v>58</v>
      </c>
      <c r="K23" s="15">
        <v>41</v>
      </c>
      <c r="L23" s="15">
        <v>17</v>
      </c>
      <c r="M23" s="79">
        <v>59.45</v>
      </c>
      <c r="N23" s="101">
        <v>60</v>
      </c>
      <c r="O23" s="63">
        <v>2530</v>
      </c>
      <c r="P23" s="64">
        <f>Table224578910112345678[[#This Row],[PEMBULATAN]]*O23</f>
        <v>151800</v>
      </c>
    </row>
    <row r="24" spans="1:16" ht="26.25" customHeight="1" x14ac:dyDescent="0.2">
      <c r="A24" s="13"/>
      <c r="B24" s="73"/>
      <c r="C24" s="71" t="s">
        <v>853</v>
      </c>
      <c r="D24" s="76" t="s">
        <v>69</v>
      </c>
      <c r="E24" s="12">
        <v>44474</v>
      </c>
      <c r="F24" s="74" t="s">
        <v>523</v>
      </c>
      <c r="G24" s="12">
        <v>44475.916666666664</v>
      </c>
      <c r="H24" s="75" t="s">
        <v>524</v>
      </c>
      <c r="I24" s="15">
        <v>62</v>
      </c>
      <c r="J24" s="15">
        <v>60</v>
      </c>
      <c r="K24" s="15">
        <v>15</v>
      </c>
      <c r="L24" s="15">
        <v>5</v>
      </c>
      <c r="M24" s="79">
        <v>13.95</v>
      </c>
      <c r="N24" s="101">
        <v>13.95</v>
      </c>
      <c r="O24" s="63">
        <v>2530</v>
      </c>
      <c r="P24" s="64">
        <f>Table224578910112345678[[#This Row],[PEMBULATAN]]*O24</f>
        <v>35293.5</v>
      </c>
    </row>
    <row r="25" spans="1:16" ht="26.25" customHeight="1" x14ac:dyDescent="0.2">
      <c r="A25" s="13"/>
      <c r="B25" s="73"/>
      <c r="C25" s="71" t="s">
        <v>854</v>
      </c>
      <c r="D25" s="76" t="s">
        <v>69</v>
      </c>
      <c r="E25" s="12">
        <v>44474</v>
      </c>
      <c r="F25" s="74" t="s">
        <v>523</v>
      </c>
      <c r="G25" s="12">
        <v>44475.916666666664</v>
      </c>
      <c r="H25" s="75" t="s">
        <v>524</v>
      </c>
      <c r="I25" s="15">
        <v>92</v>
      </c>
      <c r="J25" s="15">
        <v>62</v>
      </c>
      <c r="K25" s="15">
        <v>28</v>
      </c>
      <c r="L25" s="15">
        <v>21</v>
      </c>
      <c r="M25" s="79">
        <v>39.927999999999997</v>
      </c>
      <c r="N25" s="101">
        <v>39.927999999999997</v>
      </c>
      <c r="O25" s="63">
        <v>2530</v>
      </c>
      <c r="P25" s="64">
        <f>Table224578910112345678[[#This Row],[PEMBULATAN]]*O25</f>
        <v>101017.84</v>
      </c>
    </row>
    <row r="26" spans="1:16" ht="26.25" customHeight="1" x14ac:dyDescent="0.2">
      <c r="A26" s="13"/>
      <c r="B26" s="73"/>
      <c r="C26" s="71" t="s">
        <v>855</v>
      </c>
      <c r="D26" s="76" t="s">
        <v>69</v>
      </c>
      <c r="E26" s="12">
        <v>44474</v>
      </c>
      <c r="F26" s="74" t="s">
        <v>523</v>
      </c>
      <c r="G26" s="12">
        <v>44475.916666666664</v>
      </c>
      <c r="H26" s="75" t="s">
        <v>524</v>
      </c>
      <c r="I26" s="15">
        <v>38</v>
      </c>
      <c r="J26" s="15">
        <v>28</v>
      </c>
      <c r="K26" s="15">
        <v>22</v>
      </c>
      <c r="L26" s="15">
        <v>6</v>
      </c>
      <c r="M26" s="79">
        <v>5.8520000000000003</v>
      </c>
      <c r="N26" s="101">
        <v>6</v>
      </c>
      <c r="O26" s="63">
        <v>2530</v>
      </c>
      <c r="P26" s="64">
        <f>Table224578910112345678[[#This Row],[PEMBULATAN]]*O26</f>
        <v>15180</v>
      </c>
    </row>
    <row r="27" spans="1:16" ht="26.25" customHeight="1" x14ac:dyDescent="0.2">
      <c r="A27" s="13"/>
      <c r="B27" s="73"/>
      <c r="C27" s="71" t="s">
        <v>856</v>
      </c>
      <c r="D27" s="76" t="s">
        <v>69</v>
      </c>
      <c r="E27" s="12">
        <v>44474</v>
      </c>
      <c r="F27" s="74" t="s">
        <v>523</v>
      </c>
      <c r="G27" s="12">
        <v>44475.916666666664</v>
      </c>
      <c r="H27" s="75" t="s">
        <v>524</v>
      </c>
      <c r="I27" s="15">
        <v>64</v>
      </c>
      <c r="J27" s="15">
        <v>58</v>
      </c>
      <c r="K27" s="15">
        <v>16</v>
      </c>
      <c r="L27" s="15">
        <v>7</v>
      </c>
      <c r="M27" s="79">
        <v>14.848000000000001</v>
      </c>
      <c r="N27" s="101">
        <v>14.848000000000001</v>
      </c>
      <c r="O27" s="63">
        <v>2530</v>
      </c>
      <c r="P27" s="64">
        <f>Table224578910112345678[[#This Row],[PEMBULATAN]]*O27</f>
        <v>37565.440000000002</v>
      </c>
    </row>
    <row r="28" spans="1:16" ht="26.25" customHeight="1" x14ac:dyDescent="0.2">
      <c r="A28" s="13"/>
      <c r="B28" s="73"/>
      <c r="C28" s="71" t="s">
        <v>857</v>
      </c>
      <c r="D28" s="76" t="s">
        <v>69</v>
      </c>
      <c r="E28" s="12">
        <v>44474</v>
      </c>
      <c r="F28" s="74" t="s">
        <v>523</v>
      </c>
      <c r="G28" s="12">
        <v>44475.916666666664</v>
      </c>
      <c r="H28" s="75" t="s">
        <v>524</v>
      </c>
      <c r="I28" s="15">
        <v>97</v>
      </c>
      <c r="J28" s="15">
        <v>50</v>
      </c>
      <c r="K28" s="15">
        <v>38</v>
      </c>
      <c r="L28" s="15">
        <v>18</v>
      </c>
      <c r="M28" s="79">
        <v>46.075000000000003</v>
      </c>
      <c r="N28" s="101">
        <v>46.075000000000003</v>
      </c>
      <c r="O28" s="63">
        <v>2530</v>
      </c>
      <c r="P28" s="64">
        <f>Table224578910112345678[[#This Row],[PEMBULATAN]]*O28</f>
        <v>116569.75</v>
      </c>
    </row>
    <row r="29" spans="1:16" ht="26.25" customHeight="1" x14ac:dyDescent="0.2">
      <c r="A29" s="13"/>
      <c r="B29" s="73"/>
      <c r="C29" s="71" t="s">
        <v>858</v>
      </c>
      <c r="D29" s="76" t="s">
        <v>69</v>
      </c>
      <c r="E29" s="12">
        <v>44474</v>
      </c>
      <c r="F29" s="74" t="s">
        <v>523</v>
      </c>
      <c r="G29" s="12">
        <v>44475.916666666664</v>
      </c>
      <c r="H29" s="75" t="s">
        <v>524</v>
      </c>
      <c r="I29" s="15">
        <v>47</v>
      </c>
      <c r="J29" s="15">
        <v>36</v>
      </c>
      <c r="K29" s="15">
        <v>14</v>
      </c>
      <c r="L29" s="15">
        <v>1</v>
      </c>
      <c r="M29" s="79">
        <v>5.9219999999999997</v>
      </c>
      <c r="N29" s="101">
        <v>5.9219999999999997</v>
      </c>
      <c r="O29" s="63">
        <v>2530</v>
      </c>
      <c r="P29" s="64">
        <f>Table224578910112345678[[#This Row],[PEMBULATAN]]*O29</f>
        <v>14982.66</v>
      </c>
    </row>
    <row r="30" spans="1:16" ht="26.25" customHeight="1" x14ac:dyDescent="0.2">
      <c r="A30" s="13"/>
      <c r="B30" s="73"/>
      <c r="C30" s="71" t="s">
        <v>859</v>
      </c>
      <c r="D30" s="76" t="s">
        <v>69</v>
      </c>
      <c r="E30" s="12">
        <v>44474</v>
      </c>
      <c r="F30" s="74" t="s">
        <v>523</v>
      </c>
      <c r="G30" s="12">
        <v>44475.916666666664</v>
      </c>
      <c r="H30" s="75" t="s">
        <v>524</v>
      </c>
      <c r="I30" s="15">
        <v>85</v>
      </c>
      <c r="J30" s="15">
        <v>15</v>
      </c>
      <c r="K30" s="15">
        <v>13</v>
      </c>
      <c r="L30" s="15">
        <v>1</v>
      </c>
      <c r="M30" s="79">
        <v>4.1437499999999998</v>
      </c>
      <c r="N30" s="101">
        <v>4.1437499999999998</v>
      </c>
      <c r="O30" s="63">
        <v>2530</v>
      </c>
      <c r="P30" s="64">
        <f>Table224578910112345678[[#This Row],[PEMBULATAN]]*O30</f>
        <v>10483.6875</v>
      </c>
    </row>
    <row r="31" spans="1:16" ht="26.25" customHeight="1" x14ac:dyDescent="0.2">
      <c r="A31" s="13"/>
      <c r="B31" s="73"/>
      <c r="C31" s="71" t="s">
        <v>860</v>
      </c>
      <c r="D31" s="76" t="s">
        <v>69</v>
      </c>
      <c r="E31" s="12">
        <v>44474</v>
      </c>
      <c r="F31" s="74" t="s">
        <v>523</v>
      </c>
      <c r="G31" s="12">
        <v>44475.916666666664</v>
      </c>
      <c r="H31" s="75" t="s">
        <v>524</v>
      </c>
      <c r="I31" s="15">
        <v>46</v>
      </c>
      <c r="J31" s="15">
        <v>32</v>
      </c>
      <c r="K31" s="15">
        <v>25</v>
      </c>
      <c r="L31" s="15">
        <v>1</v>
      </c>
      <c r="M31" s="79">
        <v>9.1999999999999993</v>
      </c>
      <c r="N31" s="101">
        <v>9.1999999999999993</v>
      </c>
      <c r="O31" s="63">
        <v>2530</v>
      </c>
      <c r="P31" s="64">
        <f>Table224578910112345678[[#This Row],[PEMBULATAN]]*O31</f>
        <v>23276</v>
      </c>
    </row>
    <row r="32" spans="1:16" ht="26.25" customHeight="1" x14ac:dyDescent="0.2">
      <c r="A32" s="13"/>
      <c r="B32" s="73"/>
      <c r="C32" s="71" t="s">
        <v>861</v>
      </c>
      <c r="D32" s="76" t="s">
        <v>69</v>
      </c>
      <c r="E32" s="12">
        <v>44474</v>
      </c>
      <c r="F32" s="74" t="s">
        <v>523</v>
      </c>
      <c r="G32" s="12">
        <v>44475.916666666664</v>
      </c>
      <c r="H32" s="75" t="s">
        <v>524</v>
      </c>
      <c r="I32" s="15">
        <v>30</v>
      </c>
      <c r="J32" s="15">
        <v>30</v>
      </c>
      <c r="K32" s="15">
        <v>10</v>
      </c>
      <c r="L32" s="15">
        <v>2</v>
      </c>
      <c r="M32" s="79">
        <v>2.25</v>
      </c>
      <c r="N32" s="101">
        <v>2.25</v>
      </c>
      <c r="O32" s="63">
        <v>2530</v>
      </c>
      <c r="P32" s="64">
        <f>Table224578910112345678[[#This Row],[PEMBULATAN]]*O32</f>
        <v>5692.5</v>
      </c>
    </row>
    <row r="33" spans="1:16" ht="26.25" customHeight="1" x14ac:dyDescent="0.2">
      <c r="A33" s="13"/>
      <c r="B33" s="73"/>
      <c r="C33" s="71" t="s">
        <v>862</v>
      </c>
      <c r="D33" s="76" t="s">
        <v>69</v>
      </c>
      <c r="E33" s="12">
        <v>44474</v>
      </c>
      <c r="F33" s="74" t="s">
        <v>523</v>
      </c>
      <c r="G33" s="12">
        <v>44475.916666666664</v>
      </c>
      <c r="H33" s="75" t="s">
        <v>524</v>
      </c>
      <c r="I33" s="15">
        <v>75</v>
      </c>
      <c r="J33" s="15">
        <v>56</v>
      </c>
      <c r="K33" s="15">
        <v>34</v>
      </c>
      <c r="L33" s="15">
        <v>10</v>
      </c>
      <c r="M33" s="79">
        <v>35.700000000000003</v>
      </c>
      <c r="N33" s="101">
        <v>35.700000000000003</v>
      </c>
      <c r="O33" s="63">
        <v>2530</v>
      </c>
      <c r="P33" s="64">
        <f>Table224578910112345678[[#This Row],[PEMBULATAN]]*O33</f>
        <v>90321</v>
      </c>
    </row>
    <row r="34" spans="1:16" ht="26.25" customHeight="1" x14ac:dyDescent="0.2">
      <c r="A34" s="13"/>
      <c r="B34" s="73"/>
      <c r="C34" s="71" t="s">
        <v>863</v>
      </c>
      <c r="D34" s="76" t="s">
        <v>69</v>
      </c>
      <c r="E34" s="12">
        <v>44474</v>
      </c>
      <c r="F34" s="74" t="s">
        <v>523</v>
      </c>
      <c r="G34" s="12">
        <v>44475.916666666664</v>
      </c>
      <c r="H34" s="75" t="s">
        <v>524</v>
      </c>
      <c r="I34" s="15">
        <v>35</v>
      </c>
      <c r="J34" s="15">
        <v>42</v>
      </c>
      <c r="K34" s="15">
        <v>13</v>
      </c>
      <c r="L34" s="15">
        <v>2</v>
      </c>
      <c r="M34" s="79">
        <v>4.7774999999999999</v>
      </c>
      <c r="N34" s="101">
        <v>4.7774999999999999</v>
      </c>
      <c r="O34" s="63">
        <v>2530</v>
      </c>
      <c r="P34" s="64">
        <f>Table224578910112345678[[#This Row],[PEMBULATAN]]*O34</f>
        <v>12087.074999999999</v>
      </c>
    </row>
    <row r="35" spans="1:16" ht="26.25" customHeight="1" x14ac:dyDescent="0.2">
      <c r="A35" s="13"/>
      <c r="B35" s="73"/>
      <c r="C35" s="71" t="s">
        <v>864</v>
      </c>
      <c r="D35" s="76" t="s">
        <v>69</v>
      </c>
      <c r="E35" s="12">
        <v>44474</v>
      </c>
      <c r="F35" s="74" t="s">
        <v>523</v>
      </c>
      <c r="G35" s="12">
        <v>44475.916666666664</v>
      </c>
      <c r="H35" s="75" t="s">
        <v>524</v>
      </c>
      <c r="I35" s="15">
        <v>85</v>
      </c>
      <c r="J35" s="15">
        <v>66</v>
      </c>
      <c r="K35" s="15">
        <v>35</v>
      </c>
      <c r="L35" s="15">
        <v>11</v>
      </c>
      <c r="M35" s="79">
        <v>49.087499999999999</v>
      </c>
      <c r="N35" s="101">
        <v>49.087499999999999</v>
      </c>
      <c r="O35" s="63">
        <v>2530</v>
      </c>
      <c r="P35" s="64">
        <f>Table224578910112345678[[#This Row],[PEMBULATAN]]*O35</f>
        <v>124191.375</v>
      </c>
    </row>
    <row r="36" spans="1:16" ht="26.25" customHeight="1" x14ac:dyDescent="0.2">
      <c r="A36" s="13"/>
      <c r="B36" s="73"/>
      <c r="C36" s="71" t="s">
        <v>865</v>
      </c>
      <c r="D36" s="76" t="s">
        <v>69</v>
      </c>
      <c r="E36" s="12">
        <v>44474</v>
      </c>
      <c r="F36" s="74" t="s">
        <v>523</v>
      </c>
      <c r="G36" s="12">
        <v>44475.916666666664</v>
      </c>
      <c r="H36" s="75" t="s">
        <v>524</v>
      </c>
      <c r="I36" s="15">
        <v>70</v>
      </c>
      <c r="J36" s="15">
        <v>60</v>
      </c>
      <c r="K36" s="15">
        <v>16</v>
      </c>
      <c r="L36" s="15">
        <v>8</v>
      </c>
      <c r="M36" s="79">
        <v>16.8</v>
      </c>
      <c r="N36" s="101">
        <v>16.8</v>
      </c>
      <c r="O36" s="63">
        <v>2530</v>
      </c>
      <c r="P36" s="64">
        <f>Table224578910112345678[[#This Row],[PEMBULATAN]]*O36</f>
        <v>42504</v>
      </c>
    </row>
    <row r="37" spans="1:16" ht="26.25" customHeight="1" x14ac:dyDescent="0.2">
      <c r="A37" s="13"/>
      <c r="B37" s="106"/>
      <c r="C37" s="71" t="s">
        <v>866</v>
      </c>
      <c r="D37" s="76" t="s">
        <v>69</v>
      </c>
      <c r="E37" s="12">
        <v>44474</v>
      </c>
      <c r="F37" s="74" t="s">
        <v>523</v>
      </c>
      <c r="G37" s="12">
        <v>44475.916666666664</v>
      </c>
      <c r="H37" s="75" t="s">
        <v>524</v>
      </c>
      <c r="I37" s="15">
        <v>65</v>
      </c>
      <c r="J37" s="15">
        <v>65</v>
      </c>
      <c r="K37" s="15">
        <v>23</v>
      </c>
      <c r="L37" s="15">
        <v>11</v>
      </c>
      <c r="M37" s="79">
        <v>24.293749999999999</v>
      </c>
      <c r="N37" s="101">
        <v>24.293749999999999</v>
      </c>
      <c r="O37" s="63">
        <v>2530</v>
      </c>
      <c r="P37" s="64">
        <f>Table224578910112345678[[#This Row],[PEMBULATAN]]*O37</f>
        <v>61463.1875</v>
      </c>
    </row>
    <row r="38" spans="1:16" ht="26.25" customHeight="1" x14ac:dyDescent="0.2">
      <c r="A38" s="13"/>
      <c r="B38" s="73" t="s">
        <v>867</v>
      </c>
      <c r="C38" s="71" t="s">
        <v>868</v>
      </c>
      <c r="D38" s="76" t="s">
        <v>69</v>
      </c>
      <c r="E38" s="12">
        <v>44474</v>
      </c>
      <c r="F38" s="74" t="s">
        <v>523</v>
      </c>
      <c r="G38" s="12">
        <v>44475.916666666664</v>
      </c>
      <c r="H38" s="75" t="s">
        <v>524</v>
      </c>
      <c r="I38" s="15">
        <v>82</v>
      </c>
      <c r="J38" s="15">
        <v>35</v>
      </c>
      <c r="K38" s="15">
        <v>15</v>
      </c>
      <c r="L38" s="15">
        <v>3</v>
      </c>
      <c r="M38" s="79">
        <v>10.762499999999999</v>
      </c>
      <c r="N38" s="101">
        <v>10.762499999999999</v>
      </c>
      <c r="O38" s="63">
        <v>2530</v>
      </c>
      <c r="P38" s="64">
        <f>Table224578910112345678[[#This Row],[PEMBULATAN]]*O38</f>
        <v>27229.125</v>
      </c>
    </row>
    <row r="39" spans="1:16" ht="26.25" customHeight="1" x14ac:dyDescent="0.2">
      <c r="A39" s="13"/>
      <c r="B39" s="73"/>
      <c r="C39" s="71" t="s">
        <v>869</v>
      </c>
      <c r="D39" s="76" t="s">
        <v>69</v>
      </c>
      <c r="E39" s="12">
        <v>44474</v>
      </c>
      <c r="F39" s="74" t="s">
        <v>523</v>
      </c>
      <c r="G39" s="12">
        <v>44475.916666666664</v>
      </c>
      <c r="H39" s="75" t="s">
        <v>524</v>
      </c>
      <c r="I39" s="15">
        <v>80</v>
      </c>
      <c r="J39" s="15">
        <v>65</v>
      </c>
      <c r="K39" s="15">
        <v>23</v>
      </c>
      <c r="L39" s="15">
        <v>15</v>
      </c>
      <c r="M39" s="79">
        <v>29.9</v>
      </c>
      <c r="N39" s="101">
        <v>29.9</v>
      </c>
      <c r="O39" s="63">
        <v>2530</v>
      </c>
      <c r="P39" s="64">
        <f>Table224578910112345678[[#This Row],[PEMBULATAN]]*O39</f>
        <v>75647</v>
      </c>
    </row>
    <row r="40" spans="1:16" ht="26.25" customHeight="1" x14ac:dyDescent="0.2">
      <c r="A40" s="13"/>
      <c r="B40" s="73"/>
      <c r="C40" s="71" t="s">
        <v>870</v>
      </c>
      <c r="D40" s="76" t="s">
        <v>69</v>
      </c>
      <c r="E40" s="12">
        <v>44474</v>
      </c>
      <c r="F40" s="74" t="s">
        <v>523</v>
      </c>
      <c r="G40" s="12">
        <v>44475.916666666664</v>
      </c>
      <c r="H40" s="75" t="s">
        <v>524</v>
      </c>
      <c r="I40" s="15">
        <v>70</v>
      </c>
      <c r="J40" s="15">
        <v>65</v>
      </c>
      <c r="K40" s="15">
        <v>22</v>
      </c>
      <c r="L40" s="15">
        <v>10</v>
      </c>
      <c r="M40" s="79">
        <v>25.024999999999999</v>
      </c>
      <c r="N40" s="101">
        <v>25.024999999999999</v>
      </c>
      <c r="O40" s="63">
        <v>2530</v>
      </c>
      <c r="P40" s="64">
        <f>Table224578910112345678[[#This Row],[PEMBULATAN]]*O40</f>
        <v>63313.25</v>
      </c>
    </row>
    <row r="41" spans="1:16" ht="26.25" customHeight="1" x14ac:dyDescent="0.2">
      <c r="A41" s="13"/>
      <c r="B41" s="73"/>
      <c r="C41" s="71" t="s">
        <v>871</v>
      </c>
      <c r="D41" s="76" t="s">
        <v>69</v>
      </c>
      <c r="E41" s="12">
        <v>44474</v>
      </c>
      <c r="F41" s="74" t="s">
        <v>523</v>
      </c>
      <c r="G41" s="12">
        <v>44475.916666666664</v>
      </c>
      <c r="H41" s="75" t="s">
        <v>524</v>
      </c>
      <c r="I41" s="15">
        <v>94</v>
      </c>
      <c r="J41" s="15">
        <v>58</v>
      </c>
      <c r="K41" s="15">
        <v>27</v>
      </c>
      <c r="L41" s="15">
        <v>18</v>
      </c>
      <c r="M41" s="79">
        <v>36.801000000000002</v>
      </c>
      <c r="N41" s="101">
        <v>36.801000000000002</v>
      </c>
      <c r="O41" s="63">
        <v>2530</v>
      </c>
      <c r="P41" s="64">
        <f>Table224578910112345678[[#This Row],[PEMBULATAN]]*O41</f>
        <v>93106.53</v>
      </c>
    </row>
    <row r="42" spans="1:16" ht="26.25" customHeight="1" x14ac:dyDescent="0.2">
      <c r="A42" s="13"/>
      <c r="B42" s="73"/>
      <c r="C42" s="71" t="s">
        <v>872</v>
      </c>
      <c r="D42" s="76" t="s">
        <v>69</v>
      </c>
      <c r="E42" s="12">
        <v>44474</v>
      </c>
      <c r="F42" s="74" t="s">
        <v>523</v>
      </c>
      <c r="G42" s="12">
        <v>44475.916666666664</v>
      </c>
      <c r="H42" s="75" t="s">
        <v>524</v>
      </c>
      <c r="I42" s="15">
        <v>80</v>
      </c>
      <c r="J42" s="15">
        <v>60</v>
      </c>
      <c r="K42" s="15">
        <v>24</v>
      </c>
      <c r="L42" s="15">
        <v>14</v>
      </c>
      <c r="M42" s="79">
        <v>28.8</v>
      </c>
      <c r="N42" s="101">
        <v>28.8</v>
      </c>
      <c r="O42" s="63">
        <v>2530</v>
      </c>
      <c r="P42" s="64">
        <f>Table224578910112345678[[#This Row],[PEMBULATAN]]*O42</f>
        <v>72864</v>
      </c>
    </row>
    <row r="43" spans="1:16" ht="26.25" customHeight="1" x14ac:dyDescent="0.2">
      <c r="A43" s="13"/>
      <c r="B43" s="73"/>
      <c r="C43" s="71" t="s">
        <v>873</v>
      </c>
      <c r="D43" s="76" t="s">
        <v>69</v>
      </c>
      <c r="E43" s="12">
        <v>44474</v>
      </c>
      <c r="F43" s="74" t="s">
        <v>523</v>
      </c>
      <c r="G43" s="12">
        <v>44475.916666666664</v>
      </c>
      <c r="H43" s="75" t="s">
        <v>524</v>
      </c>
      <c r="I43" s="15">
        <v>78</v>
      </c>
      <c r="J43" s="15">
        <v>62</v>
      </c>
      <c r="K43" s="15">
        <v>25</v>
      </c>
      <c r="L43" s="15">
        <v>13</v>
      </c>
      <c r="M43" s="79">
        <v>30.225000000000001</v>
      </c>
      <c r="N43" s="101">
        <v>30.225000000000001</v>
      </c>
      <c r="O43" s="63">
        <v>2530</v>
      </c>
      <c r="P43" s="64">
        <f>Table224578910112345678[[#This Row],[PEMBULATAN]]*O43</f>
        <v>76469.25</v>
      </c>
    </row>
    <row r="44" spans="1:16" ht="26.25" customHeight="1" x14ac:dyDescent="0.2">
      <c r="A44" s="13"/>
      <c r="B44" s="73"/>
      <c r="C44" s="71" t="s">
        <v>874</v>
      </c>
      <c r="D44" s="76" t="s">
        <v>69</v>
      </c>
      <c r="E44" s="12">
        <v>44474</v>
      </c>
      <c r="F44" s="74" t="s">
        <v>523</v>
      </c>
      <c r="G44" s="12">
        <v>44475.916666666664</v>
      </c>
      <c r="H44" s="75" t="s">
        <v>524</v>
      </c>
      <c r="I44" s="15">
        <v>65</v>
      </c>
      <c r="J44" s="15">
        <v>54</v>
      </c>
      <c r="K44" s="15">
        <v>42</v>
      </c>
      <c r="L44" s="15">
        <v>32</v>
      </c>
      <c r="M44" s="79">
        <v>36.854999999999997</v>
      </c>
      <c r="N44" s="101">
        <v>36.854999999999997</v>
      </c>
      <c r="O44" s="63">
        <v>2530</v>
      </c>
      <c r="P44" s="64">
        <f>Table224578910112345678[[#This Row],[PEMBULATAN]]*O44</f>
        <v>93243.15</v>
      </c>
    </row>
    <row r="45" spans="1:16" ht="26.25" customHeight="1" x14ac:dyDescent="0.2">
      <c r="A45" s="13"/>
      <c r="B45" s="73"/>
      <c r="C45" s="71" t="s">
        <v>875</v>
      </c>
      <c r="D45" s="76" t="s">
        <v>69</v>
      </c>
      <c r="E45" s="12">
        <v>44474</v>
      </c>
      <c r="F45" s="74" t="s">
        <v>523</v>
      </c>
      <c r="G45" s="12">
        <v>44475.916666666664</v>
      </c>
      <c r="H45" s="75" t="s">
        <v>524</v>
      </c>
      <c r="I45" s="15">
        <v>65</v>
      </c>
      <c r="J45" s="15">
        <v>67</v>
      </c>
      <c r="K45" s="15">
        <v>15</v>
      </c>
      <c r="L45" s="15">
        <v>7</v>
      </c>
      <c r="M45" s="79">
        <v>16.331250000000001</v>
      </c>
      <c r="N45" s="101">
        <v>17</v>
      </c>
      <c r="O45" s="63">
        <v>2530</v>
      </c>
      <c r="P45" s="64">
        <f>Table224578910112345678[[#This Row],[PEMBULATAN]]*O45</f>
        <v>43010</v>
      </c>
    </row>
    <row r="46" spans="1:16" ht="26.25" customHeight="1" x14ac:dyDescent="0.2">
      <c r="A46" s="13"/>
      <c r="B46" s="73"/>
      <c r="C46" s="71" t="s">
        <v>876</v>
      </c>
      <c r="D46" s="76" t="s">
        <v>69</v>
      </c>
      <c r="E46" s="12">
        <v>44474</v>
      </c>
      <c r="F46" s="74" t="s">
        <v>523</v>
      </c>
      <c r="G46" s="12">
        <v>44475.916666666664</v>
      </c>
      <c r="H46" s="75" t="s">
        <v>524</v>
      </c>
      <c r="I46" s="15">
        <v>95</v>
      </c>
      <c r="J46" s="15">
        <v>33</v>
      </c>
      <c r="K46" s="15">
        <v>8</v>
      </c>
      <c r="L46" s="15">
        <v>4</v>
      </c>
      <c r="M46" s="79">
        <v>6.27</v>
      </c>
      <c r="N46" s="101">
        <v>6.27</v>
      </c>
      <c r="O46" s="63">
        <v>2530</v>
      </c>
      <c r="P46" s="64">
        <f>Table224578910112345678[[#This Row],[PEMBULATAN]]*O46</f>
        <v>15863.099999999999</v>
      </c>
    </row>
    <row r="47" spans="1:16" ht="26.25" customHeight="1" x14ac:dyDescent="0.2">
      <c r="A47" s="13"/>
      <c r="B47" s="73"/>
      <c r="C47" s="71" t="s">
        <v>877</v>
      </c>
      <c r="D47" s="76" t="s">
        <v>69</v>
      </c>
      <c r="E47" s="12">
        <v>44474</v>
      </c>
      <c r="F47" s="74" t="s">
        <v>523</v>
      </c>
      <c r="G47" s="12">
        <v>44475.916666666664</v>
      </c>
      <c r="H47" s="75" t="s">
        <v>524</v>
      </c>
      <c r="I47" s="15">
        <v>77</v>
      </c>
      <c r="J47" s="15">
        <v>60</v>
      </c>
      <c r="K47" s="15">
        <v>30</v>
      </c>
      <c r="L47" s="15">
        <v>11</v>
      </c>
      <c r="M47" s="79">
        <v>34.65</v>
      </c>
      <c r="N47" s="101">
        <v>34.65</v>
      </c>
      <c r="O47" s="63">
        <v>2530</v>
      </c>
      <c r="P47" s="64">
        <f>Table224578910112345678[[#This Row],[PEMBULATAN]]*O47</f>
        <v>87664.5</v>
      </c>
    </row>
    <row r="48" spans="1:16" ht="26.25" customHeight="1" x14ac:dyDescent="0.2">
      <c r="A48" s="13"/>
      <c r="B48" s="73"/>
      <c r="C48" s="71" t="s">
        <v>878</v>
      </c>
      <c r="D48" s="76" t="s">
        <v>69</v>
      </c>
      <c r="E48" s="12">
        <v>44474</v>
      </c>
      <c r="F48" s="74" t="s">
        <v>523</v>
      </c>
      <c r="G48" s="12">
        <v>44475.916666666664</v>
      </c>
      <c r="H48" s="75" t="s">
        <v>524</v>
      </c>
      <c r="I48" s="15">
        <v>130</v>
      </c>
      <c r="J48" s="15">
        <v>23</v>
      </c>
      <c r="K48" s="15">
        <v>10</v>
      </c>
      <c r="L48" s="15">
        <v>4</v>
      </c>
      <c r="M48" s="79">
        <v>7.4749999999999996</v>
      </c>
      <c r="N48" s="101">
        <v>8</v>
      </c>
      <c r="O48" s="63">
        <v>2530</v>
      </c>
      <c r="P48" s="64">
        <f>Table224578910112345678[[#This Row],[PEMBULATAN]]*O48</f>
        <v>20240</v>
      </c>
    </row>
    <row r="49" spans="1:16" ht="26.25" customHeight="1" x14ac:dyDescent="0.2">
      <c r="A49" s="13"/>
      <c r="B49" s="73"/>
      <c r="C49" s="71" t="s">
        <v>879</v>
      </c>
      <c r="D49" s="76" t="s">
        <v>69</v>
      </c>
      <c r="E49" s="12">
        <v>44474</v>
      </c>
      <c r="F49" s="74" t="s">
        <v>523</v>
      </c>
      <c r="G49" s="12">
        <v>44475.916666666664</v>
      </c>
      <c r="H49" s="75" t="s">
        <v>524</v>
      </c>
      <c r="I49" s="15">
        <v>92</v>
      </c>
      <c r="J49" s="15">
        <v>66</v>
      </c>
      <c r="K49" s="15">
        <v>29</v>
      </c>
      <c r="L49" s="15">
        <v>12</v>
      </c>
      <c r="M49" s="79">
        <v>44.021999999999998</v>
      </c>
      <c r="N49" s="101">
        <v>44.021999999999998</v>
      </c>
      <c r="O49" s="63">
        <v>2530</v>
      </c>
      <c r="P49" s="64">
        <f>Table224578910112345678[[#This Row],[PEMBULATAN]]*O49</f>
        <v>111375.65999999999</v>
      </c>
    </row>
    <row r="50" spans="1:16" ht="26.25" customHeight="1" x14ac:dyDescent="0.2">
      <c r="A50" s="13"/>
      <c r="B50" s="73"/>
      <c r="C50" s="71" t="s">
        <v>880</v>
      </c>
      <c r="D50" s="76" t="s">
        <v>69</v>
      </c>
      <c r="E50" s="12">
        <v>44474</v>
      </c>
      <c r="F50" s="74" t="s">
        <v>523</v>
      </c>
      <c r="G50" s="12">
        <v>44475.916666666664</v>
      </c>
      <c r="H50" s="75" t="s">
        <v>524</v>
      </c>
      <c r="I50" s="15">
        <v>70</v>
      </c>
      <c r="J50" s="15">
        <v>70</v>
      </c>
      <c r="K50" s="15">
        <v>15</v>
      </c>
      <c r="L50" s="15">
        <v>6</v>
      </c>
      <c r="M50" s="79">
        <v>18.375</v>
      </c>
      <c r="N50" s="101">
        <v>19</v>
      </c>
      <c r="O50" s="63">
        <v>2530</v>
      </c>
      <c r="P50" s="64">
        <f>Table224578910112345678[[#This Row],[PEMBULATAN]]*O50</f>
        <v>48070</v>
      </c>
    </row>
    <row r="51" spans="1:16" ht="26.25" customHeight="1" x14ac:dyDescent="0.2">
      <c r="A51" s="13"/>
      <c r="B51" s="73"/>
      <c r="C51" s="71" t="s">
        <v>881</v>
      </c>
      <c r="D51" s="76" t="s">
        <v>69</v>
      </c>
      <c r="E51" s="12">
        <v>44474</v>
      </c>
      <c r="F51" s="74" t="s">
        <v>523</v>
      </c>
      <c r="G51" s="12">
        <v>44475.916666666664</v>
      </c>
      <c r="H51" s="75" t="s">
        <v>524</v>
      </c>
      <c r="I51" s="15">
        <v>71</v>
      </c>
      <c r="J51" s="15">
        <v>60</v>
      </c>
      <c r="K51" s="15">
        <v>30</v>
      </c>
      <c r="L51" s="15">
        <v>7</v>
      </c>
      <c r="M51" s="79">
        <v>31.95</v>
      </c>
      <c r="N51" s="101">
        <v>31.95</v>
      </c>
      <c r="O51" s="63">
        <v>2530</v>
      </c>
      <c r="P51" s="64">
        <f>Table224578910112345678[[#This Row],[PEMBULATAN]]*O51</f>
        <v>80833.5</v>
      </c>
    </row>
    <row r="52" spans="1:16" ht="26.25" customHeight="1" x14ac:dyDescent="0.2">
      <c r="A52" s="13"/>
      <c r="B52" s="73"/>
      <c r="C52" s="71" t="s">
        <v>882</v>
      </c>
      <c r="D52" s="76" t="s">
        <v>69</v>
      </c>
      <c r="E52" s="12">
        <v>44474</v>
      </c>
      <c r="F52" s="74" t="s">
        <v>523</v>
      </c>
      <c r="G52" s="12">
        <v>44475.916666666664</v>
      </c>
      <c r="H52" s="75" t="s">
        <v>524</v>
      </c>
      <c r="I52" s="15">
        <v>62</v>
      </c>
      <c r="J52" s="15">
        <v>57</v>
      </c>
      <c r="K52" s="15">
        <v>17</v>
      </c>
      <c r="L52" s="15">
        <v>10</v>
      </c>
      <c r="M52" s="79">
        <v>15.019500000000001</v>
      </c>
      <c r="N52" s="101">
        <v>15.019500000000001</v>
      </c>
      <c r="O52" s="63">
        <v>2530</v>
      </c>
      <c r="P52" s="64">
        <f>Table224578910112345678[[#This Row],[PEMBULATAN]]*O52</f>
        <v>37999.334999999999</v>
      </c>
    </row>
    <row r="53" spans="1:16" ht="26.25" customHeight="1" x14ac:dyDescent="0.2">
      <c r="A53" s="13"/>
      <c r="B53" s="73"/>
      <c r="C53" s="71" t="s">
        <v>883</v>
      </c>
      <c r="D53" s="76" t="s">
        <v>69</v>
      </c>
      <c r="E53" s="12">
        <v>44474</v>
      </c>
      <c r="F53" s="74" t="s">
        <v>523</v>
      </c>
      <c r="G53" s="12">
        <v>44475.916666666664</v>
      </c>
      <c r="H53" s="75" t="s">
        <v>524</v>
      </c>
      <c r="I53" s="15">
        <v>103</v>
      </c>
      <c r="J53" s="15">
        <v>60</v>
      </c>
      <c r="K53" s="15">
        <v>33</v>
      </c>
      <c r="L53" s="15">
        <v>20</v>
      </c>
      <c r="M53" s="79">
        <v>50.984999999999999</v>
      </c>
      <c r="N53" s="101">
        <v>50.984999999999999</v>
      </c>
      <c r="O53" s="63">
        <v>2530</v>
      </c>
      <c r="P53" s="64">
        <f>Table224578910112345678[[#This Row],[PEMBULATAN]]*O53</f>
        <v>128992.05</v>
      </c>
    </row>
    <row r="54" spans="1:16" ht="26.25" customHeight="1" x14ac:dyDescent="0.2">
      <c r="A54" s="13"/>
      <c r="B54" s="73"/>
      <c r="C54" s="71" t="s">
        <v>884</v>
      </c>
      <c r="D54" s="76" t="s">
        <v>69</v>
      </c>
      <c r="E54" s="12">
        <v>44474</v>
      </c>
      <c r="F54" s="74" t="s">
        <v>523</v>
      </c>
      <c r="G54" s="12">
        <v>44475.916666666664</v>
      </c>
      <c r="H54" s="75" t="s">
        <v>524</v>
      </c>
      <c r="I54" s="15">
        <v>66</v>
      </c>
      <c r="J54" s="15">
        <v>63</v>
      </c>
      <c r="K54" s="15">
        <v>26</v>
      </c>
      <c r="L54" s="15">
        <v>12</v>
      </c>
      <c r="M54" s="79">
        <v>27.027000000000001</v>
      </c>
      <c r="N54" s="101">
        <v>27.027000000000001</v>
      </c>
      <c r="O54" s="63">
        <v>2530</v>
      </c>
      <c r="P54" s="64">
        <f>Table224578910112345678[[#This Row],[PEMBULATAN]]*O54</f>
        <v>68378.31</v>
      </c>
    </row>
    <row r="55" spans="1:16" ht="26.25" customHeight="1" x14ac:dyDescent="0.2">
      <c r="A55" s="13"/>
      <c r="B55" s="73"/>
      <c r="C55" s="71" t="s">
        <v>885</v>
      </c>
      <c r="D55" s="76" t="s">
        <v>69</v>
      </c>
      <c r="E55" s="12">
        <v>44474</v>
      </c>
      <c r="F55" s="74" t="s">
        <v>523</v>
      </c>
      <c r="G55" s="12">
        <v>44475.916666666664</v>
      </c>
      <c r="H55" s="75" t="s">
        <v>524</v>
      </c>
      <c r="I55" s="15">
        <v>90</v>
      </c>
      <c r="J55" s="15">
        <v>64</v>
      </c>
      <c r="K55" s="15">
        <v>30</v>
      </c>
      <c r="L55" s="15">
        <v>20</v>
      </c>
      <c r="M55" s="79">
        <v>43.2</v>
      </c>
      <c r="N55" s="101">
        <v>43.2</v>
      </c>
      <c r="O55" s="63">
        <v>2530</v>
      </c>
      <c r="P55" s="64">
        <f>Table224578910112345678[[#This Row],[PEMBULATAN]]*O55</f>
        <v>109296</v>
      </c>
    </row>
    <row r="56" spans="1:16" ht="26.25" customHeight="1" x14ac:dyDescent="0.2">
      <c r="A56" s="13"/>
      <c r="B56" s="73"/>
      <c r="C56" s="71" t="s">
        <v>886</v>
      </c>
      <c r="D56" s="76" t="s">
        <v>69</v>
      </c>
      <c r="E56" s="12">
        <v>44474</v>
      </c>
      <c r="F56" s="74" t="s">
        <v>523</v>
      </c>
      <c r="G56" s="12">
        <v>44475.916666666664</v>
      </c>
      <c r="H56" s="75" t="s">
        <v>524</v>
      </c>
      <c r="I56" s="15">
        <v>100</v>
      </c>
      <c r="J56" s="15">
        <v>52</v>
      </c>
      <c r="K56" s="15">
        <v>30</v>
      </c>
      <c r="L56" s="15">
        <v>8</v>
      </c>
      <c r="M56" s="79">
        <v>39</v>
      </c>
      <c r="N56" s="101">
        <v>39</v>
      </c>
      <c r="O56" s="63">
        <v>2530</v>
      </c>
      <c r="P56" s="64">
        <f>Table224578910112345678[[#This Row],[PEMBULATAN]]*O56</f>
        <v>98670</v>
      </c>
    </row>
    <row r="57" spans="1:16" ht="26.25" customHeight="1" x14ac:dyDescent="0.2">
      <c r="A57" s="13"/>
      <c r="B57" s="73"/>
      <c r="C57" s="71" t="s">
        <v>887</v>
      </c>
      <c r="D57" s="76" t="s">
        <v>69</v>
      </c>
      <c r="E57" s="12">
        <v>44474</v>
      </c>
      <c r="F57" s="74" t="s">
        <v>523</v>
      </c>
      <c r="G57" s="12">
        <v>44475.916666666664</v>
      </c>
      <c r="H57" s="75" t="s">
        <v>524</v>
      </c>
      <c r="I57" s="15">
        <v>70</v>
      </c>
      <c r="J57" s="15">
        <v>60</v>
      </c>
      <c r="K57" s="15">
        <v>17</v>
      </c>
      <c r="L57" s="15">
        <v>7</v>
      </c>
      <c r="M57" s="79">
        <v>17.850000000000001</v>
      </c>
      <c r="N57" s="101">
        <v>17.850000000000001</v>
      </c>
      <c r="O57" s="63">
        <v>2530</v>
      </c>
      <c r="P57" s="64">
        <f>Table224578910112345678[[#This Row],[PEMBULATAN]]*O57</f>
        <v>45160.5</v>
      </c>
    </row>
    <row r="58" spans="1:16" ht="26.25" customHeight="1" x14ac:dyDescent="0.2">
      <c r="A58" s="13"/>
      <c r="B58" s="73"/>
      <c r="C58" s="71" t="s">
        <v>888</v>
      </c>
      <c r="D58" s="76" t="s">
        <v>69</v>
      </c>
      <c r="E58" s="12">
        <v>44474</v>
      </c>
      <c r="F58" s="74" t="s">
        <v>523</v>
      </c>
      <c r="G58" s="12">
        <v>44475.916666666664</v>
      </c>
      <c r="H58" s="75" t="s">
        <v>524</v>
      </c>
      <c r="I58" s="15">
        <v>90</v>
      </c>
      <c r="J58" s="15">
        <v>64</v>
      </c>
      <c r="K58" s="15">
        <v>31</v>
      </c>
      <c r="L58" s="15">
        <v>14</v>
      </c>
      <c r="M58" s="79">
        <v>44.64</v>
      </c>
      <c r="N58" s="101">
        <v>44.64</v>
      </c>
      <c r="O58" s="63">
        <v>2530</v>
      </c>
      <c r="P58" s="64">
        <f>Table224578910112345678[[#This Row],[PEMBULATAN]]*O58</f>
        <v>112939.2</v>
      </c>
    </row>
    <row r="59" spans="1:16" ht="26.25" customHeight="1" x14ac:dyDescent="0.2">
      <c r="A59" s="13"/>
      <c r="B59" s="73"/>
      <c r="C59" s="71" t="s">
        <v>889</v>
      </c>
      <c r="D59" s="76" t="s">
        <v>69</v>
      </c>
      <c r="E59" s="12">
        <v>44474</v>
      </c>
      <c r="F59" s="74" t="s">
        <v>523</v>
      </c>
      <c r="G59" s="12">
        <v>44475.916666666664</v>
      </c>
      <c r="H59" s="75" t="s">
        <v>524</v>
      </c>
      <c r="I59" s="15">
        <v>83</v>
      </c>
      <c r="J59" s="15">
        <v>66</v>
      </c>
      <c r="K59" s="15">
        <v>26</v>
      </c>
      <c r="L59" s="15">
        <v>12</v>
      </c>
      <c r="M59" s="79">
        <v>35.606999999999999</v>
      </c>
      <c r="N59" s="101">
        <v>35.606999999999999</v>
      </c>
      <c r="O59" s="63">
        <v>2530</v>
      </c>
      <c r="P59" s="64">
        <f>Table224578910112345678[[#This Row],[PEMBULATAN]]*O59</f>
        <v>90085.709999999992</v>
      </c>
    </row>
    <row r="60" spans="1:16" ht="26.25" customHeight="1" x14ac:dyDescent="0.2">
      <c r="A60" s="13"/>
      <c r="B60" s="73"/>
      <c r="C60" s="71" t="s">
        <v>890</v>
      </c>
      <c r="D60" s="76" t="s">
        <v>69</v>
      </c>
      <c r="E60" s="12">
        <v>44474</v>
      </c>
      <c r="F60" s="74" t="s">
        <v>523</v>
      </c>
      <c r="G60" s="12">
        <v>44475.916666666664</v>
      </c>
      <c r="H60" s="75" t="s">
        <v>524</v>
      </c>
      <c r="I60" s="15">
        <v>80</v>
      </c>
      <c r="J60" s="15">
        <v>60</v>
      </c>
      <c r="K60" s="15">
        <v>32</v>
      </c>
      <c r="L60" s="15">
        <v>10</v>
      </c>
      <c r="M60" s="79">
        <v>38.4</v>
      </c>
      <c r="N60" s="101">
        <v>39</v>
      </c>
      <c r="O60" s="63">
        <v>2530</v>
      </c>
      <c r="P60" s="64">
        <f>Table224578910112345678[[#This Row],[PEMBULATAN]]*O60</f>
        <v>98670</v>
      </c>
    </row>
    <row r="61" spans="1:16" ht="26.25" customHeight="1" x14ac:dyDescent="0.2">
      <c r="A61" s="13"/>
      <c r="B61" s="73"/>
      <c r="C61" s="71" t="s">
        <v>891</v>
      </c>
      <c r="D61" s="76" t="s">
        <v>69</v>
      </c>
      <c r="E61" s="12">
        <v>44474</v>
      </c>
      <c r="F61" s="74" t="s">
        <v>523</v>
      </c>
      <c r="G61" s="12">
        <v>44475.916666666664</v>
      </c>
      <c r="H61" s="75" t="s">
        <v>524</v>
      </c>
      <c r="I61" s="15">
        <v>78</v>
      </c>
      <c r="J61" s="15">
        <v>58</v>
      </c>
      <c r="K61" s="15">
        <v>23</v>
      </c>
      <c r="L61" s="15">
        <v>8</v>
      </c>
      <c r="M61" s="79">
        <v>26.013000000000002</v>
      </c>
      <c r="N61" s="101">
        <v>26.013000000000002</v>
      </c>
      <c r="O61" s="63">
        <v>2530</v>
      </c>
      <c r="P61" s="64">
        <f>Table224578910112345678[[#This Row],[PEMBULATAN]]*O61</f>
        <v>65812.89</v>
      </c>
    </row>
    <row r="62" spans="1:16" ht="26.25" customHeight="1" x14ac:dyDescent="0.2">
      <c r="A62" s="13"/>
      <c r="B62" s="73"/>
      <c r="C62" s="71" t="s">
        <v>892</v>
      </c>
      <c r="D62" s="76" t="s">
        <v>69</v>
      </c>
      <c r="E62" s="12">
        <v>44474</v>
      </c>
      <c r="F62" s="74" t="s">
        <v>523</v>
      </c>
      <c r="G62" s="12">
        <v>44475.916666666664</v>
      </c>
      <c r="H62" s="75" t="s">
        <v>524</v>
      </c>
      <c r="I62" s="15">
        <v>135</v>
      </c>
      <c r="J62" s="15">
        <v>13</v>
      </c>
      <c r="K62" s="15">
        <v>10</v>
      </c>
      <c r="L62" s="15">
        <v>2</v>
      </c>
      <c r="M62" s="79">
        <v>4.3875000000000002</v>
      </c>
      <c r="N62" s="101">
        <v>5</v>
      </c>
      <c r="O62" s="63">
        <v>2530</v>
      </c>
      <c r="P62" s="64">
        <f>Table224578910112345678[[#This Row],[PEMBULATAN]]*O62</f>
        <v>12650</v>
      </c>
    </row>
    <row r="63" spans="1:16" ht="26.25" customHeight="1" x14ac:dyDescent="0.2">
      <c r="A63" s="13"/>
      <c r="B63" s="73"/>
      <c r="C63" s="71" t="s">
        <v>893</v>
      </c>
      <c r="D63" s="76" t="s">
        <v>69</v>
      </c>
      <c r="E63" s="12">
        <v>44474</v>
      </c>
      <c r="F63" s="74" t="s">
        <v>523</v>
      </c>
      <c r="G63" s="12">
        <v>44475.916666666664</v>
      </c>
      <c r="H63" s="75" t="s">
        <v>524</v>
      </c>
      <c r="I63" s="15">
        <v>88</v>
      </c>
      <c r="J63" s="15">
        <v>60</v>
      </c>
      <c r="K63" s="15">
        <v>27</v>
      </c>
      <c r="L63" s="15">
        <v>12</v>
      </c>
      <c r="M63" s="79">
        <v>35.64</v>
      </c>
      <c r="N63" s="101">
        <v>35.64</v>
      </c>
      <c r="O63" s="63">
        <v>2530</v>
      </c>
      <c r="P63" s="64">
        <f>Table224578910112345678[[#This Row],[PEMBULATAN]]*O63</f>
        <v>90169.2</v>
      </c>
    </row>
    <row r="64" spans="1:16" ht="26.25" customHeight="1" x14ac:dyDescent="0.2">
      <c r="A64" s="13"/>
      <c r="B64" s="73"/>
      <c r="C64" s="71" t="s">
        <v>894</v>
      </c>
      <c r="D64" s="76" t="s">
        <v>69</v>
      </c>
      <c r="E64" s="12">
        <v>44474</v>
      </c>
      <c r="F64" s="74" t="s">
        <v>523</v>
      </c>
      <c r="G64" s="12">
        <v>44475.916666666664</v>
      </c>
      <c r="H64" s="75" t="s">
        <v>524</v>
      </c>
      <c r="I64" s="15">
        <v>60</v>
      </c>
      <c r="J64" s="15">
        <v>44</v>
      </c>
      <c r="K64" s="15">
        <v>14</v>
      </c>
      <c r="L64" s="15">
        <v>4</v>
      </c>
      <c r="M64" s="79">
        <v>9.24</v>
      </c>
      <c r="N64" s="101">
        <v>9.24</v>
      </c>
      <c r="O64" s="63">
        <v>2530</v>
      </c>
      <c r="P64" s="64">
        <f>Table224578910112345678[[#This Row],[PEMBULATAN]]*O64</f>
        <v>23377.200000000001</v>
      </c>
    </row>
    <row r="65" spans="1:16" ht="26.25" customHeight="1" x14ac:dyDescent="0.2">
      <c r="A65" s="13"/>
      <c r="B65" s="73"/>
      <c r="C65" s="71" t="s">
        <v>895</v>
      </c>
      <c r="D65" s="76" t="s">
        <v>69</v>
      </c>
      <c r="E65" s="12">
        <v>44474</v>
      </c>
      <c r="F65" s="74" t="s">
        <v>523</v>
      </c>
      <c r="G65" s="12">
        <v>44475.916666666664</v>
      </c>
      <c r="H65" s="75" t="s">
        <v>524</v>
      </c>
      <c r="I65" s="15">
        <v>70</v>
      </c>
      <c r="J65" s="15">
        <v>62</v>
      </c>
      <c r="K65" s="15">
        <v>12</v>
      </c>
      <c r="L65" s="15">
        <v>7</v>
      </c>
      <c r="M65" s="79">
        <v>13.02</v>
      </c>
      <c r="N65" s="101">
        <v>13.02</v>
      </c>
      <c r="O65" s="63">
        <v>2530</v>
      </c>
      <c r="P65" s="64">
        <f>Table224578910112345678[[#This Row],[PEMBULATAN]]*O65</f>
        <v>32940.6</v>
      </c>
    </row>
    <row r="66" spans="1:16" ht="26.25" customHeight="1" x14ac:dyDescent="0.2">
      <c r="A66" s="13"/>
      <c r="B66" s="73"/>
      <c r="C66" s="71" t="s">
        <v>896</v>
      </c>
      <c r="D66" s="76" t="s">
        <v>69</v>
      </c>
      <c r="E66" s="12">
        <v>44474</v>
      </c>
      <c r="F66" s="74" t="s">
        <v>523</v>
      </c>
      <c r="G66" s="12">
        <v>44475.916666666664</v>
      </c>
      <c r="H66" s="75" t="s">
        <v>524</v>
      </c>
      <c r="I66" s="15">
        <v>75</v>
      </c>
      <c r="J66" s="15">
        <v>38</v>
      </c>
      <c r="K66" s="15">
        <v>39</v>
      </c>
      <c r="L66" s="15">
        <v>18</v>
      </c>
      <c r="M66" s="79">
        <v>27.787500000000001</v>
      </c>
      <c r="N66" s="101">
        <v>27.787500000000001</v>
      </c>
      <c r="O66" s="63">
        <v>2530</v>
      </c>
      <c r="P66" s="64">
        <f>Table224578910112345678[[#This Row],[PEMBULATAN]]*O66</f>
        <v>70302.375</v>
      </c>
    </row>
    <row r="67" spans="1:16" ht="26.25" customHeight="1" x14ac:dyDescent="0.2">
      <c r="A67" s="13"/>
      <c r="B67" s="73"/>
      <c r="C67" s="71" t="s">
        <v>897</v>
      </c>
      <c r="D67" s="76" t="s">
        <v>69</v>
      </c>
      <c r="E67" s="12">
        <v>44474</v>
      </c>
      <c r="F67" s="74" t="s">
        <v>523</v>
      </c>
      <c r="G67" s="12">
        <v>44475.916666666664</v>
      </c>
      <c r="H67" s="75" t="s">
        <v>524</v>
      </c>
      <c r="I67" s="15">
        <v>77</v>
      </c>
      <c r="J67" s="15">
        <v>52</v>
      </c>
      <c r="K67" s="15">
        <v>30</v>
      </c>
      <c r="L67" s="15">
        <v>14</v>
      </c>
      <c r="M67" s="79">
        <v>30.03</v>
      </c>
      <c r="N67" s="101">
        <v>30.03</v>
      </c>
      <c r="O67" s="63">
        <v>2530</v>
      </c>
      <c r="P67" s="64">
        <f>Table224578910112345678[[#This Row],[PEMBULATAN]]*O67</f>
        <v>75975.900000000009</v>
      </c>
    </row>
    <row r="68" spans="1:16" ht="26.25" customHeight="1" x14ac:dyDescent="0.2">
      <c r="A68" s="13"/>
      <c r="B68" s="73"/>
      <c r="C68" s="71" t="s">
        <v>898</v>
      </c>
      <c r="D68" s="76" t="s">
        <v>69</v>
      </c>
      <c r="E68" s="12">
        <v>44474</v>
      </c>
      <c r="F68" s="74" t="s">
        <v>523</v>
      </c>
      <c r="G68" s="12">
        <v>44475.916666666664</v>
      </c>
      <c r="H68" s="75" t="s">
        <v>524</v>
      </c>
      <c r="I68" s="15">
        <v>60</v>
      </c>
      <c r="J68" s="15">
        <v>60</v>
      </c>
      <c r="K68" s="15">
        <v>14</v>
      </c>
      <c r="L68" s="15">
        <v>8</v>
      </c>
      <c r="M68" s="79">
        <v>12.6</v>
      </c>
      <c r="N68" s="101">
        <v>12.6</v>
      </c>
      <c r="O68" s="63">
        <v>2530</v>
      </c>
      <c r="P68" s="64">
        <f>Table224578910112345678[[#This Row],[PEMBULATAN]]*O68</f>
        <v>31878</v>
      </c>
    </row>
    <row r="69" spans="1:16" ht="26.25" customHeight="1" x14ac:dyDescent="0.2">
      <c r="A69" s="13"/>
      <c r="B69" s="73"/>
      <c r="C69" s="71" t="s">
        <v>899</v>
      </c>
      <c r="D69" s="76" t="s">
        <v>69</v>
      </c>
      <c r="E69" s="12">
        <v>44474</v>
      </c>
      <c r="F69" s="74" t="s">
        <v>523</v>
      </c>
      <c r="G69" s="12">
        <v>44475.916666666664</v>
      </c>
      <c r="H69" s="75" t="s">
        <v>524</v>
      </c>
      <c r="I69" s="15">
        <v>74</v>
      </c>
      <c r="J69" s="15">
        <v>54</v>
      </c>
      <c r="K69" s="15">
        <v>25</v>
      </c>
      <c r="L69" s="15">
        <v>15</v>
      </c>
      <c r="M69" s="79">
        <v>24.975000000000001</v>
      </c>
      <c r="N69" s="101">
        <v>24.975000000000001</v>
      </c>
      <c r="O69" s="63">
        <v>2530</v>
      </c>
      <c r="P69" s="64">
        <f>Table224578910112345678[[#This Row],[PEMBULATAN]]*O69</f>
        <v>63186.75</v>
      </c>
    </row>
    <row r="70" spans="1:16" ht="26.25" customHeight="1" x14ac:dyDescent="0.2">
      <c r="A70" s="13"/>
      <c r="B70" s="73"/>
      <c r="C70" s="71" t="s">
        <v>900</v>
      </c>
      <c r="D70" s="76" t="s">
        <v>69</v>
      </c>
      <c r="E70" s="12">
        <v>44474</v>
      </c>
      <c r="F70" s="74" t="s">
        <v>523</v>
      </c>
      <c r="G70" s="12">
        <v>44475.916666666664</v>
      </c>
      <c r="H70" s="75" t="s">
        <v>524</v>
      </c>
      <c r="I70" s="15">
        <v>71</v>
      </c>
      <c r="J70" s="15">
        <v>64</v>
      </c>
      <c r="K70" s="15">
        <v>33</v>
      </c>
      <c r="L70" s="15">
        <v>13</v>
      </c>
      <c r="M70" s="79">
        <v>37.488</v>
      </c>
      <c r="N70" s="101">
        <v>38</v>
      </c>
      <c r="O70" s="63">
        <v>2530</v>
      </c>
      <c r="P70" s="64">
        <f>Table224578910112345678[[#This Row],[PEMBULATAN]]*O70</f>
        <v>96140</v>
      </c>
    </row>
    <row r="71" spans="1:16" ht="26.25" customHeight="1" x14ac:dyDescent="0.2">
      <c r="A71" s="13"/>
      <c r="B71" s="73"/>
      <c r="C71" s="71" t="s">
        <v>901</v>
      </c>
      <c r="D71" s="76" t="s">
        <v>69</v>
      </c>
      <c r="E71" s="12">
        <v>44474</v>
      </c>
      <c r="F71" s="74" t="s">
        <v>523</v>
      </c>
      <c r="G71" s="12">
        <v>44475.916666666664</v>
      </c>
      <c r="H71" s="75" t="s">
        <v>524</v>
      </c>
      <c r="I71" s="15">
        <v>70</v>
      </c>
      <c r="J71" s="15">
        <v>64</v>
      </c>
      <c r="K71" s="15">
        <v>18</v>
      </c>
      <c r="L71" s="15">
        <v>6</v>
      </c>
      <c r="M71" s="79">
        <v>20.16</v>
      </c>
      <c r="N71" s="101">
        <v>20.16</v>
      </c>
      <c r="O71" s="63">
        <v>2530</v>
      </c>
      <c r="P71" s="64">
        <f>Table224578910112345678[[#This Row],[PEMBULATAN]]*O71</f>
        <v>51004.800000000003</v>
      </c>
    </row>
    <row r="72" spans="1:16" ht="26.25" customHeight="1" x14ac:dyDescent="0.2">
      <c r="A72" s="13"/>
      <c r="B72" s="73"/>
      <c r="C72" s="71" t="s">
        <v>902</v>
      </c>
      <c r="D72" s="76" t="s">
        <v>69</v>
      </c>
      <c r="E72" s="12">
        <v>44474</v>
      </c>
      <c r="F72" s="74" t="s">
        <v>523</v>
      </c>
      <c r="G72" s="12">
        <v>44475.916666666664</v>
      </c>
      <c r="H72" s="75" t="s">
        <v>524</v>
      </c>
      <c r="I72" s="15">
        <v>34</v>
      </c>
      <c r="J72" s="15">
        <v>34</v>
      </c>
      <c r="K72" s="15">
        <v>15</v>
      </c>
      <c r="L72" s="15">
        <v>2</v>
      </c>
      <c r="M72" s="79">
        <v>4.335</v>
      </c>
      <c r="N72" s="101">
        <v>5</v>
      </c>
      <c r="O72" s="63">
        <v>2530</v>
      </c>
      <c r="P72" s="64">
        <f>Table224578910112345678[[#This Row],[PEMBULATAN]]*O72</f>
        <v>12650</v>
      </c>
    </row>
    <row r="73" spans="1:16" ht="26.25" customHeight="1" x14ac:dyDescent="0.2">
      <c r="A73" s="13"/>
      <c r="B73" s="73"/>
      <c r="C73" s="71" t="s">
        <v>903</v>
      </c>
      <c r="D73" s="76" t="s">
        <v>69</v>
      </c>
      <c r="E73" s="12">
        <v>44474</v>
      </c>
      <c r="F73" s="74" t="s">
        <v>523</v>
      </c>
      <c r="G73" s="12">
        <v>44475.916666666664</v>
      </c>
      <c r="H73" s="75" t="s">
        <v>524</v>
      </c>
      <c r="I73" s="15">
        <v>64</v>
      </c>
      <c r="J73" s="15">
        <v>50</v>
      </c>
      <c r="K73" s="15">
        <v>34</v>
      </c>
      <c r="L73" s="15">
        <v>4</v>
      </c>
      <c r="M73" s="79">
        <v>27.2</v>
      </c>
      <c r="N73" s="101">
        <v>27.2</v>
      </c>
      <c r="O73" s="63">
        <v>2530</v>
      </c>
      <c r="P73" s="64">
        <f>Table224578910112345678[[#This Row],[PEMBULATAN]]*O73</f>
        <v>68816</v>
      </c>
    </row>
    <row r="74" spans="1:16" ht="26.25" customHeight="1" x14ac:dyDescent="0.2">
      <c r="A74" s="13"/>
      <c r="B74" s="73"/>
      <c r="C74" s="71" t="s">
        <v>904</v>
      </c>
      <c r="D74" s="76" t="s">
        <v>69</v>
      </c>
      <c r="E74" s="12">
        <v>44474</v>
      </c>
      <c r="F74" s="74" t="s">
        <v>523</v>
      </c>
      <c r="G74" s="12">
        <v>44475.916666666664</v>
      </c>
      <c r="H74" s="75" t="s">
        <v>524</v>
      </c>
      <c r="I74" s="15">
        <v>73</v>
      </c>
      <c r="J74" s="15">
        <v>36</v>
      </c>
      <c r="K74" s="15">
        <v>18</v>
      </c>
      <c r="L74" s="15">
        <v>8</v>
      </c>
      <c r="M74" s="79">
        <v>11.826000000000001</v>
      </c>
      <c r="N74" s="101">
        <v>11.826000000000001</v>
      </c>
      <c r="O74" s="63">
        <v>2530</v>
      </c>
      <c r="P74" s="64">
        <f>Table224578910112345678[[#This Row],[PEMBULATAN]]*O74</f>
        <v>29919.780000000002</v>
      </c>
    </row>
    <row r="75" spans="1:16" ht="26.25" customHeight="1" x14ac:dyDescent="0.2">
      <c r="A75" s="13"/>
      <c r="B75" s="73"/>
      <c r="C75" s="71" t="s">
        <v>905</v>
      </c>
      <c r="D75" s="76" t="s">
        <v>69</v>
      </c>
      <c r="E75" s="12">
        <v>44474</v>
      </c>
      <c r="F75" s="74" t="s">
        <v>523</v>
      </c>
      <c r="G75" s="12">
        <v>44475.916666666664</v>
      </c>
      <c r="H75" s="75" t="s">
        <v>524</v>
      </c>
      <c r="I75" s="15">
        <v>65</v>
      </c>
      <c r="J75" s="15">
        <v>62</v>
      </c>
      <c r="K75" s="15">
        <v>22</v>
      </c>
      <c r="L75" s="15">
        <v>15</v>
      </c>
      <c r="M75" s="79">
        <v>22.164999999999999</v>
      </c>
      <c r="N75" s="101">
        <v>22.164999999999999</v>
      </c>
      <c r="O75" s="63">
        <v>2530</v>
      </c>
      <c r="P75" s="64">
        <f>Table224578910112345678[[#This Row],[PEMBULATAN]]*O75</f>
        <v>56077.45</v>
      </c>
    </row>
    <row r="76" spans="1:16" ht="26.25" customHeight="1" x14ac:dyDescent="0.2">
      <c r="A76" s="13"/>
      <c r="B76" s="73"/>
      <c r="C76" s="71" t="s">
        <v>906</v>
      </c>
      <c r="D76" s="76" t="s">
        <v>69</v>
      </c>
      <c r="E76" s="12">
        <v>44474</v>
      </c>
      <c r="F76" s="74" t="s">
        <v>523</v>
      </c>
      <c r="G76" s="12">
        <v>44475.916666666664</v>
      </c>
      <c r="H76" s="75" t="s">
        <v>524</v>
      </c>
      <c r="I76" s="15">
        <v>91</v>
      </c>
      <c r="J76" s="15">
        <v>66</v>
      </c>
      <c r="K76" s="15">
        <v>26</v>
      </c>
      <c r="L76" s="15">
        <v>12</v>
      </c>
      <c r="M76" s="79">
        <v>39.039000000000001</v>
      </c>
      <c r="N76" s="101">
        <v>39.039000000000001</v>
      </c>
      <c r="O76" s="63">
        <v>2530</v>
      </c>
      <c r="P76" s="64">
        <f>Table224578910112345678[[#This Row],[PEMBULATAN]]*O76</f>
        <v>98768.67</v>
      </c>
    </row>
    <row r="77" spans="1:16" ht="26.25" customHeight="1" x14ac:dyDescent="0.2">
      <c r="A77" s="13"/>
      <c r="B77" s="73"/>
      <c r="C77" s="71" t="s">
        <v>907</v>
      </c>
      <c r="D77" s="76" t="s">
        <v>69</v>
      </c>
      <c r="E77" s="12">
        <v>44474</v>
      </c>
      <c r="F77" s="74" t="s">
        <v>523</v>
      </c>
      <c r="G77" s="12">
        <v>44475.916666666664</v>
      </c>
      <c r="H77" s="75" t="s">
        <v>524</v>
      </c>
      <c r="I77" s="15">
        <v>70</v>
      </c>
      <c r="J77" s="15">
        <v>58</v>
      </c>
      <c r="K77" s="15">
        <v>20</v>
      </c>
      <c r="L77" s="15">
        <v>9</v>
      </c>
      <c r="M77" s="79">
        <v>20.3</v>
      </c>
      <c r="N77" s="101">
        <v>21</v>
      </c>
      <c r="O77" s="63">
        <v>2530</v>
      </c>
      <c r="P77" s="64">
        <f>Table224578910112345678[[#This Row],[PEMBULATAN]]*O77</f>
        <v>53130</v>
      </c>
    </row>
    <row r="78" spans="1:16" ht="26.25" customHeight="1" x14ac:dyDescent="0.2">
      <c r="A78" s="13"/>
      <c r="B78" s="73"/>
      <c r="C78" s="71" t="s">
        <v>908</v>
      </c>
      <c r="D78" s="76" t="s">
        <v>69</v>
      </c>
      <c r="E78" s="12">
        <v>44474</v>
      </c>
      <c r="F78" s="74" t="s">
        <v>523</v>
      </c>
      <c r="G78" s="12">
        <v>44475.916666666664</v>
      </c>
      <c r="H78" s="75" t="s">
        <v>524</v>
      </c>
      <c r="I78" s="15">
        <v>53</v>
      </c>
      <c r="J78" s="15">
        <v>50</v>
      </c>
      <c r="K78" s="15">
        <v>20</v>
      </c>
      <c r="L78" s="15">
        <v>17</v>
      </c>
      <c r="M78" s="79">
        <v>13.25</v>
      </c>
      <c r="N78" s="101">
        <v>17</v>
      </c>
      <c r="O78" s="63">
        <v>2530</v>
      </c>
      <c r="P78" s="64">
        <f>Table224578910112345678[[#This Row],[PEMBULATAN]]*O78</f>
        <v>43010</v>
      </c>
    </row>
    <row r="79" spans="1:16" ht="26.25" customHeight="1" x14ac:dyDescent="0.2">
      <c r="A79" s="13"/>
      <c r="B79" s="73"/>
      <c r="C79" s="71" t="s">
        <v>909</v>
      </c>
      <c r="D79" s="76" t="s">
        <v>69</v>
      </c>
      <c r="E79" s="12">
        <v>44474</v>
      </c>
      <c r="F79" s="74" t="s">
        <v>523</v>
      </c>
      <c r="G79" s="12">
        <v>44475.916666666664</v>
      </c>
      <c r="H79" s="75" t="s">
        <v>524</v>
      </c>
      <c r="I79" s="15">
        <v>82</v>
      </c>
      <c r="J79" s="15">
        <v>58</v>
      </c>
      <c r="K79" s="15">
        <v>28</v>
      </c>
      <c r="L79" s="15">
        <v>13</v>
      </c>
      <c r="M79" s="79">
        <v>33.292000000000002</v>
      </c>
      <c r="N79" s="101">
        <v>33.292000000000002</v>
      </c>
      <c r="O79" s="63">
        <v>2530</v>
      </c>
      <c r="P79" s="64">
        <f>Table224578910112345678[[#This Row],[PEMBULATAN]]*O79</f>
        <v>84228.760000000009</v>
      </c>
    </row>
    <row r="80" spans="1:16" ht="26.25" customHeight="1" x14ac:dyDescent="0.2">
      <c r="A80" s="13"/>
      <c r="B80" s="73"/>
      <c r="C80" s="71" t="s">
        <v>910</v>
      </c>
      <c r="D80" s="76" t="s">
        <v>69</v>
      </c>
      <c r="E80" s="12">
        <v>44474</v>
      </c>
      <c r="F80" s="74" t="s">
        <v>523</v>
      </c>
      <c r="G80" s="12">
        <v>44475.916666666664</v>
      </c>
      <c r="H80" s="75" t="s">
        <v>524</v>
      </c>
      <c r="I80" s="15">
        <v>80</v>
      </c>
      <c r="J80" s="15">
        <v>57</v>
      </c>
      <c r="K80" s="15">
        <v>28</v>
      </c>
      <c r="L80" s="15">
        <v>12</v>
      </c>
      <c r="M80" s="79">
        <v>31.92</v>
      </c>
      <c r="N80" s="101">
        <v>31.92</v>
      </c>
      <c r="O80" s="63">
        <v>2530</v>
      </c>
      <c r="P80" s="64">
        <f>Table224578910112345678[[#This Row],[PEMBULATAN]]*O80</f>
        <v>80757.600000000006</v>
      </c>
    </row>
    <row r="81" spans="1:16" ht="26.25" customHeight="1" x14ac:dyDescent="0.2">
      <c r="A81" s="13"/>
      <c r="B81" s="73"/>
      <c r="C81" s="71" t="s">
        <v>911</v>
      </c>
      <c r="D81" s="76" t="s">
        <v>69</v>
      </c>
      <c r="E81" s="12">
        <v>44474</v>
      </c>
      <c r="F81" s="74" t="s">
        <v>523</v>
      </c>
      <c r="G81" s="12">
        <v>44475.916666666664</v>
      </c>
      <c r="H81" s="75" t="s">
        <v>524</v>
      </c>
      <c r="I81" s="15">
        <v>80</v>
      </c>
      <c r="J81" s="15">
        <v>58</v>
      </c>
      <c r="K81" s="15">
        <v>25</v>
      </c>
      <c r="L81" s="15">
        <v>12</v>
      </c>
      <c r="M81" s="79">
        <v>29</v>
      </c>
      <c r="N81" s="101">
        <v>29</v>
      </c>
      <c r="O81" s="63">
        <v>2530</v>
      </c>
      <c r="P81" s="64">
        <f>Table224578910112345678[[#This Row],[PEMBULATAN]]*O81</f>
        <v>73370</v>
      </c>
    </row>
    <row r="82" spans="1:16" ht="26.25" customHeight="1" x14ac:dyDescent="0.2">
      <c r="A82" s="13"/>
      <c r="B82" s="73"/>
      <c r="C82" s="71" t="s">
        <v>912</v>
      </c>
      <c r="D82" s="76" t="s">
        <v>69</v>
      </c>
      <c r="E82" s="12">
        <v>44474</v>
      </c>
      <c r="F82" s="74" t="s">
        <v>523</v>
      </c>
      <c r="G82" s="12">
        <v>44475.916666666664</v>
      </c>
      <c r="H82" s="75" t="s">
        <v>524</v>
      </c>
      <c r="I82" s="15">
        <v>85</v>
      </c>
      <c r="J82" s="15">
        <v>50</v>
      </c>
      <c r="K82" s="15">
        <v>32</v>
      </c>
      <c r="L82" s="15">
        <v>15</v>
      </c>
      <c r="M82" s="79">
        <v>34</v>
      </c>
      <c r="N82" s="101">
        <v>34</v>
      </c>
      <c r="O82" s="63">
        <v>2530</v>
      </c>
      <c r="P82" s="64">
        <f>Table224578910112345678[[#This Row],[PEMBULATAN]]*O82</f>
        <v>86020</v>
      </c>
    </row>
    <row r="83" spans="1:16" ht="26.25" customHeight="1" x14ac:dyDescent="0.2">
      <c r="A83" s="13"/>
      <c r="B83" s="73"/>
      <c r="C83" s="71" t="s">
        <v>913</v>
      </c>
      <c r="D83" s="76" t="s">
        <v>69</v>
      </c>
      <c r="E83" s="12">
        <v>44474</v>
      </c>
      <c r="F83" s="74" t="s">
        <v>523</v>
      </c>
      <c r="G83" s="12">
        <v>44475.916666666664</v>
      </c>
      <c r="H83" s="75" t="s">
        <v>524</v>
      </c>
      <c r="I83" s="15">
        <v>71</v>
      </c>
      <c r="J83" s="15">
        <v>59</v>
      </c>
      <c r="K83" s="15">
        <v>27</v>
      </c>
      <c r="L83" s="15">
        <v>10</v>
      </c>
      <c r="M83" s="79">
        <v>28.275749999999999</v>
      </c>
      <c r="N83" s="101">
        <v>28.275749999999999</v>
      </c>
      <c r="O83" s="63">
        <v>2530</v>
      </c>
      <c r="P83" s="64">
        <f>Table224578910112345678[[#This Row],[PEMBULATAN]]*O83</f>
        <v>71537.647499999992</v>
      </c>
    </row>
    <row r="84" spans="1:16" ht="26.25" customHeight="1" x14ac:dyDescent="0.2">
      <c r="A84" s="13"/>
      <c r="B84" s="73"/>
      <c r="C84" s="71" t="s">
        <v>914</v>
      </c>
      <c r="D84" s="76" t="s">
        <v>69</v>
      </c>
      <c r="E84" s="12">
        <v>44474</v>
      </c>
      <c r="F84" s="74" t="s">
        <v>523</v>
      </c>
      <c r="G84" s="12">
        <v>44475.916666666664</v>
      </c>
      <c r="H84" s="75" t="s">
        <v>524</v>
      </c>
      <c r="I84" s="15">
        <v>51</v>
      </c>
      <c r="J84" s="15">
        <v>51</v>
      </c>
      <c r="K84" s="15">
        <v>20</v>
      </c>
      <c r="L84" s="15">
        <v>8</v>
      </c>
      <c r="M84" s="79">
        <v>13.005000000000001</v>
      </c>
      <c r="N84" s="101">
        <v>13.005000000000001</v>
      </c>
      <c r="O84" s="63">
        <v>2530</v>
      </c>
      <c r="P84" s="64">
        <f>Table224578910112345678[[#This Row],[PEMBULATAN]]*O84</f>
        <v>32902.65</v>
      </c>
    </row>
    <row r="85" spans="1:16" ht="26.25" customHeight="1" x14ac:dyDescent="0.2">
      <c r="A85" s="13"/>
      <c r="B85" s="73"/>
      <c r="C85" s="71" t="s">
        <v>915</v>
      </c>
      <c r="D85" s="76" t="s">
        <v>69</v>
      </c>
      <c r="E85" s="12">
        <v>44474</v>
      </c>
      <c r="F85" s="74" t="s">
        <v>523</v>
      </c>
      <c r="G85" s="12">
        <v>44475.916666666664</v>
      </c>
      <c r="H85" s="75" t="s">
        <v>524</v>
      </c>
      <c r="I85" s="15">
        <v>58</v>
      </c>
      <c r="J85" s="15">
        <v>61</v>
      </c>
      <c r="K85" s="15">
        <v>5</v>
      </c>
      <c r="L85" s="15">
        <v>3</v>
      </c>
      <c r="M85" s="79">
        <v>4.4225000000000003</v>
      </c>
      <c r="N85" s="101">
        <v>5</v>
      </c>
      <c r="O85" s="63">
        <v>2530</v>
      </c>
      <c r="P85" s="64">
        <f>Table224578910112345678[[#This Row],[PEMBULATAN]]*O85</f>
        <v>12650</v>
      </c>
    </row>
    <row r="86" spans="1:16" ht="26.25" customHeight="1" x14ac:dyDescent="0.2">
      <c r="A86" s="13"/>
      <c r="B86" s="73"/>
      <c r="C86" s="71" t="s">
        <v>916</v>
      </c>
      <c r="D86" s="76" t="s">
        <v>69</v>
      </c>
      <c r="E86" s="12">
        <v>44474</v>
      </c>
      <c r="F86" s="74" t="s">
        <v>523</v>
      </c>
      <c r="G86" s="12">
        <v>44475.916666666664</v>
      </c>
      <c r="H86" s="75" t="s">
        <v>524</v>
      </c>
      <c r="I86" s="15">
        <v>80</v>
      </c>
      <c r="J86" s="15">
        <v>65</v>
      </c>
      <c r="K86" s="15">
        <v>22</v>
      </c>
      <c r="L86" s="15">
        <v>13</v>
      </c>
      <c r="M86" s="79">
        <v>28.6</v>
      </c>
      <c r="N86" s="101">
        <v>28.6</v>
      </c>
      <c r="O86" s="63">
        <v>2530</v>
      </c>
      <c r="P86" s="64">
        <f>Table224578910112345678[[#This Row],[PEMBULATAN]]*O86</f>
        <v>72358</v>
      </c>
    </row>
    <row r="87" spans="1:16" ht="26.25" customHeight="1" x14ac:dyDescent="0.2">
      <c r="A87" s="13"/>
      <c r="B87" s="73"/>
      <c r="C87" s="71" t="s">
        <v>917</v>
      </c>
      <c r="D87" s="76" t="s">
        <v>69</v>
      </c>
      <c r="E87" s="12">
        <v>44474</v>
      </c>
      <c r="F87" s="74" t="s">
        <v>523</v>
      </c>
      <c r="G87" s="12">
        <v>44475.916666666664</v>
      </c>
      <c r="H87" s="75" t="s">
        <v>524</v>
      </c>
      <c r="I87" s="15">
        <v>70</v>
      </c>
      <c r="J87" s="15">
        <v>60</v>
      </c>
      <c r="K87" s="15">
        <v>22</v>
      </c>
      <c r="L87" s="15">
        <v>2</v>
      </c>
      <c r="M87" s="79">
        <v>23.1</v>
      </c>
      <c r="N87" s="101">
        <v>23.1</v>
      </c>
      <c r="O87" s="63">
        <v>2530</v>
      </c>
      <c r="P87" s="64">
        <f>Table224578910112345678[[#This Row],[PEMBULATAN]]*O87</f>
        <v>58443</v>
      </c>
    </row>
    <row r="88" spans="1:16" ht="26.25" customHeight="1" x14ac:dyDescent="0.2">
      <c r="A88" s="13"/>
      <c r="B88" s="73"/>
      <c r="C88" s="71" t="s">
        <v>918</v>
      </c>
      <c r="D88" s="76" t="s">
        <v>69</v>
      </c>
      <c r="E88" s="12">
        <v>44474</v>
      </c>
      <c r="F88" s="74" t="s">
        <v>523</v>
      </c>
      <c r="G88" s="12">
        <v>44475.916666666664</v>
      </c>
      <c r="H88" s="75" t="s">
        <v>524</v>
      </c>
      <c r="I88" s="15">
        <v>54</v>
      </c>
      <c r="J88" s="15">
        <v>47</v>
      </c>
      <c r="K88" s="15">
        <v>24</v>
      </c>
      <c r="L88" s="15">
        <v>9</v>
      </c>
      <c r="M88" s="79">
        <v>15.228</v>
      </c>
      <c r="N88" s="101">
        <v>15.228</v>
      </c>
      <c r="O88" s="63">
        <v>2530</v>
      </c>
      <c r="P88" s="64">
        <f>Table224578910112345678[[#This Row],[PEMBULATAN]]*O88</f>
        <v>38526.839999999997</v>
      </c>
    </row>
    <row r="89" spans="1:16" ht="26.25" customHeight="1" x14ac:dyDescent="0.2">
      <c r="A89" s="13"/>
      <c r="B89" s="73"/>
      <c r="C89" s="71" t="s">
        <v>919</v>
      </c>
      <c r="D89" s="76" t="s">
        <v>69</v>
      </c>
      <c r="E89" s="12">
        <v>44474</v>
      </c>
      <c r="F89" s="74" t="s">
        <v>523</v>
      </c>
      <c r="G89" s="12">
        <v>44475.916666666664</v>
      </c>
      <c r="H89" s="75" t="s">
        <v>524</v>
      </c>
      <c r="I89" s="15">
        <v>80</v>
      </c>
      <c r="J89" s="15">
        <v>54</v>
      </c>
      <c r="K89" s="15">
        <v>20</v>
      </c>
      <c r="L89" s="15">
        <v>16</v>
      </c>
      <c r="M89" s="79">
        <v>21.6</v>
      </c>
      <c r="N89" s="101">
        <v>21.6</v>
      </c>
      <c r="O89" s="63">
        <v>2530</v>
      </c>
      <c r="P89" s="64">
        <f>Table224578910112345678[[#This Row],[PEMBULATAN]]*O89</f>
        <v>54648</v>
      </c>
    </row>
    <row r="90" spans="1:16" ht="26.25" customHeight="1" x14ac:dyDescent="0.2">
      <c r="A90" s="13"/>
      <c r="B90" s="73"/>
      <c r="C90" s="71" t="s">
        <v>920</v>
      </c>
      <c r="D90" s="76" t="s">
        <v>69</v>
      </c>
      <c r="E90" s="12">
        <v>44474</v>
      </c>
      <c r="F90" s="74" t="s">
        <v>523</v>
      </c>
      <c r="G90" s="12">
        <v>44475.916666666664</v>
      </c>
      <c r="H90" s="75" t="s">
        <v>524</v>
      </c>
      <c r="I90" s="15">
        <v>77</v>
      </c>
      <c r="J90" s="15">
        <v>53</v>
      </c>
      <c r="K90" s="15">
        <v>34</v>
      </c>
      <c r="L90" s="15">
        <v>25</v>
      </c>
      <c r="M90" s="79">
        <v>34.688499999999998</v>
      </c>
      <c r="N90" s="101">
        <v>34.688499999999998</v>
      </c>
      <c r="O90" s="63">
        <v>2530</v>
      </c>
      <c r="P90" s="64">
        <f>Table224578910112345678[[#This Row],[PEMBULATAN]]*O90</f>
        <v>87761.904999999999</v>
      </c>
    </row>
    <row r="91" spans="1:16" ht="26.25" customHeight="1" x14ac:dyDescent="0.2">
      <c r="A91" s="13"/>
      <c r="B91" s="73"/>
      <c r="C91" s="71" t="s">
        <v>921</v>
      </c>
      <c r="D91" s="76" t="s">
        <v>69</v>
      </c>
      <c r="E91" s="12">
        <v>44474</v>
      </c>
      <c r="F91" s="74" t="s">
        <v>523</v>
      </c>
      <c r="G91" s="12">
        <v>44475.916666666664</v>
      </c>
      <c r="H91" s="75" t="s">
        <v>524</v>
      </c>
      <c r="I91" s="15">
        <v>90</v>
      </c>
      <c r="J91" s="15">
        <v>33</v>
      </c>
      <c r="K91" s="15">
        <v>40</v>
      </c>
      <c r="L91" s="15">
        <v>16</v>
      </c>
      <c r="M91" s="79">
        <v>29.7</v>
      </c>
      <c r="N91" s="101">
        <v>29.7</v>
      </c>
      <c r="O91" s="63">
        <v>2530</v>
      </c>
      <c r="P91" s="64">
        <f>Table224578910112345678[[#This Row],[PEMBULATAN]]*O91</f>
        <v>75141</v>
      </c>
    </row>
    <row r="92" spans="1:16" ht="26.25" customHeight="1" x14ac:dyDescent="0.2">
      <c r="A92" s="13"/>
      <c r="B92" s="73"/>
      <c r="C92" s="71" t="s">
        <v>922</v>
      </c>
      <c r="D92" s="76" t="s">
        <v>69</v>
      </c>
      <c r="E92" s="12">
        <v>44474</v>
      </c>
      <c r="F92" s="74" t="s">
        <v>523</v>
      </c>
      <c r="G92" s="12">
        <v>44475.916666666664</v>
      </c>
      <c r="H92" s="75" t="s">
        <v>524</v>
      </c>
      <c r="I92" s="15">
        <v>76</v>
      </c>
      <c r="J92" s="15">
        <v>64</v>
      </c>
      <c r="K92" s="15">
        <v>26</v>
      </c>
      <c r="L92" s="15">
        <v>14</v>
      </c>
      <c r="M92" s="79">
        <v>31.616</v>
      </c>
      <c r="N92" s="101">
        <v>31.616</v>
      </c>
      <c r="O92" s="63">
        <v>2530</v>
      </c>
      <c r="P92" s="64">
        <f>Table224578910112345678[[#This Row],[PEMBULATAN]]*O92</f>
        <v>79988.479999999996</v>
      </c>
    </row>
    <row r="93" spans="1:16" ht="26.25" customHeight="1" x14ac:dyDescent="0.2">
      <c r="A93" s="13"/>
      <c r="B93" s="73"/>
      <c r="C93" s="71" t="s">
        <v>923</v>
      </c>
      <c r="D93" s="76" t="s">
        <v>69</v>
      </c>
      <c r="E93" s="12">
        <v>44474</v>
      </c>
      <c r="F93" s="74" t="s">
        <v>523</v>
      </c>
      <c r="G93" s="12">
        <v>44475.916666666664</v>
      </c>
      <c r="H93" s="75" t="s">
        <v>524</v>
      </c>
      <c r="I93" s="15">
        <v>57</v>
      </c>
      <c r="J93" s="15">
        <v>50</v>
      </c>
      <c r="K93" s="15">
        <v>30</v>
      </c>
      <c r="L93" s="15">
        <v>11</v>
      </c>
      <c r="M93" s="79">
        <v>21.375</v>
      </c>
      <c r="N93" s="101">
        <v>22</v>
      </c>
      <c r="O93" s="63">
        <v>2530</v>
      </c>
      <c r="P93" s="64">
        <f>Table224578910112345678[[#This Row],[PEMBULATAN]]*O93</f>
        <v>55660</v>
      </c>
    </row>
    <row r="94" spans="1:16" ht="26.25" customHeight="1" x14ac:dyDescent="0.2">
      <c r="A94" s="13"/>
      <c r="B94" s="73"/>
      <c r="C94" s="71" t="s">
        <v>924</v>
      </c>
      <c r="D94" s="76" t="s">
        <v>69</v>
      </c>
      <c r="E94" s="12">
        <v>44474</v>
      </c>
      <c r="F94" s="74" t="s">
        <v>523</v>
      </c>
      <c r="G94" s="12">
        <v>44475.916666666664</v>
      </c>
      <c r="H94" s="75" t="s">
        <v>524</v>
      </c>
      <c r="I94" s="15">
        <v>87</v>
      </c>
      <c r="J94" s="15">
        <v>53</v>
      </c>
      <c r="K94" s="15">
        <v>35</v>
      </c>
      <c r="L94" s="15">
        <v>10</v>
      </c>
      <c r="M94" s="79">
        <v>40.346249999999998</v>
      </c>
      <c r="N94" s="101">
        <v>41</v>
      </c>
      <c r="O94" s="63">
        <v>2530</v>
      </c>
      <c r="P94" s="64">
        <f>Table224578910112345678[[#This Row],[PEMBULATAN]]*O94</f>
        <v>103730</v>
      </c>
    </row>
    <row r="95" spans="1:16" ht="26.25" customHeight="1" x14ac:dyDescent="0.2">
      <c r="A95" s="13"/>
      <c r="B95" s="73"/>
      <c r="C95" s="71" t="s">
        <v>925</v>
      </c>
      <c r="D95" s="76" t="s">
        <v>69</v>
      </c>
      <c r="E95" s="12">
        <v>44474</v>
      </c>
      <c r="F95" s="74" t="s">
        <v>523</v>
      </c>
      <c r="G95" s="12">
        <v>44475.916666666664</v>
      </c>
      <c r="H95" s="75" t="s">
        <v>524</v>
      </c>
      <c r="I95" s="15">
        <v>85</v>
      </c>
      <c r="J95" s="15">
        <v>42</v>
      </c>
      <c r="K95" s="15">
        <v>30</v>
      </c>
      <c r="L95" s="15">
        <v>18</v>
      </c>
      <c r="M95" s="79">
        <v>26.774999999999999</v>
      </c>
      <c r="N95" s="101">
        <v>26.774999999999999</v>
      </c>
      <c r="O95" s="63">
        <v>2530</v>
      </c>
      <c r="P95" s="64">
        <f>Table224578910112345678[[#This Row],[PEMBULATAN]]*O95</f>
        <v>67740.75</v>
      </c>
    </row>
    <row r="96" spans="1:16" ht="26.25" customHeight="1" x14ac:dyDescent="0.2">
      <c r="A96" s="13"/>
      <c r="B96" s="73"/>
      <c r="C96" s="71" t="s">
        <v>926</v>
      </c>
      <c r="D96" s="76" t="s">
        <v>69</v>
      </c>
      <c r="E96" s="12">
        <v>44474</v>
      </c>
      <c r="F96" s="74" t="s">
        <v>523</v>
      </c>
      <c r="G96" s="12">
        <v>44475.916666666664</v>
      </c>
      <c r="H96" s="75" t="s">
        <v>524</v>
      </c>
      <c r="I96" s="15">
        <v>70</v>
      </c>
      <c r="J96" s="15">
        <v>30</v>
      </c>
      <c r="K96" s="15">
        <v>40</v>
      </c>
      <c r="L96" s="15">
        <v>9</v>
      </c>
      <c r="M96" s="79">
        <v>21</v>
      </c>
      <c r="N96" s="101">
        <v>21</v>
      </c>
      <c r="O96" s="63">
        <v>2530</v>
      </c>
      <c r="P96" s="64">
        <f>Table224578910112345678[[#This Row],[PEMBULATAN]]*O96</f>
        <v>53130</v>
      </c>
    </row>
    <row r="97" spans="1:16" ht="26.25" customHeight="1" x14ac:dyDescent="0.2">
      <c r="A97" s="13"/>
      <c r="B97" s="73"/>
      <c r="C97" s="71" t="s">
        <v>927</v>
      </c>
      <c r="D97" s="76" t="s">
        <v>69</v>
      </c>
      <c r="E97" s="12">
        <v>44474</v>
      </c>
      <c r="F97" s="74" t="s">
        <v>523</v>
      </c>
      <c r="G97" s="12">
        <v>44475.916666666664</v>
      </c>
      <c r="H97" s="75" t="s">
        <v>524</v>
      </c>
      <c r="I97" s="15">
        <v>63</v>
      </c>
      <c r="J97" s="15">
        <v>55</v>
      </c>
      <c r="K97" s="15">
        <v>38</v>
      </c>
      <c r="L97" s="15">
        <v>5</v>
      </c>
      <c r="M97" s="79">
        <v>32.917499999999997</v>
      </c>
      <c r="N97" s="101">
        <v>32.917499999999997</v>
      </c>
      <c r="O97" s="63">
        <v>2530</v>
      </c>
      <c r="P97" s="64">
        <f>Table224578910112345678[[#This Row],[PEMBULATAN]]*O97</f>
        <v>83281.274999999994</v>
      </c>
    </row>
    <row r="98" spans="1:16" ht="26.25" customHeight="1" x14ac:dyDescent="0.2">
      <c r="A98" s="13"/>
      <c r="B98" s="73"/>
      <c r="C98" s="71" t="s">
        <v>928</v>
      </c>
      <c r="D98" s="76" t="s">
        <v>69</v>
      </c>
      <c r="E98" s="12">
        <v>44474</v>
      </c>
      <c r="F98" s="74" t="s">
        <v>523</v>
      </c>
      <c r="G98" s="12">
        <v>44475.916666666664</v>
      </c>
      <c r="H98" s="75" t="s">
        <v>524</v>
      </c>
      <c r="I98" s="15">
        <v>64</v>
      </c>
      <c r="J98" s="15">
        <v>50</v>
      </c>
      <c r="K98" s="15">
        <v>16</v>
      </c>
      <c r="L98" s="15">
        <v>6</v>
      </c>
      <c r="M98" s="79">
        <v>12.8</v>
      </c>
      <c r="N98" s="101">
        <v>12.8</v>
      </c>
      <c r="O98" s="63">
        <v>2530</v>
      </c>
      <c r="P98" s="64">
        <f>Table224578910112345678[[#This Row],[PEMBULATAN]]*O98</f>
        <v>32384</v>
      </c>
    </row>
    <row r="99" spans="1:16" ht="26.25" customHeight="1" x14ac:dyDescent="0.2">
      <c r="A99" s="13"/>
      <c r="B99" s="73"/>
      <c r="C99" s="71" t="s">
        <v>929</v>
      </c>
      <c r="D99" s="76" t="s">
        <v>69</v>
      </c>
      <c r="E99" s="12">
        <v>44474</v>
      </c>
      <c r="F99" s="74" t="s">
        <v>523</v>
      </c>
      <c r="G99" s="12">
        <v>44475.916666666664</v>
      </c>
      <c r="H99" s="75" t="s">
        <v>524</v>
      </c>
      <c r="I99" s="15">
        <v>80</v>
      </c>
      <c r="J99" s="15">
        <v>66</v>
      </c>
      <c r="K99" s="15">
        <v>17</v>
      </c>
      <c r="L99" s="15">
        <v>13</v>
      </c>
      <c r="M99" s="79">
        <v>22.44</v>
      </c>
      <c r="N99" s="101">
        <v>23</v>
      </c>
      <c r="O99" s="63">
        <v>2530</v>
      </c>
      <c r="P99" s="64">
        <f>Table224578910112345678[[#This Row],[PEMBULATAN]]*O99</f>
        <v>58190</v>
      </c>
    </row>
    <row r="100" spans="1:16" ht="26.25" customHeight="1" x14ac:dyDescent="0.2">
      <c r="A100" s="13"/>
      <c r="B100" s="73"/>
      <c r="C100" s="71" t="s">
        <v>930</v>
      </c>
      <c r="D100" s="76" t="s">
        <v>69</v>
      </c>
      <c r="E100" s="12">
        <v>44474</v>
      </c>
      <c r="F100" s="74" t="s">
        <v>523</v>
      </c>
      <c r="G100" s="12">
        <v>44475.916666666664</v>
      </c>
      <c r="H100" s="75" t="s">
        <v>524</v>
      </c>
      <c r="I100" s="15">
        <v>117</v>
      </c>
      <c r="J100" s="15">
        <v>12</v>
      </c>
      <c r="K100" s="15">
        <v>10</v>
      </c>
      <c r="L100" s="15">
        <v>2</v>
      </c>
      <c r="M100" s="79">
        <v>3.51</v>
      </c>
      <c r="N100" s="101">
        <v>3.51</v>
      </c>
      <c r="O100" s="63">
        <v>2530</v>
      </c>
      <c r="P100" s="64">
        <f>Table224578910112345678[[#This Row],[PEMBULATAN]]*O100</f>
        <v>8880.2999999999993</v>
      </c>
    </row>
    <row r="101" spans="1:16" ht="26.25" customHeight="1" x14ac:dyDescent="0.2">
      <c r="A101" s="13"/>
      <c r="B101" s="73"/>
      <c r="C101" s="71" t="s">
        <v>931</v>
      </c>
      <c r="D101" s="76" t="s">
        <v>69</v>
      </c>
      <c r="E101" s="12">
        <v>44474</v>
      </c>
      <c r="F101" s="74" t="s">
        <v>523</v>
      </c>
      <c r="G101" s="12">
        <v>44475.916666666664</v>
      </c>
      <c r="H101" s="75" t="s">
        <v>524</v>
      </c>
      <c r="I101" s="15">
        <v>50</v>
      </c>
      <c r="J101" s="15">
        <v>50</v>
      </c>
      <c r="K101" s="15">
        <v>31</v>
      </c>
      <c r="L101" s="15">
        <v>4</v>
      </c>
      <c r="M101" s="79">
        <v>19.375</v>
      </c>
      <c r="N101" s="101">
        <v>20</v>
      </c>
      <c r="O101" s="63">
        <v>2530</v>
      </c>
      <c r="P101" s="64">
        <f>Table224578910112345678[[#This Row],[PEMBULATAN]]*O101</f>
        <v>50600</v>
      </c>
    </row>
    <row r="102" spans="1:16" ht="26.25" customHeight="1" x14ac:dyDescent="0.2">
      <c r="A102" s="13"/>
      <c r="B102" s="73"/>
      <c r="C102" s="71" t="s">
        <v>932</v>
      </c>
      <c r="D102" s="76" t="s">
        <v>69</v>
      </c>
      <c r="E102" s="12">
        <v>44474</v>
      </c>
      <c r="F102" s="74" t="s">
        <v>523</v>
      </c>
      <c r="G102" s="12">
        <v>44475.916666666664</v>
      </c>
      <c r="H102" s="75" t="s">
        <v>524</v>
      </c>
      <c r="I102" s="15">
        <v>52</v>
      </c>
      <c r="J102" s="15">
        <v>24</v>
      </c>
      <c r="K102" s="15">
        <v>19</v>
      </c>
      <c r="L102" s="15">
        <v>2</v>
      </c>
      <c r="M102" s="79">
        <v>5.9279999999999999</v>
      </c>
      <c r="N102" s="101">
        <v>5.9279999999999999</v>
      </c>
      <c r="O102" s="63">
        <v>2530</v>
      </c>
      <c r="P102" s="64">
        <f>Table224578910112345678[[#This Row],[PEMBULATAN]]*O102</f>
        <v>14997.84</v>
      </c>
    </row>
    <row r="103" spans="1:16" ht="26.25" customHeight="1" x14ac:dyDescent="0.2">
      <c r="A103" s="13"/>
      <c r="B103" s="73"/>
      <c r="C103" s="71" t="s">
        <v>933</v>
      </c>
      <c r="D103" s="76" t="s">
        <v>69</v>
      </c>
      <c r="E103" s="12">
        <v>44474</v>
      </c>
      <c r="F103" s="74" t="s">
        <v>523</v>
      </c>
      <c r="G103" s="12">
        <v>44475.916666666664</v>
      </c>
      <c r="H103" s="75" t="s">
        <v>524</v>
      </c>
      <c r="I103" s="15">
        <v>115</v>
      </c>
      <c r="J103" s="15">
        <v>22</v>
      </c>
      <c r="K103" s="15">
        <v>6</v>
      </c>
      <c r="L103" s="15">
        <v>3</v>
      </c>
      <c r="M103" s="79">
        <v>3.7949999999999999</v>
      </c>
      <c r="N103" s="101">
        <v>3.7949999999999999</v>
      </c>
      <c r="O103" s="63">
        <v>2530</v>
      </c>
      <c r="P103" s="64">
        <f>Table224578910112345678[[#This Row],[PEMBULATAN]]*O103</f>
        <v>9601.35</v>
      </c>
    </row>
    <row r="104" spans="1:16" ht="26.25" customHeight="1" x14ac:dyDescent="0.2">
      <c r="A104" s="13"/>
      <c r="B104" s="73"/>
      <c r="C104" s="71" t="s">
        <v>934</v>
      </c>
      <c r="D104" s="76" t="s">
        <v>69</v>
      </c>
      <c r="E104" s="12">
        <v>44474</v>
      </c>
      <c r="F104" s="74" t="s">
        <v>523</v>
      </c>
      <c r="G104" s="12">
        <v>44475.916666666664</v>
      </c>
      <c r="H104" s="75" t="s">
        <v>524</v>
      </c>
      <c r="I104" s="15">
        <v>50</v>
      </c>
      <c r="J104" s="15">
        <v>30</v>
      </c>
      <c r="K104" s="15">
        <v>26</v>
      </c>
      <c r="L104" s="15">
        <v>5</v>
      </c>
      <c r="M104" s="79">
        <v>9.75</v>
      </c>
      <c r="N104" s="101">
        <v>9.75</v>
      </c>
      <c r="O104" s="63">
        <v>2530</v>
      </c>
      <c r="P104" s="64">
        <f>Table224578910112345678[[#This Row],[PEMBULATAN]]*O104</f>
        <v>24667.5</v>
      </c>
    </row>
    <row r="105" spans="1:16" ht="26.25" customHeight="1" x14ac:dyDescent="0.2">
      <c r="A105" s="13"/>
      <c r="B105" s="73"/>
      <c r="C105" s="71" t="s">
        <v>935</v>
      </c>
      <c r="D105" s="76" t="s">
        <v>69</v>
      </c>
      <c r="E105" s="12">
        <v>44474</v>
      </c>
      <c r="F105" s="74" t="s">
        <v>523</v>
      </c>
      <c r="G105" s="12">
        <v>44475.916666666664</v>
      </c>
      <c r="H105" s="75" t="s">
        <v>524</v>
      </c>
      <c r="I105" s="15">
        <v>77</v>
      </c>
      <c r="J105" s="15">
        <v>47</v>
      </c>
      <c r="K105" s="15">
        <v>30</v>
      </c>
      <c r="L105" s="15">
        <v>5</v>
      </c>
      <c r="M105" s="79">
        <v>27.142499999999998</v>
      </c>
      <c r="N105" s="101">
        <v>27.142499999999998</v>
      </c>
      <c r="O105" s="63">
        <v>2530</v>
      </c>
      <c r="P105" s="64">
        <f>Table224578910112345678[[#This Row],[PEMBULATAN]]*O105</f>
        <v>68670.524999999994</v>
      </c>
    </row>
    <row r="106" spans="1:16" ht="26.25" customHeight="1" x14ac:dyDescent="0.2">
      <c r="A106" s="13"/>
      <c r="B106" s="73"/>
      <c r="C106" s="71" t="s">
        <v>936</v>
      </c>
      <c r="D106" s="76" t="s">
        <v>69</v>
      </c>
      <c r="E106" s="12">
        <v>44474</v>
      </c>
      <c r="F106" s="74" t="s">
        <v>523</v>
      </c>
      <c r="G106" s="12">
        <v>44475.916666666664</v>
      </c>
      <c r="H106" s="75" t="s">
        <v>524</v>
      </c>
      <c r="I106" s="15">
        <v>38</v>
      </c>
      <c r="J106" s="15">
        <v>35</v>
      </c>
      <c r="K106" s="15">
        <v>24</v>
      </c>
      <c r="L106" s="15">
        <v>5</v>
      </c>
      <c r="M106" s="79">
        <v>7.98</v>
      </c>
      <c r="N106" s="101">
        <v>7.98</v>
      </c>
      <c r="O106" s="63">
        <v>2530</v>
      </c>
      <c r="P106" s="64">
        <f>Table224578910112345678[[#This Row],[PEMBULATAN]]*O106</f>
        <v>20189.400000000001</v>
      </c>
    </row>
    <row r="107" spans="1:16" ht="26.25" customHeight="1" x14ac:dyDescent="0.2">
      <c r="A107" s="13"/>
      <c r="B107" s="73"/>
      <c r="C107" s="71" t="s">
        <v>937</v>
      </c>
      <c r="D107" s="76" t="s">
        <v>69</v>
      </c>
      <c r="E107" s="12">
        <v>44474</v>
      </c>
      <c r="F107" s="74" t="s">
        <v>523</v>
      </c>
      <c r="G107" s="12">
        <v>44475.916666666664</v>
      </c>
      <c r="H107" s="75" t="s">
        <v>524</v>
      </c>
      <c r="I107" s="15">
        <v>59</v>
      </c>
      <c r="J107" s="15">
        <v>40</v>
      </c>
      <c r="K107" s="15">
        <v>13</v>
      </c>
      <c r="L107" s="15">
        <v>4</v>
      </c>
      <c r="M107" s="79">
        <v>7.67</v>
      </c>
      <c r="N107" s="101">
        <v>7.67</v>
      </c>
      <c r="O107" s="63">
        <v>2530</v>
      </c>
      <c r="P107" s="64">
        <f>Table224578910112345678[[#This Row],[PEMBULATAN]]*O107</f>
        <v>19405.099999999999</v>
      </c>
    </row>
    <row r="108" spans="1:16" ht="26.25" customHeight="1" x14ac:dyDescent="0.2">
      <c r="A108" s="13"/>
      <c r="B108" s="73"/>
      <c r="C108" s="71" t="s">
        <v>938</v>
      </c>
      <c r="D108" s="76" t="s">
        <v>69</v>
      </c>
      <c r="E108" s="12">
        <v>44474</v>
      </c>
      <c r="F108" s="74" t="s">
        <v>523</v>
      </c>
      <c r="G108" s="12">
        <v>44475.916666666664</v>
      </c>
      <c r="H108" s="75" t="s">
        <v>524</v>
      </c>
      <c r="I108" s="15">
        <v>42</v>
      </c>
      <c r="J108" s="15">
        <v>42</v>
      </c>
      <c r="K108" s="15">
        <v>77</v>
      </c>
      <c r="L108" s="15">
        <v>6</v>
      </c>
      <c r="M108" s="79">
        <v>33.957000000000001</v>
      </c>
      <c r="N108" s="101">
        <v>33.957000000000001</v>
      </c>
      <c r="O108" s="63">
        <v>2530</v>
      </c>
      <c r="P108" s="64">
        <f>Table224578910112345678[[#This Row],[PEMBULATAN]]*O108</f>
        <v>85911.21</v>
      </c>
    </row>
    <row r="109" spans="1:16" ht="26.25" customHeight="1" x14ac:dyDescent="0.2">
      <c r="A109" s="13"/>
      <c r="B109" s="73"/>
      <c r="C109" s="71" t="s">
        <v>939</v>
      </c>
      <c r="D109" s="76" t="s">
        <v>69</v>
      </c>
      <c r="E109" s="12">
        <v>44474</v>
      </c>
      <c r="F109" s="74" t="s">
        <v>523</v>
      </c>
      <c r="G109" s="12">
        <v>44475.916666666664</v>
      </c>
      <c r="H109" s="75" t="s">
        <v>524</v>
      </c>
      <c r="I109" s="15">
        <v>113</v>
      </c>
      <c r="J109" s="15">
        <v>70</v>
      </c>
      <c r="K109" s="15">
        <v>45</v>
      </c>
      <c r="L109" s="15">
        <v>10</v>
      </c>
      <c r="M109" s="79">
        <v>88.987499999999997</v>
      </c>
      <c r="N109" s="101">
        <v>88.987499999999997</v>
      </c>
      <c r="O109" s="63">
        <v>2530</v>
      </c>
      <c r="P109" s="64">
        <f>Table224578910112345678[[#This Row],[PEMBULATAN]]*O109</f>
        <v>225138.375</v>
      </c>
    </row>
    <row r="110" spans="1:16" ht="26.25" customHeight="1" x14ac:dyDescent="0.2">
      <c r="A110" s="13"/>
      <c r="B110" s="73"/>
      <c r="C110" s="71" t="s">
        <v>940</v>
      </c>
      <c r="D110" s="76" t="s">
        <v>69</v>
      </c>
      <c r="E110" s="12">
        <v>44474</v>
      </c>
      <c r="F110" s="74" t="s">
        <v>523</v>
      </c>
      <c r="G110" s="12">
        <v>44475.916666666664</v>
      </c>
      <c r="H110" s="75" t="s">
        <v>524</v>
      </c>
      <c r="I110" s="15">
        <v>133</v>
      </c>
      <c r="J110" s="15">
        <v>26</v>
      </c>
      <c r="K110" s="15">
        <v>7</v>
      </c>
      <c r="L110" s="15">
        <v>3</v>
      </c>
      <c r="M110" s="79">
        <v>6.0514999999999999</v>
      </c>
      <c r="N110" s="101">
        <v>6.0514999999999999</v>
      </c>
      <c r="O110" s="63">
        <v>2530</v>
      </c>
      <c r="P110" s="64">
        <f>Table224578910112345678[[#This Row],[PEMBULATAN]]*O110</f>
        <v>15310.295</v>
      </c>
    </row>
    <row r="111" spans="1:16" ht="26.25" customHeight="1" x14ac:dyDescent="0.2">
      <c r="A111" s="13"/>
      <c r="B111" s="73"/>
      <c r="C111" s="71" t="s">
        <v>941</v>
      </c>
      <c r="D111" s="76" t="s">
        <v>69</v>
      </c>
      <c r="E111" s="12">
        <v>44474</v>
      </c>
      <c r="F111" s="74" t="s">
        <v>523</v>
      </c>
      <c r="G111" s="12">
        <v>44475.916666666664</v>
      </c>
      <c r="H111" s="75" t="s">
        <v>524</v>
      </c>
      <c r="I111" s="15">
        <v>133</v>
      </c>
      <c r="J111" s="15">
        <v>52</v>
      </c>
      <c r="K111" s="15">
        <v>18</v>
      </c>
      <c r="L111" s="15">
        <v>9</v>
      </c>
      <c r="M111" s="79">
        <v>31.122</v>
      </c>
      <c r="N111" s="101">
        <v>31.122</v>
      </c>
      <c r="O111" s="63">
        <v>2530</v>
      </c>
      <c r="P111" s="64">
        <f>Table224578910112345678[[#This Row],[PEMBULATAN]]*O111</f>
        <v>78738.66</v>
      </c>
    </row>
    <row r="112" spans="1:16" ht="26.25" customHeight="1" x14ac:dyDescent="0.2">
      <c r="A112" s="13"/>
      <c r="B112" s="73"/>
      <c r="C112" s="71" t="s">
        <v>942</v>
      </c>
      <c r="D112" s="76" t="s">
        <v>69</v>
      </c>
      <c r="E112" s="12">
        <v>44474</v>
      </c>
      <c r="F112" s="74" t="s">
        <v>523</v>
      </c>
      <c r="G112" s="12">
        <v>44475.916666666664</v>
      </c>
      <c r="H112" s="75" t="s">
        <v>524</v>
      </c>
      <c r="I112" s="15">
        <v>63</v>
      </c>
      <c r="J112" s="15">
        <v>42</v>
      </c>
      <c r="K112" s="15">
        <v>33</v>
      </c>
      <c r="L112" s="15">
        <v>18</v>
      </c>
      <c r="M112" s="79">
        <v>21.829499999999999</v>
      </c>
      <c r="N112" s="101">
        <v>21.829499999999999</v>
      </c>
      <c r="O112" s="63">
        <v>2530</v>
      </c>
      <c r="P112" s="64">
        <f>Table224578910112345678[[#This Row],[PEMBULATAN]]*O112</f>
        <v>55228.635000000002</v>
      </c>
    </row>
    <row r="113" spans="1:16" ht="26.25" customHeight="1" x14ac:dyDescent="0.2">
      <c r="A113" s="13"/>
      <c r="B113" s="73"/>
      <c r="C113" s="71" t="s">
        <v>943</v>
      </c>
      <c r="D113" s="76" t="s">
        <v>69</v>
      </c>
      <c r="E113" s="12">
        <v>44474</v>
      </c>
      <c r="F113" s="74" t="s">
        <v>523</v>
      </c>
      <c r="G113" s="12">
        <v>44475.916666666664</v>
      </c>
      <c r="H113" s="75" t="s">
        <v>524</v>
      </c>
      <c r="I113" s="15">
        <v>70</v>
      </c>
      <c r="J113" s="15">
        <v>60</v>
      </c>
      <c r="K113" s="15">
        <v>20</v>
      </c>
      <c r="L113" s="15">
        <v>5</v>
      </c>
      <c r="M113" s="79">
        <v>21</v>
      </c>
      <c r="N113" s="101">
        <v>21</v>
      </c>
      <c r="O113" s="63">
        <v>2530</v>
      </c>
      <c r="P113" s="64">
        <f>Table224578910112345678[[#This Row],[PEMBULATAN]]*O113</f>
        <v>53130</v>
      </c>
    </row>
    <row r="114" spans="1:16" ht="26.25" customHeight="1" x14ac:dyDescent="0.2">
      <c r="A114" s="13"/>
      <c r="B114" s="73"/>
      <c r="C114" s="71" t="s">
        <v>944</v>
      </c>
      <c r="D114" s="76" t="s">
        <v>69</v>
      </c>
      <c r="E114" s="12">
        <v>44474</v>
      </c>
      <c r="F114" s="74" t="s">
        <v>523</v>
      </c>
      <c r="G114" s="12">
        <v>44475.916666666664</v>
      </c>
      <c r="H114" s="75" t="s">
        <v>524</v>
      </c>
      <c r="I114" s="15">
        <v>70</v>
      </c>
      <c r="J114" s="15">
        <v>70</v>
      </c>
      <c r="K114" s="15">
        <v>21</v>
      </c>
      <c r="L114" s="15">
        <v>10</v>
      </c>
      <c r="M114" s="79">
        <v>25.725000000000001</v>
      </c>
      <c r="N114" s="101">
        <v>25.725000000000001</v>
      </c>
      <c r="O114" s="63">
        <v>2530</v>
      </c>
      <c r="P114" s="64">
        <f>Table224578910112345678[[#This Row],[PEMBULATAN]]*O114</f>
        <v>65084.25</v>
      </c>
    </row>
    <row r="115" spans="1:16" ht="26.25" customHeight="1" x14ac:dyDescent="0.2">
      <c r="A115" s="13"/>
      <c r="B115" s="73"/>
      <c r="C115" s="71" t="s">
        <v>945</v>
      </c>
      <c r="D115" s="76" t="s">
        <v>69</v>
      </c>
      <c r="E115" s="12">
        <v>44474</v>
      </c>
      <c r="F115" s="74" t="s">
        <v>523</v>
      </c>
      <c r="G115" s="12">
        <v>44475.916666666664</v>
      </c>
      <c r="H115" s="75" t="s">
        <v>524</v>
      </c>
      <c r="I115" s="15">
        <v>68</v>
      </c>
      <c r="J115" s="15">
        <v>52</v>
      </c>
      <c r="K115" s="15">
        <v>22</v>
      </c>
      <c r="L115" s="15">
        <v>10</v>
      </c>
      <c r="M115" s="79">
        <v>19.448</v>
      </c>
      <c r="N115" s="101">
        <v>20</v>
      </c>
      <c r="O115" s="63">
        <v>2530</v>
      </c>
      <c r="P115" s="64">
        <f>Table224578910112345678[[#This Row],[PEMBULATAN]]*O115</f>
        <v>50600</v>
      </c>
    </row>
    <row r="116" spans="1:16" ht="26.25" customHeight="1" x14ac:dyDescent="0.2">
      <c r="A116" s="13"/>
      <c r="B116" s="73"/>
      <c r="C116" s="71" t="s">
        <v>946</v>
      </c>
      <c r="D116" s="76" t="s">
        <v>69</v>
      </c>
      <c r="E116" s="12">
        <v>44474</v>
      </c>
      <c r="F116" s="74" t="s">
        <v>523</v>
      </c>
      <c r="G116" s="12">
        <v>44475.916666666664</v>
      </c>
      <c r="H116" s="75" t="s">
        <v>524</v>
      </c>
      <c r="I116" s="15">
        <v>91</v>
      </c>
      <c r="J116" s="15">
        <v>74</v>
      </c>
      <c r="K116" s="15">
        <v>24</v>
      </c>
      <c r="L116" s="15">
        <v>12</v>
      </c>
      <c r="M116" s="79">
        <v>40.404000000000003</v>
      </c>
      <c r="N116" s="101">
        <v>41</v>
      </c>
      <c r="O116" s="63">
        <v>2530</v>
      </c>
      <c r="P116" s="64">
        <f>Table224578910112345678[[#This Row],[PEMBULATAN]]*O116</f>
        <v>103730</v>
      </c>
    </row>
    <row r="117" spans="1:16" ht="26.25" customHeight="1" x14ac:dyDescent="0.2">
      <c r="A117" s="13"/>
      <c r="B117" s="73"/>
      <c r="C117" s="71" t="s">
        <v>947</v>
      </c>
      <c r="D117" s="76" t="s">
        <v>69</v>
      </c>
      <c r="E117" s="12">
        <v>44474</v>
      </c>
      <c r="F117" s="74" t="s">
        <v>523</v>
      </c>
      <c r="G117" s="12">
        <v>44475.916666666664</v>
      </c>
      <c r="H117" s="75" t="s">
        <v>524</v>
      </c>
      <c r="I117" s="15">
        <v>87</v>
      </c>
      <c r="J117" s="15">
        <v>46</v>
      </c>
      <c r="K117" s="15">
        <v>40</v>
      </c>
      <c r="L117" s="15">
        <v>20</v>
      </c>
      <c r="M117" s="79">
        <v>40.020000000000003</v>
      </c>
      <c r="N117" s="101">
        <v>40.020000000000003</v>
      </c>
      <c r="O117" s="63">
        <v>2530</v>
      </c>
      <c r="P117" s="64">
        <f>Table224578910112345678[[#This Row],[PEMBULATAN]]*O117</f>
        <v>101250.6</v>
      </c>
    </row>
    <row r="118" spans="1:16" ht="26.25" customHeight="1" x14ac:dyDescent="0.2">
      <c r="A118" s="13"/>
      <c r="B118" s="73"/>
      <c r="C118" s="71" t="s">
        <v>948</v>
      </c>
      <c r="D118" s="76" t="s">
        <v>69</v>
      </c>
      <c r="E118" s="12">
        <v>44474</v>
      </c>
      <c r="F118" s="74" t="s">
        <v>523</v>
      </c>
      <c r="G118" s="12">
        <v>44475.916666666664</v>
      </c>
      <c r="H118" s="75" t="s">
        <v>524</v>
      </c>
      <c r="I118" s="15">
        <v>78</v>
      </c>
      <c r="J118" s="15">
        <v>55</v>
      </c>
      <c r="K118" s="15">
        <v>36</v>
      </c>
      <c r="L118" s="15">
        <v>23</v>
      </c>
      <c r="M118" s="79">
        <v>38.61</v>
      </c>
      <c r="N118" s="101">
        <v>38.61</v>
      </c>
      <c r="O118" s="63">
        <v>2530</v>
      </c>
      <c r="P118" s="64">
        <f>Table224578910112345678[[#This Row],[PEMBULATAN]]*O118</f>
        <v>97683.3</v>
      </c>
    </row>
    <row r="119" spans="1:16" ht="26.25" customHeight="1" x14ac:dyDescent="0.2">
      <c r="A119" s="13"/>
      <c r="B119" s="73"/>
      <c r="C119" s="71" t="s">
        <v>949</v>
      </c>
      <c r="D119" s="76" t="s">
        <v>69</v>
      </c>
      <c r="E119" s="12">
        <v>44474</v>
      </c>
      <c r="F119" s="74" t="s">
        <v>523</v>
      </c>
      <c r="G119" s="12">
        <v>44475.916666666664</v>
      </c>
      <c r="H119" s="75" t="s">
        <v>524</v>
      </c>
      <c r="I119" s="15">
        <v>90</v>
      </c>
      <c r="J119" s="15">
        <v>52</v>
      </c>
      <c r="K119" s="15">
        <v>36</v>
      </c>
      <c r="L119" s="15">
        <v>20</v>
      </c>
      <c r="M119" s="79">
        <v>42.12</v>
      </c>
      <c r="N119" s="101">
        <v>42.12</v>
      </c>
      <c r="O119" s="63">
        <v>2530</v>
      </c>
      <c r="P119" s="64">
        <f>Table224578910112345678[[#This Row],[PEMBULATAN]]*O119</f>
        <v>106563.59999999999</v>
      </c>
    </row>
    <row r="120" spans="1:16" ht="26.25" customHeight="1" x14ac:dyDescent="0.2">
      <c r="A120" s="13"/>
      <c r="B120" s="73"/>
      <c r="C120" s="71" t="s">
        <v>950</v>
      </c>
      <c r="D120" s="76" t="s">
        <v>69</v>
      </c>
      <c r="E120" s="12">
        <v>44474</v>
      </c>
      <c r="F120" s="74" t="s">
        <v>523</v>
      </c>
      <c r="G120" s="12">
        <v>44475.916666666664</v>
      </c>
      <c r="H120" s="75" t="s">
        <v>524</v>
      </c>
      <c r="I120" s="15">
        <v>68</v>
      </c>
      <c r="J120" s="15">
        <v>44</v>
      </c>
      <c r="K120" s="15">
        <v>22</v>
      </c>
      <c r="L120" s="15">
        <v>7</v>
      </c>
      <c r="M120" s="79">
        <v>16.456</v>
      </c>
      <c r="N120" s="101">
        <v>17</v>
      </c>
      <c r="O120" s="63">
        <v>2530</v>
      </c>
      <c r="P120" s="64">
        <f>Table224578910112345678[[#This Row],[PEMBULATAN]]*O120</f>
        <v>43010</v>
      </c>
    </row>
    <row r="121" spans="1:16" ht="26.25" customHeight="1" x14ac:dyDescent="0.2">
      <c r="A121" s="13"/>
      <c r="B121" s="73"/>
      <c r="C121" s="71" t="s">
        <v>951</v>
      </c>
      <c r="D121" s="76" t="s">
        <v>69</v>
      </c>
      <c r="E121" s="12">
        <v>44474</v>
      </c>
      <c r="F121" s="74" t="s">
        <v>523</v>
      </c>
      <c r="G121" s="12">
        <v>44475.916666666664</v>
      </c>
      <c r="H121" s="75" t="s">
        <v>524</v>
      </c>
      <c r="I121" s="15">
        <v>90</v>
      </c>
      <c r="J121" s="15">
        <v>63</v>
      </c>
      <c r="K121" s="15">
        <v>39</v>
      </c>
      <c r="L121" s="15">
        <v>22</v>
      </c>
      <c r="M121" s="79">
        <v>55.282499999999999</v>
      </c>
      <c r="N121" s="101">
        <v>55.282499999999999</v>
      </c>
      <c r="O121" s="63">
        <v>2530</v>
      </c>
      <c r="P121" s="64">
        <f>Table224578910112345678[[#This Row],[PEMBULATAN]]*O121</f>
        <v>139864.72500000001</v>
      </c>
    </row>
    <row r="122" spans="1:16" ht="26.25" customHeight="1" x14ac:dyDescent="0.2">
      <c r="A122" s="13"/>
      <c r="B122" s="73"/>
      <c r="C122" s="71" t="s">
        <v>952</v>
      </c>
      <c r="D122" s="76" t="s">
        <v>69</v>
      </c>
      <c r="E122" s="12">
        <v>44474</v>
      </c>
      <c r="F122" s="74" t="s">
        <v>523</v>
      </c>
      <c r="G122" s="12">
        <v>44475.916666666664</v>
      </c>
      <c r="H122" s="75" t="s">
        <v>524</v>
      </c>
      <c r="I122" s="15">
        <v>90</v>
      </c>
      <c r="J122" s="15">
        <v>55</v>
      </c>
      <c r="K122" s="15">
        <v>36</v>
      </c>
      <c r="L122" s="15">
        <v>27</v>
      </c>
      <c r="M122" s="79">
        <v>44.55</v>
      </c>
      <c r="N122" s="101">
        <v>44.55</v>
      </c>
      <c r="O122" s="63">
        <v>2530</v>
      </c>
      <c r="P122" s="64">
        <f>Table224578910112345678[[#This Row],[PEMBULATAN]]*O122</f>
        <v>112711.5</v>
      </c>
    </row>
    <row r="123" spans="1:16" ht="26.25" customHeight="1" x14ac:dyDescent="0.2">
      <c r="A123" s="13"/>
      <c r="B123" s="73"/>
      <c r="C123" s="71" t="s">
        <v>953</v>
      </c>
      <c r="D123" s="76" t="s">
        <v>69</v>
      </c>
      <c r="E123" s="12">
        <v>44474</v>
      </c>
      <c r="F123" s="74" t="s">
        <v>523</v>
      </c>
      <c r="G123" s="12">
        <v>44475.916666666664</v>
      </c>
      <c r="H123" s="75" t="s">
        <v>524</v>
      </c>
      <c r="I123" s="15">
        <v>73</v>
      </c>
      <c r="J123" s="15">
        <v>50</v>
      </c>
      <c r="K123" s="15">
        <v>32</v>
      </c>
      <c r="L123" s="15">
        <v>11</v>
      </c>
      <c r="M123" s="79">
        <v>29.2</v>
      </c>
      <c r="N123" s="101">
        <v>29.2</v>
      </c>
      <c r="O123" s="63">
        <v>2530</v>
      </c>
      <c r="P123" s="64">
        <f>Table224578910112345678[[#This Row],[PEMBULATAN]]*O123</f>
        <v>73876</v>
      </c>
    </row>
    <row r="124" spans="1:16" ht="26.25" customHeight="1" x14ac:dyDescent="0.2">
      <c r="A124" s="13"/>
      <c r="B124" s="73"/>
      <c r="C124" s="71" t="s">
        <v>954</v>
      </c>
      <c r="D124" s="76" t="s">
        <v>69</v>
      </c>
      <c r="E124" s="12">
        <v>44474</v>
      </c>
      <c r="F124" s="74" t="s">
        <v>523</v>
      </c>
      <c r="G124" s="12">
        <v>44475.916666666664</v>
      </c>
      <c r="H124" s="75" t="s">
        <v>524</v>
      </c>
      <c r="I124" s="15">
        <v>93</v>
      </c>
      <c r="J124" s="15">
        <v>64</v>
      </c>
      <c r="K124" s="15">
        <v>32</v>
      </c>
      <c r="L124" s="15">
        <v>23</v>
      </c>
      <c r="M124" s="79">
        <v>47.616</v>
      </c>
      <c r="N124" s="101">
        <v>47.616</v>
      </c>
      <c r="O124" s="63">
        <v>2530</v>
      </c>
      <c r="P124" s="64">
        <f>Table224578910112345678[[#This Row],[PEMBULATAN]]*O124</f>
        <v>120468.48</v>
      </c>
    </row>
    <row r="125" spans="1:16" ht="26.25" customHeight="1" x14ac:dyDescent="0.2">
      <c r="A125" s="13"/>
      <c r="B125" s="73"/>
      <c r="C125" s="71" t="s">
        <v>955</v>
      </c>
      <c r="D125" s="76" t="s">
        <v>69</v>
      </c>
      <c r="E125" s="12">
        <v>44474</v>
      </c>
      <c r="F125" s="74" t="s">
        <v>523</v>
      </c>
      <c r="G125" s="12">
        <v>44475.916666666664</v>
      </c>
      <c r="H125" s="75" t="s">
        <v>524</v>
      </c>
      <c r="I125" s="15">
        <v>100</v>
      </c>
      <c r="J125" s="15">
        <v>62</v>
      </c>
      <c r="K125" s="15">
        <v>38</v>
      </c>
      <c r="L125" s="15">
        <v>35</v>
      </c>
      <c r="M125" s="79">
        <v>58.9</v>
      </c>
      <c r="N125" s="101">
        <v>58.9</v>
      </c>
      <c r="O125" s="63">
        <v>2530</v>
      </c>
      <c r="P125" s="64">
        <f>Table224578910112345678[[#This Row],[PEMBULATAN]]*O125</f>
        <v>149017</v>
      </c>
    </row>
    <row r="126" spans="1:16" ht="26.25" customHeight="1" x14ac:dyDescent="0.2">
      <c r="A126" s="13"/>
      <c r="B126" s="73"/>
      <c r="C126" s="71" t="s">
        <v>956</v>
      </c>
      <c r="D126" s="76" t="s">
        <v>69</v>
      </c>
      <c r="E126" s="12">
        <v>44474</v>
      </c>
      <c r="F126" s="74" t="s">
        <v>523</v>
      </c>
      <c r="G126" s="12">
        <v>44475.916666666664</v>
      </c>
      <c r="H126" s="75" t="s">
        <v>524</v>
      </c>
      <c r="I126" s="15">
        <v>80</v>
      </c>
      <c r="J126" s="15">
        <v>54</v>
      </c>
      <c r="K126" s="15">
        <v>31</v>
      </c>
      <c r="L126" s="15">
        <v>19</v>
      </c>
      <c r="M126" s="79">
        <v>33.479999999999997</v>
      </c>
      <c r="N126" s="101">
        <v>34</v>
      </c>
      <c r="O126" s="63">
        <v>2530</v>
      </c>
      <c r="P126" s="64">
        <f>Table224578910112345678[[#This Row],[PEMBULATAN]]*O126</f>
        <v>86020</v>
      </c>
    </row>
    <row r="127" spans="1:16" ht="26.25" customHeight="1" x14ac:dyDescent="0.2">
      <c r="A127" s="13"/>
      <c r="B127" s="73"/>
      <c r="C127" s="71" t="s">
        <v>957</v>
      </c>
      <c r="D127" s="76" t="s">
        <v>69</v>
      </c>
      <c r="E127" s="12">
        <v>44474</v>
      </c>
      <c r="F127" s="74" t="s">
        <v>523</v>
      </c>
      <c r="G127" s="12">
        <v>44475.916666666664</v>
      </c>
      <c r="H127" s="75" t="s">
        <v>524</v>
      </c>
      <c r="I127" s="15">
        <v>90</v>
      </c>
      <c r="J127" s="15">
        <v>57</v>
      </c>
      <c r="K127" s="15">
        <v>37</v>
      </c>
      <c r="L127" s="15">
        <v>16</v>
      </c>
      <c r="M127" s="79">
        <v>47.452500000000001</v>
      </c>
      <c r="N127" s="101">
        <v>48</v>
      </c>
      <c r="O127" s="63">
        <v>2530</v>
      </c>
      <c r="P127" s="64">
        <f>Table224578910112345678[[#This Row],[PEMBULATAN]]*O127</f>
        <v>121440</v>
      </c>
    </row>
    <row r="128" spans="1:16" ht="26.25" customHeight="1" x14ac:dyDescent="0.2">
      <c r="A128" s="13"/>
      <c r="B128" s="73"/>
      <c r="C128" s="71" t="s">
        <v>958</v>
      </c>
      <c r="D128" s="76" t="s">
        <v>69</v>
      </c>
      <c r="E128" s="12">
        <v>44474</v>
      </c>
      <c r="F128" s="74" t="s">
        <v>523</v>
      </c>
      <c r="G128" s="12">
        <v>44475.916666666664</v>
      </c>
      <c r="H128" s="75" t="s">
        <v>524</v>
      </c>
      <c r="I128" s="15">
        <v>93</v>
      </c>
      <c r="J128" s="15">
        <v>60</v>
      </c>
      <c r="K128" s="15">
        <v>33</v>
      </c>
      <c r="L128" s="15">
        <v>43</v>
      </c>
      <c r="M128" s="79">
        <v>46.034999999999997</v>
      </c>
      <c r="N128" s="101">
        <v>46.034999999999997</v>
      </c>
      <c r="O128" s="63">
        <v>2530</v>
      </c>
      <c r="P128" s="64">
        <f>Table224578910112345678[[#This Row],[PEMBULATAN]]*O128</f>
        <v>116468.54999999999</v>
      </c>
    </row>
    <row r="129" spans="1:16" ht="26.25" customHeight="1" x14ac:dyDescent="0.2">
      <c r="A129" s="13"/>
      <c r="B129" s="73"/>
      <c r="C129" s="71" t="s">
        <v>959</v>
      </c>
      <c r="D129" s="76" t="s">
        <v>69</v>
      </c>
      <c r="E129" s="12">
        <v>44474</v>
      </c>
      <c r="F129" s="74" t="s">
        <v>523</v>
      </c>
      <c r="G129" s="12">
        <v>44475.916666666664</v>
      </c>
      <c r="H129" s="75" t="s">
        <v>524</v>
      </c>
      <c r="I129" s="15">
        <v>64</v>
      </c>
      <c r="J129" s="15">
        <v>50</v>
      </c>
      <c r="K129" s="15">
        <v>30</v>
      </c>
      <c r="L129" s="15">
        <v>12</v>
      </c>
      <c r="M129" s="79">
        <v>24</v>
      </c>
      <c r="N129" s="101">
        <v>24</v>
      </c>
      <c r="O129" s="63">
        <v>2530</v>
      </c>
      <c r="P129" s="64">
        <f>Table224578910112345678[[#This Row],[PEMBULATAN]]*O129</f>
        <v>60720</v>
      </c>
    </row>
    <row r="130" spans="1:16" ht="26.25" customHeight="1" x14ac:dyDescent="0.2">
      <c r="A130" s="13"/>
      <c r="B130" s="73"/>
      <c r="C130" s="71" t="s">
        <v>960</v>
      </c>
      <c r="D130" s="76" t="s">
        <v>69</v>
      </c>
      <c r="E130" s="12">
        <v>44474</v>
      </c>
      <c r="F130" s="74" t="s">
        <v>523</v>
      </c>
      <c r="G130" s="12">
        <v>44475.916666666664</v>
      </c>
      <c r="H130" s="75" t="s">
        <v>524</v>
      </c>
      <c r="I130" s="15">
        <v>90</v>
      </c>
      <c r="J130" s="15">
        <v>65</v>
      </c>
      <c r="K130" s="15">
        <v>37</v>
      </c>
      <c r="L130" s="15">
        <v>21</v>
      </c>
      <c r="M130" s="79">
        <v>54.112499999999997</v>
      </c>
      <c r="N130" s="101">
        <v>54.112499999999997</v>
      </c>
      <c r="O130" s="63">
        <v>2530</v>
      </c>
      <c r="P130" s="64">
        <f>Table224578910112345678[[#This Row],[PEMBULATAN]]*O130</f>
        <v>136904.625</v>
      </c>
    </row>
    <row r="131" spans="1:16" ht="26.25" customHeight="1" x14ac:dyDescent="0.2">
      <c r="A131" s="13"/>
      <c r="B131" s="73"/>
      <c r="C131" s="71" t="s">
        <v>961</v>
      </c>
      <c r="D131" s="76" t="s">
        <v>69</v>
      </c>
      <c r="E131" s="12">
        <v>44474</v>
      </c>
      <c r="F131" s="74" t="s">
        <v>523</v>
      </c>
      <c r="G131" s="12">
        <v>44475.916666666664</v>
      </c>
      <c r="H131" s="75" t="s">
        <v>524</v>
      </c>
      <c r="I131" s="15">
        <v>100</v>
      </c>
      <c r="J131" s="15">
        <v>60</v>
      </c>
      <c r="K131" s="15">
        <v>27</v>
      </c>
      <c r="L131" s="15">
        <v>27</v>
      </c>
      <c r="M131" s="79">
        <v>40.5</v>
      </c>
      <c r="N131" s="101">
        <v>40.5</v>
      </c>
      <c r="O131" s="63">
        <v>2530</v>
      </c>
      <c r="P131" s="64">
        <f>Table224578910112345678[[#This Row],[PEMBULATAN]]*O131</f>
        <v>102465</v>
      </c>
    </row>
    <row r="132" spans="1:16" ht="26.25" customHeight="1" x14ac:dyDescent="0.2">
      <c r="A132" s="13"/>
      <c r="B132" s="73"/>
      <c r="C132" s="71" t="s">
        <v>962</v>
      </c>
      <c r="D132" s="76" t="s">
        <v>69</v>
      </c>
      <c r="E132" s="12">
        <v>44474</v>
      </c>
      <c r="F132" s="74" t="s">
        <v>523</v>
      </c>
      <c r="G132" s="12">
        <v>44475.916666666664</v>
      </c>
      <c r="H132" s="75" t="s">
        <v>524</v>
      </c>
      <c r="I132" s="15">
        <v>99</v>
      </c>
      <c r="J132" s="15">
        <v>62</v>
      </c>
      <c r="K132" s="15">
        <v>35</v>
      </c>
      <c r="L132" s="15">
        <v>20</v>
      </c>
      <c r="M132" s="79">
        <v>53.707500000000003</v>
      </c>
      <c r="N132" s="101">
        <v>53.707500000000003</v>
      </c>
      <c r="O132" s="63">
        <v>2530</v>
      </c>
      <c r="P132" s="64">
        <f>Table224578910112345678[[#This Row],[PEMBULATAN]]*O132</f>
        <v>135879.97500000001</v>
      </c>
    </row>
    <row r="133" spans="1:16" ht="26.25" customHeight="1" x14ac:dyDescent="0.2">
      <c r="A133" s="13"/>
      <c r="B133" s="73"/>
      <c r="C133" s="71" t="s">
        <v>963</v>
      </c>
      <c r="D133" s="76" t="s">
        <v>69</v>
      </c>
      <c r="E133" s="12">
        <v>44474</v>
      </c>
      <c r="F133" s="74" t="s">
        <v>523</v>
      </c>
      <c r="G133" s="12">
        <v>44475.916666666664</v>
      </c>
      <c r="H133" s="75" t="s">
        <v>524</v>
      </c>
      <c r="I133" s="15">
        <v>96</v>
      </c>
      <c r="J133" s="15">
        <v>67</v>
      </c>
      <c r="K133" s="15">
        <v>42</v>
      </c>
      <c r="L133" s="15">
        <v>29</v>
      </c>
      <c r="M133" s="79">
        <v>67.536000000000001</v>
      </c>
      <c r="N133" s="101">
        <v>67.536000000000001</v>
      </c>
      <c r="O133" s="63">
        <v>2530</v>
      </c>
      <c r="P133" s="64">
        <f>Table224578910112345678[[#This Row],[PEMBULATAN]]*O133</f>
        <v>170866.08000000002</v>
      </c>
    </row>
    <row r="134" spans="1:16" ht="26.25" customHeight="1" x14ac:dyDescent="0.2">
      <c r="A134" s="13"/>
      <c r="B134" s="73"/>
      <c r="C134" s="71" t="s">
        <v>964</v>
      </c>
      <c r="D134" s="76" t="s">
        <v>69</v>
      </c>
      <c r="E134" s="12">
        <v>44474</v>
      </c>
      <c r="F134" s="74" t="s">
        <v>523</v>
      </c>
      <c r="G134" s="12">
        <v>44475.916666666664</v>
      </c>
      <c r="H134" s="75" t="s">
        <v>524</v>
      </c>
      <c r="I134" s="15">
        <v>27</v>
      </c>
      <c r="J134" s="15">
        <v>21</v>
      </c>
      <c r="K134" s="15">
        <v>3</v>
      </c>
      <c r="L134" s="15">
        <v>1</v>
      </c>
      <c r="M134" s="79">
        <v>0.42525000000000002</v>
      </c>
      <c r="N134" s="101">
        <v>1</v>
      </c>
      <c r="O134" s="63">
        <v>2530</v>
      </c>
      <c r="P134" s="64">
        <f>Table224578910112345678[[#This Row],[PEMBULATAN]]*O134</f>
        <v>2530</v>
      </c>
    </row>
    <row r="135" spans="1:16" ht="26.25" customHeight="1" x14ac:dyDescent="0.2">
      <c r="A135" s="13"/>
      <c r="B135" s="73"/>
      <c r="C135" s="71" t="s">
        <v>965</v>
      </c>
      <c r="D135" s="76" t="s">
        <v>69</v>
      </c>
      <c r="E135" s="12">
        <v>44474</v>
      </c>
      <c r="F135" s="74" t="s">
        <v>523</v>
      </c>
      <c r="G135" s="12">
        <v>44475.916666666664</v>
      </c>
      <c r="H135" s="75" t="s">
        <v>524</v>
      </c>
      <c r="I135" s="15">
        <v>73</v>
      </c>
      <c r="J135" s="15">
        <v>56</v>
      </c>
      <c r="K135" s="15">
        <v>22</v>
      </c>
      <c r="L135" s="15">
        <v>10</v>
      </c>
      <c r="M135" s="79">
        <v>22.484000000000002</v>
      </c>
      <c r="N135" s="101">
        <v>23</v>
      </c>
      <c r="O135" s="63">
        <v>2530</v>
      </c>
      <c r="P135" s="64">
        <f>Table224578910112345678[[#This Row],[PEMBULATAN]]*O135</f>
        <v>58190</v>
      </c>
    </row>
    <row r="136" spans="1:16" ht="26.25" customHeight="1" x14ac:dyDescent="0.2">
      <c r="A136" s="13"/>
      <c r="B136" s="73"/>
      <c r="C136" s="71" t="s">
        <v>966</v>
      </c>
      <c r="D136" s="76" t="s">
        <v>69</v>
      </c>
      <c r="E136" s="12">
        <v>44474</v>
      </c>
      <c r="F136" s="74" t="s">
        <v>523</v>
      </c>
      <c r="G136" s="12">
        <v>44475.916666666664</v>
      </c>
      <c r="H136" s="75" t="s">
        <v>524</v>
      </c>
      <c r="I136" s="15">
        <v>60</v>
      </c>
      <c r="J136" s="15">
        <v>52</v>
      </c>
      <c r="K136" s="15">
        <v>32</v>
      </c>
      <c r="L136" s="15">
        <v>6</v>
      </c>
      <c r="M136" s="79">
        <v>24.96</v>
      </c>
      <c r="N136" s="101">
        <v>24.96</v>
      </c>
      <c r="O136" s="63">
        <v>2530</v>
      </c>
      <c r="P136" s="64">
        <f>Table224578910112345678[[#This Row],[PEMBULATAN]]*O136</f>
        <v>63148.800000000003</v>
      </c>
    </row>
    <row r="137" spans="1:16" ht="26.25" customHeight="1" x14ac:dyDescent="0.2">
      <c r="A137" s="13"/>
      <c r="B137" s="73"/>
      <c r="C137" s="71" t="s">
        <v>967</v>
      </c>
      <c r="D137" s="76" t="s">
        <v>69</v>
      </c>
      <c r="E137" s="12">
        <v>44474</v>
      </c>
      <c r="F137" s="74" t="s">
        <v>523</v>
      </c>
      <c r="G137" s="12">
        <v>44475.916666666664</v>
      </c>
      <c r="H137" s="75" t="s">
        <v>524</v>
      </c>
      <c r="I137" s="15">
        <v>93</v>
      </c>
      <c r="J137" s="15">
        <v>59</v>
      </c>
      <c r="K137" s="15">
        <v>30</v>
      </c>
      <c r="L137" s="15">
        <v>33</v>
      </c>
      <c r="M137" s="79">
        <v>41.152500000000003</v>
      </c>
      <c r="N137" s="101">
        <v>41.152500000000003</v>
      </c>
      <c r="O137" s="63">
        <v>2530</v>
      </c>
      <c r="P137" s="64">
        <f>Table224578910112345678[[#This Row],[PEMBULATAN]]*O137</f>
        <v>104115.82500000001</v>
      </c>
    </row>
    <row r="138" spans="1:16" ht="26.25" customHeight="1" x14ac:dyDescent="0.2">
      <c r="A138" s="13"/>
      <c r="B138" s="73"/>
      <c r="C138" s="71" t="s">
        <v>968</v>
      </c>
      <c r="D138" s="76" t="s">
        <v>69</v>
      </c>
      <c r="E138" s="12">
        <v>44474</v>
      </c>
      <c r="F138" s="74" t="s">
        <v>523</v>
      </c>
      <c r="G138" s="12">
        <v>44475.916666666664</v>
      </c>
      <c r="H138" s="75" t="s">
        <v>524</v>
      </c>
      <c r="I138" s="15">
        <v>90</v>
      </c>
      <c r="J138" s="15">
        <v>48</v>
      </c>
      <c r="K138" s="15">
        <v>35</v>
      </c>
      <c r="L138" s="15">
        <v>24</v>
      </c>
      <c r="M138" s="79">
        <v>37.799999999999997</v>
      </c>
      <c r="N138" s="101">
        <v>37.799999999999997</v>
      </c>
      <c r="O138" s="63">
        <v>2530</v>
      </c>
      <c r="P138" s="64">
        <f>Table224578910112345678[[#This Row],[PEMBULATAN]]*O138</f>
        <v>95634</v>
      </c>
    </row>
    <row r="139" spans="1:16" ht="26.25" customHeight="1" x14ac:dyDescent="0.2">
      <c r="A139" s="13"/>
      <c r="B139" s="73"/>
      <c r="C139" s="71" t="s">
        <v>969</v>
      </c>
      <c r="D139" s="76" t="s">
        <v>69</v>
      </c>
      <c r="E139" s="12">
        <v>44474</v>
      </c>
      <c r="F139" s="74" t="s">
        <v>523</v>
      </c>
      <c r="G139" s="12">
        <v>44475.916666666664</v>
      </c>
      <c r="H139" s="75" t="s">
        <v>524</v>
      </c>
      <c r="I139" s="15">
        <v>61</v>
      </c>
      <c r="J139" s="15">
        <v>29</v>
      </c>
      <c r="K139" s="15">
        <v>29</v>
      </c>
      <c r="L139" s="15">
        <v>3</v>
      </c>
      <c r="M139" s="79">
        <v>12.82525</v>
      </c>
      <c r="N139" s="101">
        <v>12.82525</v>
      </c>
      <c r="O139" s="63">
        <v>2530</v>
      </c>
      <c r="P139" s="64">
        <f>Table224578910112345678[[#This Row],[PEMBULATAN]]*O139</f>
        <v>32447.8825</v>
      </c>
    </row>
    <row r="140" spans="1:16" ht="26.25" customHeight="1" x14ac:dyDescent="0.2">
      <c r="A140" s="13"/>
      <c r="B140" s="73"/>
      <c r="C140" s="71" t="s">
        <v>970</v>
      </c>
      <c r="D140" s="76" t="s">
        <v>69</v>
      </c>
      <c r="E140" s="12">
        <v>44474</v>
      </c>
      <c r="F140" s="74" t="s">
        <v>523</v>
      </c>
      <c r="G140" s="12">
        <v>44475.916666666664</v>
      </c>
      <c r="H140" s="75" t="s">
        <v>524</v>
      </c>
      <c r="I140" s="15">
        <v>92</v>
      </c>
      <c r="J140" s="15">
        <v>64</v>
      </c>
      <c r="K140" s="15">
        <v>26</v>
      </c>
      <c r="L140" s="15">
        <v>14</v>
      </c>
      <c r="M140" s="79">
        <v>38.271999999999998</v>
      </c>
      <c r="N140" s="101">
        <v>38.271999999999998</v>
      </c>
      <c r="O140" s="63">
        <v>2530</v>
      </c>
      <c r="P140" s="64">
        <f>Table224578910112345678[[#This Row],[PEMBULATAN]]*O140</f>
        <v>96828.159999999989</v>
      </c>
    </row>
    <row r="141" spans="1:16" ht="26.25" customHeight="1" x14ac:dyDescent="0.2">
      <c r="A141" s="13"/>
      <c r="B141" s="73"/>
      <c r="C141" s="71" t="s">
        <v>971</v>
      </c>
      <c r="D141" s="76" t="s">
        <v>69</v>
      </c>
      <c r="E141" s="12">
        <v>44474</v>
      </c>
      <c r="F141" s="74" t="s">
        <v>523</v>
      </c>
      <c r="G141" s="12">
        <v>44475.916666666664</v>
      </c>
      <c r="H141" s="75" t="s">
        <v>524</v>
      </c>
      <c r="I141" s="15">
        <v>80</v>
      </c>
      <c r="J141" s="15">
        <v>58</v>
      </c>
      <c r="K141" s="15">
        <v>38</v>
      </c>
      <c r="L141" s="15">
        <v>13</v>
      </c>
      <c r="M141" s="79">
        <v>44.08</v>
      </c>
      <c r="N141" s="101">
        <v>44.08</v>
      </c>
      <c r="O141" s="63">
        <v>2530</v>
      </c>
      <c r="P141" s="64">
        <f>Table224578910112345678[[#This Row],[PEMBULATAN]]*O141</f>
        <v>111522.4</v>
      </c>
    </row>
    <row r="142" spans="1:16" ht="26.25" customHeight="1" x14ac:dyDescent="0.2">
      <c r="A142" s="13"/>
      <c r="B142" s="73"/>
      <c r="C142" s="71" t="s">
        <v>972</v>
      </c>
      <c r="D142" s="76" t="s">
        <v>69</v>
      </c>
      <c r="E142" s="12">
        <v>44474</v>
      </c>
      <c r="F142" s="74" t="s">
        <v>523</v>
      </c>
      <c r="G142" s="12">
        <v>44475.916666666664</v>
      </c>
      <c r="H142" s="75" t="s">
        <v>524</v>
      </c>
      <c r="I142" s="15">
        <v>56</v>
      </c>
      <c r="J142" s="15">
        <v>43</v>
      </c>
      <c r="K142" s="15">
        <v>31</v>
      </c>
      <c r="L142" s="15">
        <v>8</v>
      </c>
      <c r="M142" s="79">
        <v>18.661999999999999</v>
      </c>
      <c r="N142" s="101">
        <v>18.661999999999999</v>
      </c>
      <c r="O142" s="63">
        <v>2530</v>
      </c>
      <c r="P142" s="64">
        <f>Table224578910112345678[[#This Row],[PEMBULATAN]]*O142</f>
        <v>47214.86</v>
      </c>
    </row>
    <row r="143" spans="1:16" ht="26.25" customHeight="1" x14ac:dyDescent="0.2">
      <c r="A143" s="13"/>
      <c r="B143" s="73"/>
      <c r="C143" s="71" t="s">
        <v>973</v>
      </c>
      <c r="D143" s="76" t="s">
        <v>69</v>
      </c>
      <c r="E143" s="12">
        <v>44474</v>
      </c>
      <c r="F143" s="74" t="s">
        <v>523</v>
      </c>
      <c r="G143" s="12">
        <v>44475.916666666664</v>
      </c>
      <c r="H143" s="75" t="s">
        <v>524</v>
      </c>
      <c r="I143" s="15">
        <v>38</v>
      </c>
      <c r="J143" s="15">
        <v>35</v>
      </c>
      <c r="K143" s="15">
        <v>29</v>
      </c>
      <c r="L143" s="15">
        <v>4</v>
      </c>
      <c r="M143" s="79">
        <v>9.6425000000000001</v>
      </c>
      <c r="N143" s="101">
        <v>9.6425000000000001</v>
      </c>
      <c r="O143" s="63">
        <v>2530</v>
      </c>
      <c r="P143" s="64">
        <f>Table224578910112345678[[#This Row],[PEMBULATAN]]*O143</f>
        <v>24395.525000000001</v>
      </c>
    </row>
    <row r="144" spans="1:16" ht="26.25" customHeight="1" x14ac:dyDescent="0.2">
      <c r="A144" s="13"/>
      <c r="B144" s="73"/>
      <c r="C144" s="71" t="s">
        <v>974</v>
      </c>
      <c r="D144" s="76" t="s">
        <v>69</v>
      </c>
      <c r="E144" s="12">
        <v>44474</v>
      </c>
      <c r="F144" s="74" t="s">
        <v>523</v>
      </c>
      <c r="G144" s="12">
        <v>44475.916666666664</v>
      </c>
      <c r="H144" s="75" t="s">
        <v>524</v>
      </c>
      <c r="I144" s="15">
        <v>47</v>
      </c>
      <c r="J144" s="15">
        <v>41</v>
      </c>
      <c r="K144" s="15">
        <v>34</v>
      </c>
      <c r="L144" s="15">
        <v>4</v>
      </c>
      <c r="M144" s="79">
        <v>16.3795</v>
      </c>
      <c r="N144" s="101">
        <v>17</v>
      </c>
      <c r="O144" s="63">
        <v>2530</v>
      </c>
      <c r="P144" s="64">
        <f>Table224578910112345678[[#This Row],[PEMBULATAN]]*O144</f>
        <v>43010</v>
      </c>
    </row>
    <row r="145" spans="1:16" ht="26.25" customHeight="1" x14ac:dyDescent="0.2">
      <c r="A145" s="13"/>
      <c r="B145" s="73"/>
      <c r="C145" s="71" t="s">
        <v>975</v>
      </c>
      <c r="D145" s="76" t="s">
        <v>69</v>
      </c>
      <c r="E145" s="12">
        <v>44474</v>
      </c>
      <c r="F145" s="74" t="s">
        <v>523</v>
      </c>
      <c r="G145" s="12">
        <v>44475.916666666664</v>
      </c>
      <c r="H145" s="75" t="s">
        <v>524</v>
      </c>
      <c r="I145" s="15">
        <v>59</v>
      </c>
      <c r="J145" s="15">
        <v>39</v>
      </c>
      <c r="K145" s="15">
        <v>49</v>
      </c>
      <c r="L145" s="15">
        <v>39</v>
      </c>
      <c r="M145" s="79">
        <v>28.187249999999999</v>
      </c>
      <c r="N145" s="101">
        <v>39</v>
      </c>
      <c r="O145" s="63">
        <v>2530</v>
      </c>
      <c r="P145" s="64">
        <f>Table224578910112345678[[#This Row],[PEMBULATAN]]*O145</f>
        <v>98670</v>
      </c>
    </row>
    <row r="146" spans="1:16" ht="26.25" customHeight="1" x14ac:dyDescent="0.2">
      <c r="A146" s="13"/>
      <c r="B146" s="73"/>
      <c r="C146" s="71" t="s">
        <v>976</v>
      </c>
      <c r="D146" s="76" t="s">
        <v>69</v>
      </c>
      <c r="E146" s="12">
        <v>44474</v>
      </c>
      <c r="F146" s="74" t="s">
        <v>523</v>
      </c>
      <c r="G146" s="12">
        <v>44475.916666666664</v>
      </c>
      <c r="H146" s="75" t="s">
        <v>524</v>
      </c>
      <c r="I146" s="15">
        <v>47</v>
      </c>
      <c r="J146" s="15">
        <v>28</v>
      </c>
      <c r="K146" s="15">
        <v>28</v>
      </c>
      <c r="L146" s="15">
        <v>2</v>
      </c>
      <c r="M146" s="79">
        <v>9.2119999999999997</v>
      </c>
      <c r="N146" s="101">
        <v>9.2119999999999997</v>
      </c>
      <c r="O146" s="63">
        <v>2530</v>
      </c>
      <c r="P146" s="64">
        <f>Table224578910112345678[[#This Row],[PEMBULATAN]]*O146</f>
        <v>23306.36</v>
      </c>
    </row>
    <row r="147" spans="1:16" ht="26.25" customHeight="1" x14ac:dyDescent="0.2">
      <c r="A147" s="13"/>
      <c r="B147" s="73"/>
      <c r="C147" s="71" t="s">
        <v>977</v>
      </c>
      <c r="D147" s="76" t="s">
        <v>69</v>
      </c>
      <c r="E147" s="12">
        <v>44474</v>
      </c>
      <c r="F147" s="74" t="s">
        <v>523</v>
      </c>
      <c r="G147" s="12">
        <v>44475.916666666664</v>
      </c>
      <c r="H147" s="75" t="s">
        <v>524</v>
      </c>
      <c r="I147" s="15">
        <v>44</v>
      </c>
      <c r="J147" s="15">
        <v>38</v>
      </c>
      <c r="K147" s="15">
        <v>18</v>
      </c>
      <c r="L147" s="15">
        <v>12</v>
      </c>
      <c r="M147" s="79">
        <v>7.524</v>
      </c>
      <c r="N147" s="101">
        <v>12</v>
      </c>
      <c r="O147" s="63">
        <v>2530</v>
      </c>
      <c r="P147" s="64">
        <f>Table224578910112345678[[#This Row],[PEMBULATAN]]*O147</f>
        <v>30360</v>
      </c>
    </row>
    <row r="148" spans="1:16" ht="26.25" customHeight="1" x14ac:dyDescent="0.2">
      <c r="A148" s="13"/>
      <c r="B148" s="73"/>
      <c r="C148" s="71" t="s">
        <v>978</v>
      </c>
      <c r="D148" s="76" t="s">
        <v>69</v>
      </c>
      <c r="E148" s="12">
        <v>44474</v>
      </c>
      <c r="F148" s="74" t="s">
        <v>523</v>
      </c>
      <c r="G148" s="12">
        <v>44475.916666666664</v>
      </c>
      <c r="H148" s="75" t="s">
        <v>524</v>
      </c>
      <c r="I148" s="15">
        <v>70</v>
      </c>
      <c r="J148" s="15">
        <v>61</v>
      </c>
      <c r="K148" s="15">
        <v>10</v>
      </c>
      <c r="L148" s="15">
        <v>5</v>
      </c>
      <c r="M148" s="79">
        <v>10.675000000000001</v>
      </c>
      <c r="N148" s="101">
        <v>10.675000000000001</v>
      </c>
      <c r="O148" s="63">
        <v>2530</v>
      </c>
      <c r="P148" s="64">
        <f>Table224578910112345678[[#This Row],[PEMBULATAN]]*O148</f>
        <v>27007.75</v>
      </c>
    </row>
    <row r="149" spans="1:16" ht="26.25" customHeight="1" x14ac:dyDescent="0.2">
      <c r="A149" s="13"/>
      <c r="B149" s="73"/>
      <c r="C149" s="71" t="s">
        <v>979</v>
      </c>
      <c r="D149" s="76" t="s">
        <v>69</v>
      </c>
      <c r="E149" s="12">
        <v>44474</v>
      </c>
      <c r="F149" s="74" t="s">
        <v>523</v>
      </c>
      <c r="G149" s="12">
        <v>44475.916666666664</v>
      </c>
      <c r="H149" s="75" t="s">
        <v>524</v>
      </c>
      <c r="I149" s="15">
        <v>78</v>
      </c>
      <c r="J149" s="15">
        <v>51</v>
      </c>
      <c r="K149" s="15">
        <v>12</v>
      </c>
      <c r="L149" s="15">
        <v>7</v>
      </c>
      <c r="M149" s="79">
        <v>11.933999999999999</v>
      </c>
      <c r="N149" s="101">
        <v>11.933999999999999</v>
      </c>
      <c r="O149" s="63">
        <v>2530</v>
      </c>
      <c r="P149" s="64">
        <f>Table224578910112345678[[#This Row],[PEMBULATAN]]*O149</f>
        <v>30193.019999999997</v>
      </c>
    </row>
    <row r="150" spans="1:16" ht="26.25" customHeight="1" x14ac:dyDescent="0.2">
      <c r="A150" s="13"/>
      <c r="B150" s="73"/>
      <c r="C150" s="71" t="s">
        <v>980</v>
      </c>
      <c r="D150" s="76" t="s">
        <v>69</v>
      </c>
      <c r="E150" s="12">
        <v>44474</v>
      </c>
      <c r="F150" s="74" t="s">
        <v>523</v>
      </c>
      <c r="G150" s="12">
        <v>44475.916666666664</v>
      </c>
      <c r="H150" s="75" t="s">
        <v>524</v>
      </c>
      <c r="I150" s="15">
        <v>51</v>
      </c>
      <c r="J150" s="15">
        <v>39</v>
      </c>
      <c r="K150" s="15">
        <v>40</v>
      </c>
      <c r="L150" s="15">
        <v>13</v>
      </c>
      <c r="M150" s="79">
        <v>19.89</v>
      </c>
      <c r="N150" s="101">
        <v>19.89</v>
      </c>
      <c r="O150" s="63">
        <v>2530</v>
      </c>
      <c r="P150" s="64">
        <f>Table224578910112345678[[#This Row],[PEMBULATAN]]*O150</f>
        <v>50321.700000000004</v>
      </c>
    </row>
    <row r="151" spans="1:16" ht="26.25" customHeight="1" x14ac:dyDescent="0.2">
      <c r="A151" s="13"/>
      <c r="B151" s="73"/>
      <c r="C151" s="71" t="s">
        <v>981</v>
      </c>
      <c r="D151" s="76" t="s">
        <v>69</v>
      </c>
      <c r="E151" s="12">
        <v>44474</v>
      </c>
      <c r="F151" s="74" t="s">
        <v>523</v>
      </c>
      <c r="G151" s="12">
        <v>44475.916666666664</v>
      </c>
      <c r="H151" s="75" t="s">
        <v>524</v>
      </c>
      <c r="I151" s="15">
        <v>107</v>
      </c>
      <c r="J151" s="15">
        <v>32</v>
      </c>
      <c r="K151" s="15">
        <v>16</v>
      </c>
      <c r="L151" s="15">
        <v>8</v>
      </c>
      <c r="M151" s="79">
        <v>13.696</v>
      </c>
      <c r="N151" s="101">
        <v>13.696</v>
      </c>
      <c r="O151" s="63">
        <v>2530</v>
      </c>
      <c r="P151" s="64">
        <f>Table224578910112345678[[#This Row],[PEMBULATAN]]*O151</f>
        <v>34650.879999999997</v>
      </c>
    </row>
    <row r="152" spans="1:16" ht="26.25" customHeight="1" x14ac:dyDescent="0.2">
      <c r="A152" s="13"/>
      <c r="B152" s="73"/>
      <c r="C152" s="71" t="s">
        <v>982</v>
      </c>
      <c r="D152" s="76" t="s">
        <v>69</v>
      </c>
      <c r="E152" s="12">
        <v>44474</v>
      </c>
      <c r="F152" s="74" t="s">
        <v>523</v>
      </c>
      <c r="G152" s="12">
        <v>44475.916666666664</v>
      </c>
      <c r="H152" s="75" t="s">
        <v>524</v>
      </c>
      <c r="I152" s="15">
        <v>48</v>
      </c>
      <c r="J152" s="15">
        <v>43</v>
      </c>
      <c r="K152" s="15">
        <v>33</v>
      </c>
      <c r="L152" s="15">
        <v>4</v>
      </c>
      <c r="M152" s="79">
        <v>17.027999999999999</v>
      </c>
      <c r="N152" s="101">
        <v>17.027999999999999</v>
      </c>
      <c r="O152" s="63">
        <v>2530</v>
      </c>
      <c r="P152" s="64">
        <f>Table224578910112345678[[#This Row],[PEMBULATAN]]*O152</f>
        <v>43080.84</v>
      </c>
    </row>
    <row r="153" spans="1:16" ht="26.25" customHeight="1" x14ac:dyDescent="0.2">
      <c r="A153" s="13"/>
      <c r="B153" s="73"/>
      <c r="C153" s="71" t="s">
        <v>983</v>
      </c>
      <c r="D153" s="76" t="s">
        <v>69</v>
      </c>
      <c r="E153" s="12">
        <v>44474</v>
      </c>
      <c r="F153" s="74" t="s">
        <v>523</v>
      </c>
      <c r="G153" s="12">
        <v>44475.916666666664</v>
      </c>
      <c r="H153" s="75" t="s">
        <v>524</v>
      </c>
      <c r="I153" s="15">
        <v>33</v>
      </c>
      <c r="J153" s="15">
        <v>26</v>
      </c>
      <c r="K153" s="15">
        <v>20</v>
      </c>
      <c r="L153" s="15">
        <v>9</v>
      </c>
      <c r="M153" s="79">
        <v>4.29</v>
      </c>
      <c r="N153" s="101">
        <v>9</v>
      </c>
      <c r="O153" s="63">
        <v>2530</v>
      </c>
      <c r="P153" s="64">
        <f>Table224578910112345678[[#This Row],[PEMBULATAN]]*O153</f>
        <v>22770</v>
      </c>
    </row>
    <row r="154" spans="1:16" ht="26.25" customHeight="1" x14ac:dyDescent="0.2">
      <c r="A154" s="13"/>
      <c r="B154" s="73"/>
      <c r="C154" s="71" t="s">
        <v>984</v>
      </c>
      <c r="D154" s="76" t="s">
        <v>69</v>
      </c>
      <c r="E154" s="12">
        <v>44474</v>
      </c>
      <c r="F154" s="74" t="s">
        <v>523</v>
      </c>
      <c r="G154" s="12">
        <v>44475.916666666664</v>
      </c>
      <c r="H154" s="75" t="s">
        <v>524</v>
      </c>
      <c r="I154" s="15">
        <v>42</v>
      </c>
      <c r="J154" s="15">
        <v>37</v>
      </c>
      <c r="K154" s="15">
        <v>21</v>
      </c>
      <c r="L154" s="15">
        <v>7</v>
      </c>
      <c r="M154" s="79">
        <v>8.1585000000000001</v>
      </c>
      <c r="N154" s="101">
        <v>8.1585000000000001</v>
      </c>
      <c r="O154" s="63">
        <v>2530</v>
      </c>
      <c r="P154" s="64">
        <f>Table224578910112345678[[#This Row],[PEMBULATAN]]*O154</f>
        <v>20641.005000000001</v>
      </c>
    </row>
    <row r="155" spans="1:16" ht="26.25" customHeight="1" x14ac:dyDescent="0.2">
      <c r="A155" s="13"/>
      <c r="B155" s="73"/>
      <c r="C155" s="71" t="s">
        <v>985</v>
      </c>
      <c r="D155" s="76" t="s">
        <v>69</v>
      </c>
      <c r="E155" s="12">
        <v>44474</v>
      </c>
      <c r="F155" s="74" t="s">
        <v>523</v>
      </c>
      <c r="G155" s="12">
        <v>44475.916666666664</v>
      </c>
      <c r="H155" s="75" t="s">
        <v>524</v>
      </c>
      <c r="I155" s="15">
        <v>87</v>
      </c>
      <c r="J155" s="15">
        <v>80</v>
      </c>
      <c r="K155" s="15">
        <v>46</v>
      </c>
      <c r="L155" s="15">
        <v>30</v>
      </c>
      <c r="M155" s="79">
        <v>80.040000000000006</v>
      </c>
      <c r="N155" s="101">
        <v>80.040000000000006</v>
      </c>
      <c r="O155" s="63">
        <v>2530</v>
      </c>
      <c r="P155" s="64">
        <f>Table224578910112345678[[#This Row],[PEMBULATAN]]*O155</f>
        <v>202501.2</v>
      </c>
    </row>
    <row r="156" spans="1:16" ht="26.25" customHeight="1" x14ac:dyDescent="0.2">
      <c r="A156" s="13"/>
      <c r="B156" s="73"/>
      <c r="C156" s="71" t="s">
        <v>986</v>
      </c>
      <c r="D156" s="76" t="s">
        <v>69</v>
      </c>
      <c r="E156" s="12">
        <v>44474</v>
      </c>
      <c r="F156" s="74" t="s">
        <v>523</v>
      </c>
      <c r="G156" s="12">
        <v>44475.916666666664</v>
      </c>
      <c r="H156" s="75" t="s">
        <v>524</v>
      </c>
      <c r="I156" s="15">
        <v>130</v>
      </c>
      <c r="J156" s="15">
        <v>82</v>
      </c>
      <c r="K156" s="15">
        <v>23</v>
      </c>
      <c r="L156" s="15">
        <v>36</v>
      </c>
      <c r="M156" s="79">
        <v>61.295000000000002</v>
      </c>
      <c r="N156" s="101">
        <v>62</v>
      </c>
      <c r="O156" s="63">
        <v>2530</v>
      </c>
      <c r="P156" s="64">
        <f>Table224578910112345678[[#This Row],[PEMBULATAN]]*O156</f>
        <v>156860</v>
      </c>
    </row>
    <row r="157" spans="1:16" ht="26.25" customHeight="1" x14ac:dyDescent="0.2">
      <c r="A157" s="13"/>
      <c r="B157" s="73"/>
      <c r="C157" s="71" t="s">
        <v>987</v>
      </c>
      <c r="D157" s="76" t="s">
        <v>69</v>
      </c>
      <c r="E157" s="12">
        <v>44474</v>
      </c>
      <c r="F157" s="74" t="s">
        <v>523</v>
      </c>
      <c r="G157" s="12">
        <v>44475.916666666664</v>
      </c>
      <c r="H157" s="75" t="s">
        <v>524</v>
      </c>
      <c r="I157" s="15">
        <v>60</v>
      </c>
      <c r="J157" s="15">
        <v>40</v>
      </c>
      <c r="K157" s="15">
        <v>43</v>
      </c>
      <c r="L157" s="15">
        <v>16</v>
      </c>
      <c r="M157" s="79">
        <v>25.8</v>
      </c>
      <c r="N157" s="101">
        <v>25.8</v>
      </c>
      <c r="O157" s="63">
        <v>2530</v>
      </c>
      <c r="P157" s="64">
        <f>Table224578910112345678[[#This Row],[PEMBULATAN]]*O157</f>
        <v>65274</v>
      </c>
    </row>
    <row r="158" spans="1:16" ht="26.25" customHeight="1" x14ac:dyDescent="0.2">
      <c r="A158" s="13"/>
      <c r="B158" s="73"/>
      <c r="C158" s="71" t="s">
        <v>988</v>
      </c>
      <c r="D158" s="76" t="s">
        <v>69</v>
      </c>
      <c r="E158" s="12">
        <v>44474</v>
      </c>
      <c r="F158" s="74" t="s">
        <v>523</v>
      </c>
      <c r="G158" s="12">
        <v>44475.916666666664</v>
      </c>
      <c r="H158" s="75" t="s">
        <v>524</v>
      </c>
      <c r="I158" s="15">
        <v>80</v>
      </c>
      <c r="J158" s="15">
        <v>64</v>
      </c>
      <c r="K158" s="15">
        <v>16</v>
      </c>
      <c r="L158" s="15">
        <v>7</v>
      </c>
      <c r="M158" s="79">
        <v>20.48</v>
      </c>
      <c r="N158" s="101">
        <v>21</v>
      </c>
      <c r="O158" s="63">
        <v>2530</v>
      </c>
      <c r="P158" s="64">
        <f>Table224578910112345678[[#This Row],[PEMBULATAN]]*O158</f>
        <v>53130</v>
      </c>
    </row>
    <row r="159" spans="1:16" ht="26.25" customHeight="1" x14ac:dyDescent="0.2">
      <c r="A159" s="13"/>
      <c r="B159" s="73"/>
      <c r="C159" s="71" t="s">
        <v>989</v>
      </c>
      <c r="D159" s="76" t="s">
        <v>69</v>
      </c>
      <c r="E159" s="12">
        <v>44474</v>
      </c>
      <c r="F159" s="74" t="s">
        <v>523</v>
      </c>
      <c r="G159" s="12">
        <v>44475.916666666664</v>
      </c>
      <c r="H159" s="75" t="s">
        <v>524</v>
      </c>
      <c r="I159" s="15">
        <v>77</v>
      </c>
      <c r="J159" s="15">
        <v>17</v>
      </c>
      <c r="K159" s="15">
        <v>15</v>
      </c>
      <c r="L159" s="15">
        <v>3</v>
      </c>
      <c r="M159" s="79">
        <v>4.9087500000000004</v>
      </c>
      <c r="N159" s="101">
        <v>4.9087500000000004</v>
      </c>
      <c r="O159" s="63">
        <v>2530</v>
      </c>
      <c r="P159" s="64">
        <f>Table224578910112345678[[#This Row],[PEMBULATAN]]*O159</f>
        <v>12419.137500000001</v>
      </c>
    </row>
    <row r="160" spans="1:16" ht="26.25" customHeight="1" x14ac:dyDescent="0.2">
      <c r="A160" s="13"/>
      <c r="B160" s="73"/>
      <c r="C160" s="71" t="s">
        <v>990</v>
      </c>
      <c r="D160" s="76" t="s">
        <v>69</v>
      </c>
      <c r="E160" s="12">
        <v>44474</v>
      </c>
      <c r="F160" s="74" t="s">
        <v>523</v>
      </c>
      <c r="G160" s="12">
        <v>44475.916666666664</v>
      </c>
      <c r="H160" s="75" t="s">
        <v>524</v>
      </c>
      <c r="I160" s="15">
        <v>130</v>
      </c>
      <c r="J160" s="15">
        <v>26</v>
      </c>
      <c r="K160" s="15">
        <v>18</v>
      </c>
      <c r="L160" s="15">
        <v>5</v>
      </c>
      <c r="M160" s="79">
        <v>15.21</v>
      </c>
      <c r="N160" s="101">
        <v>15.21</v>
      </c>
      <c r="O160" s="63">
        <v>2530</v>
      </c>
      <c r="P160" s="64">
        <f>Table224578910112345678[[#This Row],[PEMBULATAN]]*O160</f>
        <v>38481.300000000003</v>
      </c>
    </row>
    <row r="161" spans="1:16" ht="26.25" customHeight="1" x14ac:dyDescent="0.2">
      <c r="A161" s="13"/>
      <c r="B161" s="73"/>
      <c r="C161" s="71" t="s">
        <v>991</v>
      </c>
      <c r="D161" s="76" t="s">
        <v>69</v>
      </c>
      <c r="E161" s="12">
        <v>44474</v>
      </c>
      <c r="F161" s="74" t="s">
        <v>523</v>
      </c>
      <c r="G161" s="12">
        <v>44475.916666666664</v>
      </c>
      <c r="H161" s="75" t="s">
        <v>524</v>
      </c>
      <c r="I161" s="15">
        <v>62</v>
      </c>
      <c r="J161" s="15">
        <v>45</v>
      </c>
      <c r="K161" s="15">
        <v>16</v>
      </c>
      <c r="L161" s="15">
        <v>7</v>
      </c>
      <c r="M161" s="79">
        <v>11.16</v>
      </c>
      <c r="N161" s="101">
        <v>11.16</v>
      </c>
      <c r="O161" s="63">
        <v>2530</v>
      </c>
      <c r="P161" s="64">
        <f>Table224578910112345678[[#This Row],[PEMBULATAN]]*O161</f>
        <v>28234.799999999999</v>
      </c>
    </row>
    <row r="162" spans="1:16" ht="26.25" customHeight="1" x14ac:dyDescent="0.2">
      <c r="A162" s="13"/>
      <c r="B162" s="73"/>
      <c r="C162" s="71" t="s">
        <v>992</v>
      </c>
      <c r="D162" s="76" t="s">
        <v>69</v>
      </c>
      <c r="E162" s="12">
        <v>44474</v>
      </c>
      <c r="F162" s="74" t="s">
        <v>523</v>
      </c>
      <c r="G162" s="12">
        <v>44475.916666666664</v>
      </c>
      <c r="H162" s="75" t="s">
        <v>524</v>
      </c>
      <c r="I162" s="15">
        <v>76</v>
      </c>
      <c r="J162" s="15">
        <v>23</v>
      </c>
      <c r="K162" s="15">
        <v>31</v>
      </c>
      <c r="L162" s="15">
        <v>4</v>
      </c>
      <c r="M162" s="79">
        <v>13.547000000000001</v>
      </c>
      <c r="N162" s="101">
        <v>13.547000000000001</v>
      </c>
      <c r="O162" s="63">
        <v>2530</v>
      </c>
      <c r="P162" s="64">
        <f>Table224578910112345678[[#This Row],[PEMBULATAN]]*O162</f>
        <v>34273.910000000003</v>
      </c>
    </row>
    <row r="163" spans="1:16" ht="26.25" customHeight="1" x14ac:dyDescent="0.2">
      <c r="A163" s="13"/>
      <c r="B163" s="73"/>
      <c r="C163" s="71" t="s">
        <v>993</v>
      </c>
      <c r="D163" s="76" t="s">
        <v>69</v>
      </c>
      <c r="E163" s="12">
        <v>44474</v>
      </c>
      <c r="F163" s="74" t="s">
        <v>523</v>
      </c>
      <c r="G163" s="12">
        <v>44475.916666666664</v>
      </c>
      <c r="H163" s="75" t="s">
        <v>524</v>
      </c>
      <c r="I163" s="15">
        <v>90</v>
      </c>
      <c r="J163" s="15">
        <v>58</v>
      </c>
      <c r="K163" s="15">
        <v>17</v>
      </c>
      <c r="L163" s="15">
        <v>20</v>
      </c>
      <c r="M163" s="79">
        <v>22.184999999999999</v>
      </c>
      <c r="N163" s="101">
        <v>22.184999999999999</v>
      </c>
      <c r="O163" s="63">
        <v>2530</v>
      </c>
      <c r="P163" s="64">
        <f>Table224578910112345678[[#This Row],[PEMBULATAN]]*O163</f>
        <v>56128.049999999996</v>
      </c>
    </row>
    <row r="164" spans="1:16" ht="26.25" customHeight="1" x14ac:dyDescent="0.2">
      <c r="A164" s="13"/>
      <c r="B164" s="73"/>
      <c r="C164" s="71" t="s">
        <v>994</v>
      </c>
      <c r="D164" s="76" t="s">
        <v>69</v>
      </c>
      <c r="E164" s="12">
        <v>44474</v>
      </c>
      <c r="F164" s="74" t="s">
        <v>523</v>
      </c>
      <c r="G164" s="12">
        <v>44475.916666666664</v>
      </c>
      <c r="H164" s="75" t="s">
        <v>524</v>
      </c>
      <c r="I164" s="15">
        <v>68</v>
      </c>
      <c r="J164" s="15">
        <v>60</v>
      </c>
      <c r="K164" s="15">
        <v>18</v>
      </c>
      <c r="L164" s="15">
        <v>8</v>
      </c>
      <c r="M164" s="79">
        <v>18.36</v>
      </c>
      <c r="N164" s="101">
        <v>19</v>
      </c>
      <c r="O164" s="63">
        <v>2530</v>
      </c>
      <c r="P164" s="64">
        <f>Table224578910112345678[[#This Row],[PEMBULATAN]]*O164</f>
        <v>48070</v>
      </c>
    </row>
    <row r="165" spans="1:16" ht="26.25" customHeight="1" x14ac:dyDescent="0.2">
      <c r="A165" s="13"/>
      <c r="B165" s="73"/>
      <c r="C165" s="71" t="s">
        <v>995</v>
      </c>
      <c r="D165" s="76" t="s">
        <v>69</v>
      </c>
      <c r="E165" s="12">
        <v>44474</v>
      </c>
      <c r="F165" s="74" t="s">
        <v>523</v>
      </c>
      <c r="G165" s="12">
        <v>44475.916666666664</v>
      </c>
      <c r="H165" s="75" t="s">
        <v>524</v>
      </c>
      <c r="I165" s="15">
        <v>80</v>
      </c>
      <c r="J165" s="15">
        <v>62</v>
      </c>
      <c r="K165" s="15">
        <v>37</v>
      </c>
      <c r="L165" s="15">
        <v>28</v>
      </c>
      <c r="M165" s="79">
        <v>45.88</v>
      </c>
      <c r="N165" s="101">
        <v>45.88</v>
      </c>
      <c r="O165" s="63">
        <v>2530</v>
      </c>
      <c r="P165" s="64">
        <f>Table224578910112345678[[#This Row],[PEMBULATAN]]*O165</f>
        <v>116076.40000000001</v>
      </c>
    </row>
    <row r="166" spans="1:16" ht="26.25" customHeight="1" x14ac:dyDescent="0.2">
      <c r="A166" s="13"/>
      <c r="B166" s="73"/>
      <c r="C166" s="71" t="s">
        <v>996</v>
      </c>
      <c r="D166" s="76" t="s">
        <v>69</v>
      </c>
      <c r="E166" s="12">
        <v>44474</v>
      </c>
      <c r="F166" s="74" t="s">
        <v>523</v>
      </c>
      <c r="G166" s="12">
        <v>44475.916666666664</v>
      </c>
      <c r="H166" s="75" t="s">
        <v>524</v>
      </c>
      <c r="I166" s="15">
        <v>83</v>
      </c>
      <c r="J166" s="15">
        <v>64</v>
      </c>
      <c r="K166" s="15">
        <v>26</v>
      </c>
      <c r="L166" s="15">
        <v>30</v>
      </c>
      <c r="M166" s="79">
        <v>34.527999999999999</v>
      </c>
      <c r="N166" s="101">
        <v>34.527999999999999</v>
      </c>
      <c r="O166" s="63">
        <v>2530</v>
      </c>
      <c r="P166" s="64">
        <f>Table224578910112345678[[#This Row],[PEMBULATAN]]*O166</f>
        <v>87355.839999999997</v>
      </c>
    </row>
    <row r="167" spans="1:16" ht="26.25" customHeight="1" x14ac:dyDescent="0.2">
      <c r="A167" s="13"/>
      <c r="B167" s="73"/>
      <c r="C167" s="71" t="s">
        <v>997</v>
      </c>
      <c r="D167" s="76" t="s">
        <v>69</v>
      </c>
      <c r="E167" s="12">
        <v>44474</v>
      </c>
      <c r="F167" s="74" t="s">
        <v>523</v>
      </c>
      <c r="G167" s="12">
        <v>44475.916666666664</v>
      </c>
      <c r="H167" s="75" t="s">
        <v>524</v>
      </c>
      <c r="I167" s="15">
        <v>92</v>
      </c>
      <c r="J167" s="15">
        <v>63</v>
      </c>
      <c r="K167" s="15">
        <v>45</v>
      </c>
      <c r="L167" s="15">
        <v>13</v>
      </c>
      <c r="M167" s="79">
        <v>65.204999999999998</v>
      </c>
      <c r="N167" s="101">
        <v>65.204999999999998</v>
      </c>
      <c r="O167" s="63">
        <v>2530</v>
      </c>
      <c r="P167" s="64">
        <f>Table224578910112345678[[#This Row],[PEMBULATAN]]*O167</f>
        <v>164968.65</v>
      </c>
    </row>
    <row r="168" spans="1:16" ht="26.25" customHeight="1" x14ac:dyDescent="0.2">
      <c r="A168" s="13"/>
      <c r="B168" s="73"/>
      <c r="C168" s="71" t="s">
        <v>998</v>
      </c>
      <c r="D168" s="76" t="s">
        <v>69</v>
      </c>
      <c r="E168" s="12">
        <v>44474</v>
      </c>
      <c r="F168" s="74" t="s">
        <v>523</v>
      </c>
      <c r="G168" s="12">
        <v>44475.916666666664</v>
      </c>
      <c r="H168" s="75" t="s">
        <v>524</v>
      </c>
      <c r="I168" s="15">
        <v>67</v>
      </c>
      <c r="J168" s="15">
        <v>65</v>
      </c>
      <c r="K168" s="15">
        <v>20</v>
      </c>
      <c r="L168" s="15">
        <v>7</v>
      </c>
      <c r="M168" s="79">
        <v>21.774999999999999</v>
      </c>
      <c r="N168" s="101">
        <v>21.774999999999999</v>
      </c>
      <c r="O168" s="63">
        <v>2530</v>
      </c>
      <c r="P168" s="64">
        <f>Table224578910112345678[[#This Row],[PEMBULATAN]]*O168</f>
        <v>55090.75</v>
      </c>
    </row>
    <row r="169" spans="1:16" ht="26.25" customHeight="1" x14ac:dyDescent="0.2">
      <c r="A169" s="13"/>
      <c r="B169" s="73"/>
      <c r="C169" s="71" t="s">
        <v>999</v>
      </c>
      <c r="D169" s="76" t="s">
        <v>69</v>
      </c>
      <c r="E169" s="12">
        <v>44474</v>
      </c>
      <c r="F169" s="74" t="s">
        <v>523</v>
      </c>
      <c r="G169" s="12">
        <v>44475.916666666664</v>
      </c>
      <c r="H169" s="75" t="s">
        <v>524</v>
      </c>
      <c r="I169" s="15">
        <v>88</v>
      </c>
      <c r="J169" s="15">
        <v>60</v>
      </c>
      <c r="K169" s="15">
        <v>41</v>
      </c>
      <c r="L169" s="15">
        <v>13</v>
      </c>
      <c r="M169" s="79">
        <v>54.12</v>
      </c>
      <c r="N169" s="101">
        <v>54.12</v>
      </c>
      <c r="O169" s="63">
        <v>2530</v>
      </c>
      <c r="P169" s="64">
        <f>Table224578910112345678[[#This Row],[PEMBULATAN]]*O169</f>
        <v>136923.6</v>
      </c>
    </row>
    <row r="170" spans="1:16" ht="26.25" customHeight="1" x14ac:dyDescent="0.2">
      <c r="A170" s="13"/>
      <c r="B170" s="73"/>
      <c r="C170" s="71" t="s">
        <v>1000</v>
      </c>
      <c r="D170" s="76" t="s">
        <v>69</v>
      </c>
      <c r="E170" s="12">
        <v>44474</v>
      </c>
      <c r="F170" s="74" t="s">
        <v>523</v>
      </c>
      <c r="G170" s="12">
        <v>44475.916666666664</v>
      </c>
      <c r="H170" s="75" t="s">
        <v>524</v>
      </c>
      <c r="I170" s="15">
        <v>90</v>
      </c>
      <c r="J170" s="15">
        <v>52</v>
      </c>
      <c r="K170" s="15">
        <v>34</v>
      </c>
      <c r="L170" s="15">
        <v>22</v>
      </c>
      <c r="M170" s="79">
        <v>39.78</v>
      </c>
      <c r="N170" s="101">
        <v>39.78</v>
      </c>
      <c r="O170" s="63">
        <v>2530</v>
      </c>
      <c r="P170" s="64">
        <f>Table224578910112345678[[#This Row],[PEMBULATAN]]*O170</f>
        <v>100643.40000000001</v>
      </c>
    </row>
    <row r="171" spans="1:16" ht="26.25" customHeight="1" x14ac:dyDescent="0.2">
      <c r="A171" s="13"/>
      <c r="B171" s="73"/>
      <c r="C171" s="71" t="s">
        <v>1001</v>
      </c>
      <c r="D171" s="76" t="s">
        <v>69</v>
      </c>
      <c r="E171" s="12">
        <v>44474</v>
      </c>
      <c r="F171" s="74" t="s">
        <v>523</v>
      </c>
      <c r="G171" s="12">
        <v>44475.916666666664</v>
      </c>
      <c r="H171" s="75" t="s">
        <v>524</v>
      </c>
      <c r="I171" s="15">
        <v>90</v>
      </c>
      <c r="J171" s="15">
        <v>66</v>
      </c>
      <c r="K171" s="15">
        <v>17</v>
      </c>
      <c r="L171" s="15">
        <v>18</v>
      </c>
      <c r="M171" s="79">
        <v>25.245000000000001</v>
      </c>
      <c r="N171" s="101">
        <v>25.245000000000001</v>
      </c>
      <c r="O171" s="63">
        <v>2530</v>
      </c>
      <c r="P171" s="64">
        <f>Table224578910112345678[[#This Row],[PEMBULATAN]]*O171</f>
        <v>63869.850000000006</v>
      </c>
    </row>
    <row r="172" spans="1:16" ht="26.25" customHeight="1" x14ac:dyDescent="0.2">
      <c r="A172" s="13"/>
      <c r="B172" s="73"/>
      <c r="C172" s="71" t="s">
        <v>1002</v>
      </c>
      <c r="D172" s="76" t="s">
        <v>69</v>
      </c>
      <c r="E172" s="12">
        <v>44474</v>
      </c>
      <c r="F172" s="74" t="s">
        <v>523</v>
      </c>
      <c r="G172" s="12">
        <v>44475.916666666664</v>
      </c>
      <c r="H172" s="75" t="s">
        <v>524</v>
      </c>
      <c r="I172" s="15">
        <v>92</v>
      </c>
      <c r="J172" s="15">
        <v>60</v>
      </c>
      <c r="K172" s="15">
        <v>31</v>
      </c>
      <c r="L172" s="15">
        <v>20</v>
      </c>
      <c r="M172" s="79">
        <v>42.78</v>
      </c>
      <c r="N172" s="101">
        <v>42.78</v>
      </c>
      <c r="O172" s="63">
        <v>2530</v>
      </c>
      <c r="P172" s="64">
        <f>Table224578910112345678[[#This Row],[PEMBULATAN]]*O172</f>
        <v>108233.40000000001</v>
      </c>
    </row>
    <row r="173" spans="1:16" ht="26.25" customHeight="1" x14ac:dyDescent="0.2">
      <c r="A173" s="13"/>
      <c r="B173" s="73"/>
      <c r="C173" s="71" t="s">
        <v>1003</v>
      </c>
      <c r="D173" s="76" t="s">
        <v>69</v>
      </c>
      <c r="E173" s="12">
        <v>44474</v>
      </c>
      <c r="F173" s="74" t="s">
        <v>523</v>
      </c>
      <c r="G173" s="12">
        <v>44475.916666666664</v>
      </c>
      <c r="H173" s="75" t="s">
        <v>524</v>
      </c>
      <c r="I173" s="15">
        <v>70</v>
      </c>
      <c r="J173" s="15">
        <v>61</v>
      </c>
      <c r="K173" s="15">
        <v>20</v>
      </c>
      <c r="L173" s="15">
        <v>8</v>
      </c>
      <c r="M173" s="79">
        <v>21.35</v>
      </c>
      <c r="N173" s="101">
        <v>22</v>
      </c>
      <c r="O173" s="63">
        <v>2530</v>
      </c>
      <c r="P173" s="64">
        <f>Table224578910112345678[[#This Row],[PEMBULATAN]]*O173</f>
        <v>55660</v>
      </c>
    </row>
    <row r="174" spans="1:16" ht="26.25" customHeight="1" x14ac:dyDescent="0.2">
      <c r="A174" s="13"/>
      <c r="B174" s="73"/>
      <c r="C174" s="71" t="s">
        <v>1004</v>
      </c>
      <c r="D174" s="76" t="s">
        <v>69</v>
      </c>
      <c r="E174" s="12">
        <v>44474</v>
      </c>
      <c r="F174" s="74" t="s">
        <v>523</v>
      </c>
      <c r="G174" s="12">
        <v>44475.916666666664</v>
      </c>
      <c r="H174" s="75" t="s">
        <v>524</v>
      </c>
      <c r="I174" s="15">
        <v>38</v>
      </c>
      <c r="J174" s="15">
        <v>38</v>
      </c>
      <c r="K174" s="15">
        <v>15</v>
      </c>
      <c r="L174" s="15">
        <v>2</v>
      </c>
      <c r="M174" s="79">
        <v>5.415</v>
      </c>
      <c r="N174" s="101">
        <v>6</v>
      </c>
      <c r="O174" s="63">
        <v>2530</v>
      </c>
      <c r="P174" s="64">
        <f>Table224578910112345678[[#This Row],[PEMBULATAN]]*O174</f>
        <v>15180</v>
      </c>
    </row>
    <row r="175" spans="1:16" ht="26.25" customHeight="1" x14ac:dyDescent="0.2">
      <c r="A175" s="13"/>
      <c r="B175" s="73"/>
      <c r="C175" s="71" t="s">
        <v>1005</v>
      </c>
      <c r="D175" s="76" t="s">
        <v>69</v>
      </c>
      <c r="E175" s="12">
        <v>44474</v>
      </c>
      <c r="F175" s="74" t="s">
        <v>523</v>
      </c>
      <c r="G175" s="12">
        <v>44475.916666666664</v>
      </c>
      <c r="H175" s="75" t="s">
        <v>524</v>
      </c>
      <c r="I175" s="15">
        <v>66</v>
      </c>
      <c r="J175" s="15">
        <v>60</v>
      </c>
      <c r="K175" s="15">
        <v>36</v>
      </c>
      <c r="L175" s="15">
        <v>9</v>
      </c>
      <c r="M175" s="79">
        <v>35.64</v>
      </c>
      <c r="N175" s="101">
        <v>35.64</v>
      </c>
      <c r="O175" s="63">
        <v>2530</v>
      </c>
      <c r="P175" s="64">
        <f>Table224578910112345678[[#This Row],[PEMBULATAN]]*O175</f>
        <v>90169.2</v>
      </c>
    </row>
    <row r="176" spans="1:16" ht="26.25" customHeight="1" x14ac:dyDescent="0.2">
      <c r="A176" s="13"/>
      <c r="B176" s="73"/>
      <c r="C176" s="71" t="s">
        <v>1006</v>
      </c>
      <c r="D176" s="76" t="s">
        <v>69</v>
      </c>
      <c r="E176" s="12">
        <v>44474</v>
      </c>
      <c r="F176" s="74" t="s">
        <v>523</v>
      </c>
      <c r="G176" s="12">
        <v>44475.916666666664</v>
      </c>
      <c r="H176" s="75" t="s">
        <v>524</v>
      </c>
      <c r="I176" s="15">
        <v>82</v>
      </c>
      <c r="J176" s="15">
        <v>52</v>
      </c>
      <c r="K176" s="15">
        <v>36</v>
      </c>
      <c r="L176" s="15">
        <v>22</v>
      </c>
      <c r="M176" s="79">
        <v>38.375999999999998</v>
      </c>
      <c r="N176" s="101">
        <v>39</v>
      </c>
      <c r="O176" s="63">
        <v>2530</v>
      </c>
      <c r="P176" s="64">
        <f>Table224578910112345678[[#This Row],[PEMBULATAN]]*O176</f>
        <v>98670</v>
      </c>
    </row>
    <row r="177" spans="1:16" ht="26.25" customHeight="1" x14ac:dyDescent="0.2">
      <c r="A177" s="13"/>
      <c r="B177" s="73"/>
      <c r="C177" s="71" t="s">
        <v>1007</v>
      </c>
      <c r="D177" s="76" t="s">
        <v>69</v>
      </c>
      <c r="E177" s="12">
        <v>44474</v>
      </c>
      <c r="F177" s="74" t="s">
        <v>523</v>
      </c>
      <c r="G177" s="12">
        <v>44475.916666666664</v>
      </c>
      <c r="H177" s="75" t="s">
        <v>524</v>
      </c>
      <c r="I177" s="15">
        <v>96</v>
      </c>
      <c r="J177" s="15">
        <v>58</v>
      </c>
      <c r="K177" s="15">
        <v>30</v>
      </c>
      <c r="L177" s="15">
        <v>17</v>
      </c>
      <c r="M177" s="79">
        <v>41.76</v>
      </c>
      <c r="N177" s="101">
        <v>41.76</v>
      </c>
      <c r="O177" s="63">
        <v>2530</v>
      </c>
      <c r="P177" s="64">
        <f>Table224578910112345678[[#This Row],[PEMBULATAN]]*O177</f>
        <v>105652.79999999999</v>
      </c>
    </row>
    <row r="178" spans="1:16" ht="26.25" customHeight="1" x14ac:dyDescent="0.2">
      <c r="A178" s="13"/>
      <c r="B178" s="73"/>
      <c r="C178" s="71" t="s">
        <v>1008</v>
      </c>
      <c r="D178" s="76" t="s">
        <v>69</v>
      </c>
      <c r="E178" s="12">
        <v>44474</v>
      </c>
      <c r="F178" s="74" t="s">
        <v>523</v>
      </c>
      <c r="G178" s="12">
        <v>44475.916666666664</v>
      </c>
      <c r="H178" s="75" t="s">
        <v>524</v>
      </c>
      <c r="I178" s="15">
        <v>95</v>
      </c>
      <c r="J178" s="15">
        <v>50</v>
      </c>
      <c r="K178" s="15">
        <v>37</v>
      </c>
      <c r="L178" s="15">
        <v>16</v>
      </c>
      <c r="M178" s="79">
        <v>43.9375</v>
      </c>
      <c r="N178" s="101">
        <v>43.9375</v>
      </c>
      <c r="O178" s="63">
        <v>2530</v>
      </c>
      <c r="P178" s="64">
        <f>Table224578910112345678[[#This Row],[PEMBULATAN]]*O178</f>
        <v>111161.875</v>
      </c>
    </row>
    <row r="179" spans="1:16" ht="26.25" customHeight="1" x14ac:dyDescent="0.2">
      <c r="A179" s="13"/>
      <c r="B179" s="73"/>
      <c r="C179" s="71" t="s">
        <v>1009</v>
      </c>
      <c r="D179" s="76" t="s">
        <v>69</v>
      </c>
      <c r="E179" s="12">
        <v>44474</v>
      </c>
      <c r="F179" s="74" t="s">
        <v>523</v>
      </c>
      <c r="G179" s="12">
        <v>44475.916666666664</v>
      </c>
      <c r="H179" s="75" t="s">
        <v>524</v>
      </c>
      <c r="I179" s="15">
        <v>53</v>
      </c>
      <c r="J179" s="15">
        <v>38</v>
      </c>
      <c r="K179" s="15">
        <v>30</v>
      </c>
      <c r="L179" s="15">
        <v>17</v>
      </c>
      <c r="M179" s="79">
        <v>15.105</v>
      </c>
      <c r="N179" s="101">
        <v>17</v>
      </c>
      <c r="O179" s="63">
        <v>2530</v>
      </c>
      <c r="P179" s="64">
        <f>Table224578910112345678[[#This Row],[PEMBULATAN]]*O179</f>
        <v>43010</v>
      </c>
    </row>
    <row r="180" spans="1:16" ht="26.25" customHeight="1" x14ac:dyDescent="0.2">
      <c r="A180" s="13"/>
      <c r="B180" s="73"/>
      <c r="C180" s="71" t="s">
        <v>1010</v>
      </c>
      <c r="D180" s="76" t="s">
        <v>69</v>
      </c>
      <c r="E180" s="12">
        <v>44474</v>
      </c>
      <c r="F180" s="74" t="s">
        <v>523</v>
      </c>
      <c r="G180" s="12">
        <v>44475.916666666664</v>
      </c>
      <c r="H180" s="75" t="s">
        <v>524</v>
      </c>
      <c r="I180" s="15">
        <v>100</v>
      </c>
      <c r="J180" s="15">
        <v>66</v>
      </c>
      <c r="K180" s="15">
        <v>38</v>
      </c>
      <c r="L180" s="15">
        <v>19</v>
      </c>
      <c r="M180" s="79">
        <v>62.7</v>
      </c>
      <c r="N180" s="101">
        <v>62.7</v>
      </c>
      <c r="O180" s="63">
        <v>2530</v>
      </c>
      <c r="P180" s="64">
        <f>Table224578910112345678[[#This Row],[PEMBULATAN]]*O180</f>
        <v>158631</v>
      </c>
    </row>
    <row r="181" spans="1:16" ht="26.25" customHeight="1" x14ac:dyDescent="0.2">
      <c r="A181" s="13"/>
      <c r="B181" s="73"/>
      <c r="C181" s="71" t="s">
        <v>1011</v>
      </c>
      <c r="D181" s="76" t="s">
        <v>69</v>
      </c>
      <c r="E181" s="12">
        <v>44474</v>
      </c>
      <c r="F181" s="74" t="s">
        <v>523</v>
      </c>
      <c r="G181" s="12">
        <v>44475.916666666664</v>
      </c>
      <c r="H181" s="75" t="s">
        <v>524</v>
      </c>
      <c r="I181" s="15">
        <v>41</v>
      </c>
      <c r="J181" s="15">
        <v>56</v>
      </c>
      <c r="K181" s="15">
        <v>22</v>
      </c>
      <c r="L181" s="15">
        <v>3</v>
      </c>
      <c r="M181" s="79">
        <v>12.628</v>
      </c>
      <c r="N181" s="101">
        <v>12.628</v>
      </c>
      <c r="O181" s="63">
        <v>2530</v>
      </c>
      <c r="P181" s="64">
        <f>Table224578910112345678[[#This Row],[PEMBULATAN]]*O181</f>
        <v>31948.84</v>
      </c>
    </row>
    <row r="182" spans="1:16" ht="26.25" customHeight="1" x14ac:dyDescent="0.2">
      <c r="A182" s="13"/>
      <c r="B182" s="73"/>
      <c r="C182" s="71" t="s">
        <v>1012</v>
      </c>
      <c r="D182" s="76" t="s">
        <v>69</v>
      </c>
      <c r="E182" s="12">
        <v>44474</v>
      </c>
      <c r="F182" s="74" t="s">
        <v>523</v>
      </c>
      <c r="G182" s="12">
        <v>44475.916666666664</v>
      </c>
      <c r="H182" s="75" t="s">
        <v>524</v>
      </c>
      <c r="I182" s="15">
        <v>100</v>
      </c>
      <c r="J182" s="15">
        <v>60</v>
      </c>
      <c r="K182" s="15">
        <v>35</v>
      </c>
      <c r="L182" s="15">
        <v>21</v>
      </c>
      <c r="M182" s="79">
        <v>52.5</v>
      </c>
      <c r="N182" s="101">
        <v>52.5</v>
      </c>
      <c r="O182" s="63">
        <v>2530</v>
      </c>
      <c r="P182" s="64">
        <f>Table224578910112345678[[#This Row],[PEMBULATAN]]*O182</f>
        <v>132825</v>
      </c>
    </row>
    <row r="183" spans="1:16" ht="26.25" customHeight="1" x14ac:dyDescent="0.2">
      <c r="A183" s="13"/>
      <c r="B183" s="73"/>
      <c r="C183" s="71" t="s">
        <v>1013</v>
      </c>
      <c r="D183" s="76" t="s">
        <v>69</v>
      </c>
      <c r="E183" s="12">
        <v>44474</v>
      </c>
      <c r="F183" s="74" t="s">
        <v>523</v>
      </c>
      <c r="G183" s="12">
        <v>44475.916666666664</v>
      </c>
      <c r="H183" s="75" t="s">
        <v>524</v>
      </c>
      <c r="I183" s="15">
        <v>60</v>
      </c>
      <c r="J183" s="15">
        <v>56</v>
      </c>
      <c r="K183" s="15">
        <v>38</v>
      </c>
      <c r="L183" s="15">
        <v>17</v>
      </c>
      <c r="M183" s="79">
        <v>31.92</v>
      </c>
      <c r="N183" s="101">
        <v>31.92</v>
      </c>
      <c r="O183" s="63">
        <v>2530</v>
      </c>
      <c r="P183" s="64">
        <f>Table224578910112345678[[#This Row],[PEMBULATAN]]*O183</f>
        <v>80757.600000000006</v>
      </c>
    </row>
    <row r="184" spans="1:16" ht="26.25" customHeight="1" x14ac:dyDescent="0.2">
      <c r="A184" s="13"/>
      <c r="B184" s="73"/>
      <c r="C184" s="71" t="s">
        <v>1014</v>
      </c>
      <c r="D184" s="76" t="s">
        <v>69</v>
      </c>
      <c r="E184" s="12">
        <v>44474</v>
      </c>
      <c r="F184" s="74" t="s">
        <v>523</v>
      </c>
      <c r="G184" s="12">
        <v>44475.916666666664</v>
      </c>
      <c r="H184" s="75" t="s">
        <v>524</v>
      </c>
      <c r="I184" s="15">
        <v>100</v>
      </c>
      <c r="J184" s="15">
        <v>52</v>
      </c>
      <c r="K184" s="15">
        <v>34</v>
      </c>
      <c r="L184" s="15">
        <v>16</v>
      </c>
      <c r="M184" s="79">
        <v>44.2</v>
      </c>
      <c r="N184" s="101">
        <v>44.2</v>
      </c>
      <c r="O184" s="63">
        <v>2530</v>
      </c>
      <c r="P184" s="64">
        <f>Table224578910112345678[[#This Row],[PEMBULATAN]]*O184</f>
        <v>111826</v>
      </c>
    </row>
    <row r="185" spans="1:16" ht="26.25" customHeight="1" x14ac:dyDescent="0.2">
      <c r="A185" s="13"/>
      <c r="B185" s="73"/>
      <c r="C185" s="71" t="s">
        <v>1015</v>
      </c>
      <c r="D185" s="76" t="s">
        <v>69</v>
      </c>
      <c r="E185" s="12">
        <v>44474</v>
      </c>
      <c r="F185" s="74" t="s">
        <v>523</v>
      </c>
      <c r="G185" s="12">
        <v>44475.916666666664</v>
      </c>
      <c r="H185" s="75" t="s">
        <v>524</v>
      </c>
      <c r="I185" s="15">
        <v>85</v>
      </c>
      <c r="J185" s="15">
        <v>52</v>
      </c>
      <c r="K185" s="15">
        <v>29</v>
      </c>
      <c r="L185" s="15">
        <v>12</v>
      </c>
      <c r="M185" s="79">
        <v>32.045000000000002</v>
      </c>
      <c r="N185" s="101">
        <v>32.045000000000002</v>
      </c>
      <c r="O185" s="63">
        <v>2530</v>
      </c>
      <c r="P185" s="64">
        <f>Table224578910112345678[[#This Row],[PEMBULATAN]]*O185</f>
        <v>81073.850000000006</v>
      </c>
    </row>
    <row r="186" spans="1:16" ht="26.25" customHeight="1" x14ac:dyDescent="0.2">
      <c r="A186" s="13"/>
      <c r="B186" s="73"/>
      <c r="C186" s="71" t="s">
        <v>1016</v>
      </c>
      <c r="D186" s="76" t="s">
        <v>69</v>
      </c>
      <c r="E186" s="12">
        <v>44474</v>
      </c>
      <c r="F186" s="74" t="s">
        <v>523</v>
      </c>
      <c r="G186" s="12">
        <v>44475.916666666664</v>
      </c>
      <c r="H186" s="75" t="s">
        <v>524</v>
      </c>
      <c r="I186" s="15">
        <v>63</v>
      </c>
      <c r="J186" s="15">
        <v>57</v>
      </c>
      <c r="K186" s="15">
        <v>18</v>
      </c>
      <c r="L186" s="15">
        <v>7</v>
      </c>
      <c r="M186" s="79">
        <v>16.159500000000001</v>
      </c>
      <c r="N186" s="101">
        <v>16.159500000000001</v>
      </c>
      <c r="O186" s="63">
        <v>2530</v>
      </c>
      <c r="P186" s="64">
        <f>Table224578910112345678[[#This Row],[PEMBULATAN]]*O186</f>
        <v>40883.535000000003</v>
      </c>
    </row>
    <row r="187" spans="1:16" ht="26.25" customHeight="1" x14ac:dyDescent="0.2">
      <c r="A187" s="13"/>
      <c r="B187" s="73"/>
      <c r="C187" s="71" t="s">
        <v>1017</v>
      </c>
      <c r="D187" s="76" t="s">
        <v>69</v>
      </c>
      <c r="E187" s="12">
        <v>44474</v>
      </c>
      <c r="F187" s="74" t="s">
        <v>523</v>
      </c>
      <c r="G187" s="12">
        <v>44475.916666666664</v>
      </c>
      <c r="H187" s="75" t="s">
        <v>524</v>
      </c>
      <c r="I187" s="15">
        <v>100</v>
      </c>
      <c r="J187" s="15">
        <v>22</v>
      </c>
      <c r="K187" s="15">
        <v>10</v>
      </c>
      <c r="L187" s="15">
        <v>3</v>
      </c>
      <c r="M187" s="79">
        <v>5.5</v>
      </c>
      <c r="N187" s="101">
        <v>5.5</v>
      </c>
      <c r="O187" s="63">
        <v>2530</v>
      </c>
      <c r="P187" s="64">
        <f>Table224578910112345678[[#This Row],[PEMBULATAN]]*O187</f>
        <v>13915</v>
      </c>
    </row>
    <row r="188" spans="1:16" ht="26.25" customHeight="1" x14ac:dyDescent="0.2">
      <c r="A188" s="13"/>
      <c r="B188" s="73"/>
      <c r="C188" s="71" t="s">
        <v>1018</v>
      </c>
      <c r="D188" s="76" t="s">
        <v>69</v>
      </c>
      <c r="E188" s="12">
        <v>44474</v>
      </c>
      <c r="F188" s="74" t="s">
        <v>523</v>
      </c>
      <c r="G188" s="12">
        <v>44475.916666666664</v>
      </c>
      <c r="H188" s="75" t="s">
        <v>524</v>
      </c>
      <c r="I188" s="15">
        <v>81</v>
      </c>
      <c r="J188" s="15">
        <v>65</v>
      </c>
      <c r="K188" s="15">
        <v>17</v>
      </c>
      <c r="L188" s="15">
        <v>7</v>
      </c>
      <c r="M188" s="79">
        <v>22.376249999999999</v>
      </c>
      <c r="N188" s="101">
        <v>23</v>
      </c>
      <c r="O188" s="63">
        <v>2530</v>
      </c>
      <c r="P188" s="64">
        <f>Table224578910112345678[[#This Row],[PEMBULATAN]]*O188</f>
        <v>58190</v>
      </c>
    </row>
    <row r="189" spans="1:16" ht="26.25" customHeight="1" x14ac:dyDescent="0.2">
      <c r="A189" s="13"/>
      <c r="B189" s="73"/>
      <c r="C189" s="71" t="s">
        <v>1019</v>
      </c>
      <c r="D189" s="76" t="s">
        <v>69</v>
      </c>
      <c r="E189" s="12">
        <v>44474</v>
      </c>
      <c r="F189" s="74" t="s">
        <v>523</v>
      </c>
      <c r="G189" s="12">
        <v>44475.916666666664</v>
      </c>
      <c r="H189" s="75" t="s">
        <v>524</v>
      </c>
      <c r="I189" s="15">
        <v>73</v>
      </c>
      <c r="J189" s="15">
        <v>39</v>
      </c>
      <c r="K189" s="15">
        <v>8</v>
      </c>
      <c r="L189" s="15">
        <v>2</v>
      </c>
      <c r="M189" s="79">
        <v>5.694</v>
      </c>
      <c r="N189" s="101">
        <v>5.694</v>
      </c>
      <c r="O189" s="63">
        <v>2530</v>
      </c>
      <c r="P189" s="64">
        <f>Table224578910112345678[[#This Row],[PEMBULATAN]]*O189</f>
        <v>14405.82</v>
      </c>
    </row>
    <row r="190" spans="1:16" ht="26.25" customHeight="1" x14ac:dyDescent="0.2">
      <c r="A190" s="13"/>
      <c r="B190" s="73"/>
      <c r="C190" s="71" t="s">
        <v>1020</v>
      </c>
      <c r="D190" s="76" t="s">
        <v>69</v>
      </c>
      <c r="E190" s="12">
        <v>44474</v>
      </c>
      <c r="F190" s="74" t="s">
        <v>523</v>
      </c>
      <c r="G190" s="12">
        <v>44475.916666666664</v>
      </c>
      <c r="H190" s="75" t="s">
        <v>524</v>
      </c>
      <c r="I190" s="15">
        <v>64</v>
      </c>
      <c r="J190" s="15">
        <v>66</v>
      </c>
      <c r="K190" s="15">
        <v>11</v>
      </c>
      <c r="L190" s="15">
        <v>7</v>
      </c>
      <c r="M190" s="79">
        <v>11.616</v>
      </c>
      <c r="N190" s="101">
        <v>11.616</v>
      </c>
      <c r="O190" s="63">
        <v>2530</v>
      </c>
      <c r="P190" s="64">
        <f>Table224578910112345678[[#This Row],[PEMBULATAN]]*O190</f>
        <v>29388.48</v>
      </c>
    </row>
    <row r="191" spans="1:16" ht="26.25" customHeight="1" x14ac:dyDescent="0.2">
      <c r="A191" s="13"/>
      <c r="B191" s="73"/>
      <c r="C191" s="71" t="s">
        <v>1021</v>
      </c>
      <c r="D191" s="76" t="s">
        <v>69</v>
      </c>
      <c r="E191" s="12">
        <v>44474</v>
      </c>
      <c r="F191" s="74" t="s">
        <v>523</v>
      </c>
      <c r="G191" s="12">
        <v>44475.916666666664</v>
      </c>
      <c r="H191" s="75" t="s">
        <v>524</v>
      </c>
      <c r="I191" s="15">
        <v>80</v>
      </c>
      <c r="J191" s="15">
        <v>60</v>
      </c>
      <c r="K191" s="15">
        <v>37</v>
      </c>
      <c r="L191" s="15">
        <v>14</v>
      </c>
      <c r="M191" s="79">
        <v>44.4</v>
      </c>
      <c r="N191" s="101">
        <v>44.4</v>
      </c>
      <c r="O191" s="63">
        <v>2530</v>
      </c>
      <c r="P191" s="64">
        <f>Table224578910112345678[[#This Row],[PEMBULATAN]]*O191</f>
        <v>112332</v>
      </c>
    </row>
    <row r="192" spans="1:16" ht="26.25" customHeight="1" x14ac:dyDescent="0.2">
      <c r="A192" s="13"/>
      <c r="B192" s="73"/>
      <c r="C192" s="71" t="s">
        <v>1022</v>
      </c>
      <c r="D192" s="76" t="s">
        <v>69</v>
      </c>
      <c r="E192" s="12">
        <v>44474</v>
      </c>
      <c r="F192" s="74" t="s">
        <v>523</v>
      </c>
      <c r="G192" s="12">
        <v>44475.916666666664</v>
      </c>
      <c r="H192" s="75" t="s">
        <v>524</v>
      </c>
      <c r="I192" s="15">
        <v>100</v>
      </c>
      <c r="J192" s="15">
        <v>52</v>
      </c>
      <c r="K192" s="15">
        <v>40</v>
      </c>
      <c r="L192" s="15">
        <v>13</v>
      </c>
      <c r="M192" s="79">
        <v>52</v>
      </c>
      <c r="N192" s="101">
        <v>52</v>
      </c>
      <c r="O192" s="63">
        <v>2530</v>
      </c>
      <c r="P192" s="64">
        <f>Table224578910112345678[[#This Row],[PEMBULATAN]]*O192</f>
        <v>131560</v>
      </c>
    </row>
    <row r="193" spans="1:16" ht="26.25" customHeight="1" x14ac:dyDescent="0.2">
      <c r="A193" s="13"/>
      <c r="B193" s="73"/>
      <c r="C193" s="71" t="s">
        <v>1023</v>
      </c>
      <c r="D193" s="76" t="s">
        <v>69</v>
      </c>
      <c r="E193" s="12">
        <v>44474</v>
      </c>
      <c r="F193" s="74" t="s">
        <v>523</v>
      </c>
      <c r="G193" s="12">
        <v>44475.916666666664</v>
      </c>
      <c r="H193" s="75" t="s">
        <v>524</v>
      </c>
      <c r="I193" s="15">
        <v>90</v>
      </c>
      <c r="J193" s="15">
        <v>53</v>
      </c>
      <c r="K193" s="15">
        <v>33</v>
      </c>
      <c r="L193" s="15">
        <v>14</v>
      </c>
      <c r="M193" s="79">
        <v>39.352499999999999</v>
      </c>
      <c r="N193" s="101">
        <v>40</v>
      </c>
      <c r="O193" s="63">
        <v>2530</v>
      </c>
      <c r="P193" s="64">
        <f>Table224578910112345678[[#This Row],[PEMBULATAN]]*O193</f>
        <v>101200</v>
      </c>
    </row>
    <row r="194" spans="1:16" ht="26.25" customHeight="1" x14ac:dyDescent="0.2">
      <c r="A194" s="13"/>
      <c r="B194" s="73"/>
      <c r="C194" s="71" t="s">
        <v>1024</v>
      </c>
      <c r="D194" s="76" t="s">
        <v>69</v>
      </c>
      <c r="E194" s="12">
        <v>44474</v>
      </c>
      <c r="F194" s="74" t="s">
        <v>523</v>
      </c>
      <c r="G194" s="12">
        <v>44475.916666666664</v>
      </c>
      <c r="H194" s="75" t="s">
        <v>524</v>
      </c>
      <c r="I194" s="15">
        <v>102</v>
      </c>
      <c r="J194" s="15">
        <v>60</v>
      </c>
      <c r="K194" s="15">
        <v>33</v>
      </c>
      <c r="L194" s="15">
        <v>19</v>
      </c>
      <c r="M194" s="79">
        <v>50.49</v>
      </c>
      <c r="N194" s="101">
        <v>51</v>
      </c>
      <c r="O194" s="63">
        <v>2530</v>
      </c>
      <c r="P194" s="64">
        <f>Table224578910112345678[[#This Row],[PEMBULATAN]]*O194</f>
        <v>129030</v>
      </c>
    </row>
    <row r="195" spans="1:16" ht="26.25" customHeight="1" x14ac:dyDescent="0.2">
      <c r="A195" s="13"/>
      <c r="B195" s="73"/>
      <c r="C195" s="71" t="s">
        <v>1025</v>
      </c>
      <c r="D195" s="76" t="s">
        <v>69</v>
      </c>
      <c r="E195" s="12">
        <v>44474</v>
      </c>
      <c r="F195" s="74" t="s">
        <v>523</v>
      </c>
      <c r="G195" s="12">
        <v>44475.916666666664</v>
      </c>
      <c r="H195" s="75" t="s">
        <v>524</v>
      </c>
      <c r="I195" s="15">
        <v>37</v>
      </c>
      <c r="J195" s="15">
        <v>37</v>
      </c>
      <c r="K195" s="15">
        <v>22</v>
      </c>
      <c r="L195" s="15">
        <v>9</v>
      </c>
      <c r="M195" s="79">
        <v>7.5294999999999996</v>
      </c>
      <c r="N195" s="101">
        <v>9</v>
      </c>
      <c r="O195" s="63">
        <v>2530</v>
      </c>
      <c r="P195" s="64">
        <f>Table224578910112345678[[#This Row],[PEMBULATAN]]*O195</f>
        <v>22770</v>
      </c>
    </row>
    <row r="196" spans="1:16" ht="26.25" customHeight="1" x14ac:dyDescent="0.2">
      <c r="A196" s="13"/>
      <c r="B196" s="73"/>
      <c r="C196" s="71" t="s">
        <v>1026</v>
      </c>
      <c r="D196" s="76" t="s">
        <v>69</v>
      </c>
      <c r="E196" s="12">
        <v>44474</v>
      </c>
      <c r="F196" s="74" t="s">
        <v>523</v>
      </c>
      <c r="G196" s="12">
        <v>44475.916666666664</v>
      </c>
      <c r="H196" s="75" t="s">
        <v>524</v>
      </c>
      <c r="I196" s="15">
        <v>90</v>
      </c>
      <c r="J196" s="15">
        <v>61</v>
      </c>
      <c r="K196" s="15">
        <v>31</v>
      </c>
      <c r="L196" s="15">
        <v>9</v>
      </c>
      <c r="M196" s="79">
        <v>42.547499999999999</v>
      </c>
      <c r="N196" s="101">
        <v>42.547499999999999</v>
      </c>
      <c r="O196" s="63">
        <v>2530</v>
      </c>
      <c r="P196" s="64">
        <f>Table224578910112345678[[#This Row],[PEMBULATAN]]*O196</f>
        <v>107645.175</v>
      </c>
    </row>
    <row r="197" spans="1:16" ht="26.25" customHeight="1" x14ac:dyDescent="0.2">
      <c r="A197" s="13"/>
      <c r="B197" s="73"/>
      <c r="C197" s="71" t="s">
        <v>1027</v>
      </c>
      <c r="D197" s="76" t="s">
        <v>69</v>
      </c>
      <c r="E197" s="12">
        <v>44474</v>
      </c>
      <c r="F197" s="74" t="s">
        <v>523</v>
      </c>
      <c r="G197" s="12">
        <v>44475.916666666664</v>
      </c>
      <c r="H197" s="75" t="s">
        <v>524</v>
      </c>
      <c r="I197" s="15">
        <v>67</v>
      </c>
      <c r="J197" s="15">
        <v>6</v>
      </c>
      <c r="K197" s="15">
        <v>6</v>
      </c>
      <c r="L197" s="15">
        <v>1</v>
      </c>
      <c r="M197" s="79">
        <v>0.60299999999999998</v>
      </c>
      <c r="N197" s="101">
        <v>1</v>
      </c>
      <c r="O197" s="63">
        <v>2530</v>
      </c>
      <c r="P197" s="64">
        <f>Table224578910112345678[[#This Row],[PEMBULATAN]]*O197</f>
        <v>2530</v>
      </c>
    </row>
    <row r="198" spans="1:16" ht="26.25" customHeight="1" x14ac:dyDescent="0.2">
      <c r="A198" s="13"/>
      <c r="B198" s="73"/>
      <c r="C198" s="71" t="s">
        <v>1028</v>
      </c>
      <c r="D198" s="76" t="s">
        <v>69</v>
      </c>
      <c r="E198" s="12">
        <v>44474</v>
      </c>
      <c r="F198" s="74" t="s">
        <v>523</v>
      </c>
      <c r="G198" s="12">
        <v>44475.916666666664</v>
      </c>
      <c r="H198" s="75" t="s">
        <v>524</v>
      </c>
      <c r="I198" s="15">
        <v>60</v>
      </c>
      <c r="J198" s="15">
        <v>30</v>
      </c>
      <c r="K198" s="15">
        <v>30</v>
      </c>
      <c r="L198" s="15">
        <v>2</v>
      </c>
      <c r="M198" s="79">
        <v>13.5</v>
      </c>
      <c r="N198" s="101">
        <v>13.5</v>
      </c>
      <c r="O198" s="63">
        <v>2530</v>
      </c>
      <c r="P198" s="64">
        <f>Table224578910112345678[[#This Row],[PEMBULATAN]]*O198</f>
        <v>34155</v>
      </c>
    </row>
    <row r="199" spans="1:16" ht="26.25" customHeight="1" x14ac:dyDescent="0.2">
      <c r="A199" s="13"/>
      <c r="B199" s="73"/>
      <c r="C199" s="71" t="s">
        <v>1029</v>
      </c>
      <c r="D199" s="76" t="s">
        <v>69</v>
      </c>
      <c r="E199" s="12">
        <v>44474</v>
      </c>
      <c r="F199" s="74" t="s">
        <v>523</v>
      </c>
      <c r="G199" s="12">
        <v>44475.916666666664</v>
      </c>
      <c r="H199" s="75" t="s">
        <v>524</v>
      </c>
      <c r="I199" s="15">
        <v>85</v>
      </c>
      <c r="J199" s="15">
        <v>51</v>
      </c>
      <c r="K199" s="15">
        <v>41</v>
      </c>
      <c r="L199" s="15">
        <v>23</v>
      </c>
      <c r="M199" s="79">
        <v>44.433750000000003</v>
      </c>
      <c r="N199" s="101">
        <v>45</v>
      </c>
      <c r="O199" s="63">
        <v>2530</v>
      </c>
      <c r="P199" s="64">
        <f>Table224578910112345678[[#This Row],[PEMBULATAN]]*O199</f>
        <v>113850</v>
      </c>
    </row>
    <row r="200" spans="1:16" ht="26.25" customHeight="1" x14ac:dyDescent="0.2">
      <c r="A200" s="13"/>
      <c r="B200" s="73"/>
      <c r="C200" s="71" t="s">
        <v>1030</v>
      </c>
      <c r="D200" s="76" t="s">
        <v>69</v>
      </c>
      <c r="E200" s="12">
        <v>44474</v>
      </c>
      <c r="F200" s="74" t="s">
        <v>523</v>
      </c>
      <c r="G200" s="12">
        <v>44475.916666666664</v>
      </c>
      <c r="H200" s="75" t="s">
        <v>524</v>
      </c>
      <c r="I200" s="15">
        <v>72</v>
      </c>
      <c r="J200" s="15">
        <v>70</v>
      </c>
      <c r="K200" s="15">
        <v>30</v>
      </c>
      <c r="L200" s="15">
        <v>23</v>
      </c>
      <c r="M200" s="79">
        <v>37.799999999999997</v>
      </c>
      <c r="N200" s="101">
        <v>37.799999999999997</v>
      </c>
      <c r="O200" s="63">
        <v>2530</v>
      </c>
      <c r="P200" s="64">
        <f>Table224578910112345678[[#This Row],[PEMBULATAN]]*O200</f>
        <v>95634</v>
      </c>
    </row>
    <row r="201" spans="1:16" ht="26.25" customHeight="1" x14ac:dyDescent="0.2">
      <c r="A201" s="13"/>
      <c r="B201" s="73"/>
      <c r="C201" s="71" t="s">
        <v>1031</v>
      </c>
      <c r="D201" s="76" t="s">
        <v>69</v>
      </c>
      <c r="E201" s="12">
        <v>44474</v>
      </c>
      <c r="F201" s="74" t="s">
        <v>523</v>
      </c>
      <c r="G201" s="12">
        <v>44475.916666666664</v>
      </c>
      <c r="H201" s="75" t="s">
        <v>524</v>
      </c>
      <c r="I201" s="15">
        <v>46</v>
      </c>
      <c r="J201" s="15">
        <v>28</v>
      </c>
      <c r="K201" s="15">
        <v>20</v>
      </c>
      <c r="L201" s="15">
        <v>2</v>
      </c>
      <c r="M201" s="79">
        <v>6.44</v>
      </c>
      <c r="N201" s="101">
        <v>7</v>
      </c>
      <c r="O201" s="63">
        <v>2530</v>
      </c>
      <c r="P201" s="64">
        <f>Table224578910112345678[[#This Row],[PEMBULATAN]]*O201</f>
        <v>17710</v>
      </c>
    </row>
    <row r="202" spans="1:16" ht="26.25" customHeight="1" x14ac:dyDescent="0.2">
      <c r="A202" s="13"/>
      <c r="B202" s="73"/>
      <c r="C202" s="71" t="s">
        <v>1032</v>
      </c>
      <c r="D202" s="76" t="s">
        <v>69</v>
      </c>
      <c r="E202" s="12">
        <v>44474</v>
      </c>
      <c r="F202" s="74" t="s">
        <v>523</v>
      </c>
      <c r="G202" s="12">
        <v>44475.916666666664</v>
      </c>
      <c r="H202" s="75" t="s">
        <v>524</v>
      </c>
      <c r="I202" s="15">
        <v>54</v>
      </c>
      <c r="J202" s="15">
        <v>40</v>
      </c>
      <c r="K202" s="15">
        <v>21</v>
      </c>
      <c r="L202" s="15">
        <v>5</v>
      </c>
      <c r="M202" s="79">
        <v>11.34</v>
      </c>
      <c r="N202" s="101">
        <v>12</v>
      </c>
      <c r="O202" s="63">
        <v>2530</v>
      </c>
      <c r="P202" s="64">
        <f>Table224578910112345678[[#This Row],[PEMBULATAN]]*O202</f>
        <v>30360</v>
      </c>
    </row>
    <row r="203" spans="1:16" ht="26.25" customHeight="1" x14ac:dyDescent="0.2">
      <c r="A203" s="13"/>
      <c r="B203" s="73"/>
      <c r="C203" s="71" t="s">
        <v>1033</v>
      </c>
      <c r="D203" s="76" t="s">
        <v>69</v>
      </c>
      <c r="E203" s="12">
        <v>44474</v>
      </c>
      <c r="F203" s="74" t="s">
        <v>523</v>
      </c>
      <c r="G203" s="12">
        <v>44475.916666666664</v>
      </c>
      <c r="H203" s="75" t="s">
        <v>524</v>
      </c>
      <c r="I203" s="15">
        <v>75</v>
      </c>
      <c r="J203" s="15">
        <v>70</v>
      </c>
      <c r="K203" s="15">
        <v>25</v>
      </c>
      <c r="L203" s="15">
        <v>8</v>
      </c>
      <c r="M203" s="79">
        <v>32.8125</v>
      </c>
      <c r="N203" s="101">
        <v>32.8125</v>
      </c>
      <c r="O203" s="63">
        <v>2530</v>
      </c>
      <c r="P203" s="64">
        <f>Table224578910112345678[[#This Row],[PEMBULATAN]]*O203</f>
        <v>83015.625</v>
      </c>
    </row>
    <row r="204" spans="1:16" ht="26.25" customHeight="1" x14ac:dyDescent="0.2">
      <c r="A204" s="13"/>
      <c r="B204" s="73"/>
      <c r="C204" s="71" t="s">
        <v>1034</v>
      </c>
      <c r="D204" s="76" t="s">
        <v>69</v>
      </c>
      <c r="E204" s="12">
        <v>44474</v>
      </c>
      <c r="F204" s="74" t="s">
        <v>523</v>
      </c>
      <c r="G204" s="12">
        <v>44475.916666666664</v>
      </c>
      <c r="H204" s="75" t="s">
        <v>524</v>
      </c>
      <c r="I204" s="15">
        <v>73</v>
      </c>
      <c r="J204" s="15">
        <v>63</v>
      </c>
      <c r="K204" s="15">
        <v>18</v>
      </c>
      <c r="L204" s="15">
        <v>8</v>
      </c>
      <c r="M204" s="79">
        <v>20.695499999999999</v>
      </c>
      <c r="N204" s="101">
        <v>20.695499999999999</v>
      </c>
      <c r="O204" s="63">
        <v>2530</v>
      </c>
      <c r="P204" s="64">
        <f>Table224578910112345678[[#This Row],[PEMBULATAN]]*O204</f>
        <v>52359.614999999998</v>
      </c>
    </row>
    <row r="205" spans="1:16" ht="26.25" customHeight="1" x14ac:dyDescent="0.2">
      <c r="A205" s="13"/>
      <c r="B205" s="73"/>
      <c r="C205" s="71" t="s">
        <v>1035</v>
      </c>
      <c r="D205" s="76" t="s">
        <v>69</v>
      </c>
      <c r="E205" s="12">
        <v>44474</v>
      </c>
      <c r="F205" s="74" t="s">
        <v>523</v>
      </c>
      <c r="G205" s="12">
        <v>44475.916666666664</v>
      </c>
      <c r="H205" s="75" t="s">
        <v>524</v>
      </c>
      <c r="I205" s="15">
        <v>51</v>
      </c>
      <c r="J205" s="15">
        <v>35</v>
      </c>
      <c r="K205" s="15">
        <v>29</v>
      </c>
      <c r="L205" s="15">
        <v>2</v>
      </c>
      <c r="M205" s="79">
        <v>12.94125</v>
      </c>
      <c r="N205" s="101">
        <v>12.94125</v>
      </c>
      <c r="O205" s="63">
        <v>2530</v>
      </c>
      <c r="P205" s="64">
        <f>Table224578910112345678[[#This Row],[PEMBULATAN]]*O205</f>
        <v>32741.362499999999</v>
      </c>
    </row>
    <row r="206" spans="1:16" ht="26.25" customHeight="1" x14ac:dyDescent="0.2">
      <c r="A206" s="13"/>
      <c r="B206" s="73"/>
      <c r="C206" s="71" t="s">
        <v>1036</v>
      </c>
      <c r="D206" s="76" t="s">
        <v>69</v>
      </c>
      <c r="E206" s="12">
        <v>44474</v>
      </c>
      <c r="F206" s="74" t="s">
        <v>523</v>
      </c>
      <c r="G206" s="12">
        <v>44475.916666666664</v>
      </c>
      <c r="H206" s="75" t="s">
        <v>524</v>
      </c>
      <c r="I206" s="15">
        <v>30</v>
      </c>
      <c r="J206" s="15">
        <v>27</v>
      </c>
      <c r="K206" s="15">
        <v>12</v>
      </c>
      <c r="L206" s="15">
        <v>1</v>
      </c>
      <c r="M206" s="79">
        <v>2.4300000000000002</v>
      </c>
      <c r="N206" s="101">
        <v>3</v>
      </c>
      <c r="O206" s="63">
        <v>2530</v>
      </c>
      <c r="P206" s="64">
        <f>Table224578910112345678[[#This Row],[PEMBULATAN]]*O206</f>
        <v>7590</v>
      </c>
    </row>
    <row r="207" spans="1:16" ht="26.25" customHeight="1" x14ac:dyDescent="0.2">
      <c r="A207" s="13"/>
      <c r="B207" s="73"/>
      <c r="C207" s="71" t="s">
        <v>1037</v>
      </c>
      <c r="D207" s="76" t="s">
        <v>69</v>
      </c>
      <c r="E207" s="12">
        <v>44474</v>
      </c>
      <c r="F207" s="74" t="s">
        <v>523</v>
      </c>
      <c r="G207" s="12">
        <v>44475.916666666664</v>
      </c>
      <c r="H207" s="75" t="s">
        <v>524</v>
      </c>
      <c r="I207" s="15">
        <v>33</v>
      </c>
      <c r="J207" s="15">
        <v>47</v>
      </c>
      <c r="K207" s="15">
        <v>18</v>
      </c>
      <c r="L207" s="15">
        <v>2</v>
      </c>
      <c r="M207" s="79">
        <v>6.9794999999999998</v>
      </c>
      <c r="N207" s="101">
        <v>6.9794999999999998</v>
      </c>
      <c r="O207" s="63">
        <v>2530</v>
      </c>
      <c r="P207" s="64">
        <f>Table224578910112345678[[#This Row],[PEMBULATAN]]*O207</f>
        <v>17658.134999999998</v>
      </c>
    </row>
    <row r="208" spans="1:16" ht="26.25" customHeight="1" x14ac:dyDescent="0.2">
      <c r="A208" s="13"/>
      <c r="B208" s="73"/>
      <c r="C208" s="71" t="s">
        <v>1038</v>
      </c>
      <c r="D208" s="76" t="s">
        <v>69</v>
      </c>
      <c r="E208" s="12">
        <v>44474</v>
      </c>
      <c r="F208" s="74" t="s">
        <v>523</v>
      </c>
      <c r="G208" s="12">
        <v>44475.916666666664</v>
      </c>
      <c r="H208" s="75" t="s">
        <v>524</v>
      </c>
      <c r="I208" s="15">
        <v>71</v>
      </c>
      <c r="J208" s="15">
        <v>45</v>
      </c>
      <c r="K208" s="15">
        <v>26</v>
      </c>
      <c r="L208" s="15">
        <v>9</v>
      </c>
      <c r="M208" s="79">
        <v>20.767499999999998</v>
      </c>
      <c r="N208" s="101">
        <v>20.767499999999998</v>
      </c>
      <c r="O208" s="63">
        <v>2530</v>
      </c>
      <c r="P208" s="64">
        <f>Table224578910112345678[[#This Row],[PEMBULATAN]]*O208</f>
        <v>52541.774999999994</v>
      </c>
    </row>
    <row r="209" spans="1:16" ht="26.25" customHeight="1" x14ac:dyDescent="0.2">
      <c r="A209" s="13"/>
      <c r="B209" s="73"/>
      <c r="C209" s="71" t="s">
        <v>1039</v>
      </c>
      <c r="D209" s="76" t="s">
        <v>69</v>
      </c>
      <c r="E209" s="12">
        <v>44474</v>
      </c>
      <c r="F209" s="74" t="s">
        <v>523</v>
      </c>
      <c r="G209" s="12">
        <v>44475.916666666664</v>
      </c>
      <c r="H209" s="75" t="s">
        <v>524</v>
      </c>
      <c r="I209" s="15">
        <v>46</v>
      </c>
      <c r="J209" s="15">
        <v>33</v>
      </c>
      <c r="K209" s="15">
        <v>23</v>
      </c>
      <c r="L209" s="15">
        <v>5</v>
      </c>
      <c r="M209" s="79">
        <v>8.7285000000000004</v>
      </c>
      <c r="N209" s="101">
        <v>8.7285000000000004</v>
      </c>
      <c r="O209" s="63">
        <v>2530</v>
      </c>
      <c r="P209" s="64">
        <f>Table224578910112345678[[#This Row],[PEMBULATAN]]*O209</f>
        <v>22083.105</v>
      </c>
    </row>
    <row r="210" spans="1:16" ht="26.25" customHeight="1" x14ac:dyDescent="0.2">
      <c r="A210" s="13"/>
      <c r="B210" s="73"/>
      <c r="C210" s="71" t="s">
        <v>1040</v>
      </c>
      <c r="D210" s="76" t="s">
        <v>69</v>
      </c>
      <c r="E210" s="12">
        <v>44474</v>
      </c>
      <c r="F210" s="74" t="s">
        <v>523</v>
      </c>
      <c r="G210" s="12">
        <v>44475.916666666664</v>
      </c>
      <c r="H210" s="75" t="s">
        <v>524</v>
      </c>
      <c r="I210" s="15">
        <v>84</v>
      </c>
      <c r="J210" s="15">
        <v>52</v>
      </c>
      <c r="K210" s="15">
        <v>36</v>
      </c>
      <c r="L210" s="15">
        <v>12</v>
      </c>
      <c r="M210" s="79">
        <v>39.311999999999998</v>
      </c>
      <c r="N210" s="101">
        <v>40</v>
      </c>
      <c r="O210" s="63">
        <v>2530</v>
      </c>
      <c r="P210" s="64">
        <f>Table224578910112345678[[#This Row],[PEMBULATAN]]*O210</f>
        <v>101200</v>
      </c>
    </row>
    <row r="211" spans="1:16" ht="26.25" customHeight="1" x14ac:dyDescent="0.2">
      <c r="A211" s="13"/>
      <c r="B211" s="73"/>
      <c r="C211" s="71" t="s">
        <v>1041</v>
      </c>
      <c r="D211" s="76" t="s">
        <v>69</v>
      </c>
      <c r="E211" s="12">
        <v>44474</v>
      </c>
      <c r="F211" s="74" t="s">
        <v>523</v>
      </c>
      <c r="G211" s="12">
        <v>44475.916666666664</v>
      </c>
      <c r="H211" s="75" t="s">
        <v>524</v>
      </c>
      <c r="I211" s="15">
        <v>80</v>
      </c>
      <c r="J211" s="15">
        <v>51</v>
      </c>
      <c r="K211" s="15">
        <v>27</v>
      </c>
      <c r="L211" s="15">
        <v>21</v>
      </c>
      <c r="M211" s="79">
        <v>27.54</v>
      </c>
      <c r="N211" s="101">
        <v>27.54</v>
      </c>
      <c r="O211" s="63">
        <v>2530</v>
      </c>
      <c r="P211" s="64">
        <f>Table224578910112345678[[#This Row],[PEMBULATAN]]*O211</f>
        <v>69676.2</v>
      </c>
    </row>
    <row r="212" spans="1:16" ht="26.25" customHeight="1" x14ac:dyDescent="0.2">
      <c r="A212" s="13"/>
      <c r="B212" s="73"/>
      <c r="C212" s="71" t="s">
        <v>1042</v>
      </c>
      <c r="D212" s="76" t="s">
        <v>69</v>
      </c>
      <c r="E212" s="12">
        <v>44474</v>
      </c>
      <c r="F212" s="74" t="s">
        <v>523</v>
      </c>
      <c r="G212" s="12">
        <v>44475.916666666664</v>
      </c>
      <c r="H212" s="75" t="s">
        <v>524</v>
      </c>
      <c r="I212" s="15">
        <v>92</v>
      </c>
      <c r="J212" s="15">
        <v>49</v>
      </c>
      <c r="K212" s="15">
        <v>41</v>
      </c>
      <c r="L212" s="15">
        <v>16</v>
      </c>
      <c r="M212" s="79">
        <v>46.207000000000001</v>
      </c>
      <c r="N212" s="101">
        <v>46.207000000000001</v>
      </c>
      <c r="O212" s="63">
        <v>2530</v>
      </c>
      <c r="P212" s="64">
        <f>Table224578910112345678[[#This Row],[PEMBULATAN]]*O212</f>
        <v>116903.71</v>
      </c>
    </row>
    <row r="213" spans="1:16" ht="26.25" customHeight="1" x14ac:dyDescent="0.2">
      <c r="A213" s="13"/>
      <c r="B213" s="73"/>
      <c r="C213" s="71" t="s">
        <v>1043</v>
      </c>
      <c r="D213" s="76" t="s">
        <v>69</v>
      </c>
      <c r="E213" s="12">
        <v>44474</v>
      </c>
      <c r="F213" s="74" t="s">
        <v>523</v>
      </c>
      <c r="G213" s="12">
        <v>44475.916666666664</v>
      </c>
      <c r="H213" s="75" t="s">
        <v>524</v>
      </c>
      <c r="I213" s="15">
        <v>40</v>
      </c>
      <c r="J213" s="15">
        <v>22</v>
      </c>
      <c r="K213" s="15">
        <v>15</v>
      </c>
      <c r="L213" s="15">
        <v>2</v>
      </c>
      <c r="M213" s="79">
        <v>3.3</v>
      </c>
      <c r="N213" s="101">
        <v>4</v>
      </c>
      <c r="O213" s="63">
        <v>2530</v>
      </c>
      <c r="P213" s="64">
        <f>Table224578910112345678[[#This Row],[PEMBULATAN]]*O213</f>
        <v>10120</v>
      </c>
    </row>
    <row r="214" spans="1:16" ht="26.25" customHeight="1" x14ac:dyDescent="0.2">
      <c r="A214" s="13"/>
      <c r="B214" s="73"/>
      <c r="C214" s="71" t="s">
        <v>1044</v>
      </c>
      <c r="D214" s="76" t="s">
        <v>69</v>
      </c>
      <c r="E214" s="12">
        <v>44474</v>
      </c>
      <c r="F214" s="74" t="s">
        <v>523</v>
      </c>
      <c r="G214" s="12">
        <v>44475.916666666664</v>
      </c>
      <c r="H214" s="75" t="s">
        <v>524</v>
      </c>
      <c r="I214" s="15">
        <v>82</v>
      </c>
      <c r="J214" s="15">
        <v>54</v>
      </c>
      <c r="K214" s="15">
        <v>24</v>
      </c>
      <c r="L214" s="15">
        <v>14</v>
      </c>
      <c r="M214" s="79">
        <v>26.568000000000001</v>
      </c>
      <c r="N214" s="101">
        <v>26.568000000000001</v>
      </c>
      <c r="O214" s="63">
        <v>2530</v>
      </c>
      <c r="P214" s="64">
        <f>Table224578910112345678[[#This Row],[PEMBULATAN]]*O214</f>
        <v>67217.040000000008</v>
      </c>
    </row>
    <row r="215" spans="1:16" ht="26.25" customHeight="1" x14ac:dyDescent="0.2">
      <c r="A215" s="13"/>
      <c r="B215" s="73"/>
      <c r="C215" s="71" t="s">
        <v>1045</v>
      </c>
      <c r="D215" s="76" t="s">
        <v>69</v>
      </c>
      <c r="E215" s="12">
        <v>44474</v>
      </c>
      <c r="F215" s="74" t="s">
        <v>523</v>
      </c>
      <c r="G215" s="12">
        <v>44475.916666666664</v>
      </c>
      <c r="H215" s="75" t="s">
        <v>524</v>
      </c>
      <c r="I215" s="15">
        <v>62</v>
      </c>
      <c r="J215" s="15">
        <v>58</v>
      </c>
      <c r="K215" s="15">
        <v>20</v>
      </c>
      <c r="L215" s="15">
        <v>4</v>
      </c>
      <c r="M215" s="79">
        <v>17.98</v>
      </c>
      <c r="N215" s="101">
        <v>17.98</v>
      </c>
      <c r="O215" s="63">
        <v>2530</v>
      </c>
      <c r="P215" s="64">
        <f>Table224578910112345678[[#This Row],[PEMBULATAN]]*O215</f>
        <v>45489.4</v>
      </c>
    </row>
    <row r="216" spans="1:16" ht="26.25" customHeight="1" x14ac:dyDescent="0.2">
      <c r="A216" s="13"/>
      <c r="B216" s="73"/>
      <c r="C216" s="71" t="s">
        <v>1046</v>
      </c>
      <c r="D216" s="76" t="s">
        <v>69</v>
      </c>
      <c r="E216" s="12">
        <v>44474</v>
      </c>
      <c r="F216" s="74" t="s">
        <v>523</v>
      </c>
      <c r="G216" s="12">
        <v>44475.916666666664</v>
      </c>
      <c r="H216" s="75" t="s">
        <v>524</v>
      </c>
      <c r="I216" s="15">
        <v>57</v>
      </c>
      <c r="J216" s="15">
        <v>45</v>
      </c>
      <c r="K216" s="15">
        <v>31</v>
      </c>
      <c r="L216" s="15">
        <v>8</v>
      </c>
      <c r="M216" s="79">
        <v>19.87875</v>
      </c>
      <c r="N216" s="101">
        <v>19.87875</v>
      </c>
      <c r="O216" s="63">
        <v>2530</v>
      </c>
      <c r="P216" s="64">
        <f>Table224578910112345678[[#This Row],[PEMBULATAN]]*O216</f>
        <v>50293.237500000003</v>
      </c>
    </row>
    <row r="217" spans="1:16" ht="26.25" customHeight="1" x14ac:dyDescent="0.2">
      <c r="A217" s="13"/>
      <c r="B217" s="73"/>
      <c r="C217" s="71" t="s">
        <v>1047</v>
      </c>
      <c r="D217" s="76" t="s">
        <v>69</v>
      </c>
      <c r="E217" s="12">
        <v>44474</v>
      </c>
      <c r="F217" s="74" t="s">
        <v>523</v>
      </c>
      <c r="G217" s="12">
        <v>44475.916666666664</v>
      </c>
      <c r="H217" s="75" t="s">
        <v>524</v>
      </c>
      <c r="I217" s="15">
        <v>76</v>
      </c>
      <c r="J217" s="15">
        <v>64</v>
      </c>
      <c r="K217" s="15">
        <v>30</v>
      </c>
      <c r="L217" s="15">
        <v>21</v>
      </c>
      <c r="M217" s="79">
        <v>36.479999999999997</v>
      </c>
      <c r="N217" s="101">
        <v>37</v>
      </c>
      <c r="O217" s="63">
        <v>2530</v>
      </c>
      <c r="P217" s="64">
        <f>Table224578910112345678[[#This Row],[PEMBULATAN]]*O217</f>
        <v>93610</v>
      </c>
    </row>
    <row r="218" spans="1:16" ht="26.25" customHeight="1" x14ac:dyDescent="0.2">
      <c r="A218" s="13"/>
      <c r="B218" s="73"/>
      <c r="C218" s="71" t="s">
        <v>1048</v>
      </c>
      <c r="D218" s="76" t="s">
        <v>69</v>
      </c>
      <c r="E218" s="12">
        <v>44474</v>
      </c>
      <c r="F218" s="74" t="s">
        <v>523</v>
      </c>
      <c r="G218" s="12">
        <v>44475.916666666664</v>
      </c>
      <c r="H218" s="75" t="s">
        <v>524</v>
      </c>
      <c r="I218" s="15">
        <v>22</v>
      </c>
      <c r="J218" s="15">
        <v>11</v>
      </c>
      <c r="K218" s="15">
        <v>9</v>
      </c>
      <c r="L218" s="15">
        <v>1</v>
      </c>
      <c r="M218" s="79">
        <v>0.54449999999999998</v>
      </c>
      <c r="N218" s="101">
        <v>1</v>
      </c>
      <c r="O218" s="63">
        <v>2530</v>
      </c>
      <c r="P218" s="64">
        <f>Table224578910112345678[[#This Row],[PEMBULATAN]]*O218</f>
        <v>2530</v>
      </c>
    </row>
    <row r="219" spans="1:16" ht="26.25" customHeight="1" x14ac:dyDescent="0.2">
      <c r="A219" s="13"/>
      <c r="B219" s="73"/>
      <c r="C219" s="71" t="s">
        <v>1049</v>
      </c>
      <c r="D219" s="76" t="s">
        <v>69</v>
      </c>
      <c r="E219" s="12">
        <v>44474</v>
      </c>
      <c r="F219" s="74" t="s">
        <v>523</v>
      </c>
      <c r="G219" s="12">
        <v>44475.916666666664</v>
      </c>
      <c r="H219" s="75" t="s">
        <v>524</v>
      </c>
      <c r="I219" s="15">
        <v>92</v>
      </c>
      <c r="J219" s="15">
        <v>62</v>
      </c>
      <c r="K219" s="15">
        <v>39</v>
      </c>
      <c r="L219" s="15">
        <v>15</v>
      </c>
      <c r="M219" s="79">
        <v>55.613999999999997</v>
      </c>
      <c r="N219" s="101">
        <v>55.613999999999997</v>
      </c>
      <c r="O219" s="63">
        <v>2530</v>
      </c>
      <c r="P219" s="64">
        <f>Table224578910112345678[[#This Row],[PEMBULATAN]]*O219</f>
        <v>140703.41999999998</v>
      </c>
    </row>
    <row r="220" spans="1:16" ht="26.25" customHeight="1" x14ac:dyDescent="0.2">
      <c r="A220" s="13"/>
      <c r="B220" s="73"/>
      <c r="C220" s="71" t="s">
        <v>1050</v>
      </c>
      <c r="D220" s="76" t="s">
        <v>69</v>
      </c>
      <c r="E220" s="12">
        <v>44474</v>
      </c>
      <c r="F220" s="74" t="s">
        <v>523</v>
      </c>
      <c r="G220" s="12">
        <v>44475.916666666664</v>
      </c>
      <c r="H220" s="75" t="s">
        <v>524</v>
      </c>
      <c r="I220" s="15">
        <v>80</v>
      </c>
      <c r="J220" s="15">
        <v>60</v>
      </c>
      <c r="K220" s="15">
        <v>26</v>
      </c>
      <c r="L220" s="15">
        <v>11</v>
      </c>
      <c r="M220" s="79">
        <v>31.2</v>
      </c>
      <c r="N220" s="101">
        <v>31.2</v>
      </c>
      <c r="O220" s="63">
        <v>2530</v>
      </c>
      <c r="P220" s="64">
        <f>Table224578910112345678[[#This Row],[PEMBULATAN]]*O220</f>
        <v>78936</v>
      </c>
    </row>
    <row r="221" spans="1:16" ht="26.25" customHeight="1" x14ac:dyDescent="0.2">
      <c r="A221" s="13"/>
      <c r="B221" s="73"/>
      <c r="C221" s="71" t="s">
        <v>1051</v>
      </c>
      <c r="D221" s="76" t="s">
        <v>69</v>
      </c>
      <c r="E221" s="12">
        <v>44474</v>
      </c>
      <c r="F221" s="74" t="s">
        <v>523</v>
      </c>
      <c r="G221" s="12">
        <v>44475.916666666664</v>
      </c>
      <c r="H221" s="75" t="s">
        <v>524</v>
      </c>
      <c r="I221" s="15">
        <v>70</v>
      </c>
      <c r="J221" s="15">
        <v>60</v>
      </c>
      <c r="K221" s="15">
        <v>32</v>
      </c>
      <c r="L221" s="15">
        <v>12</v>
      </c>
      <c r="M221" s="79">
        <v>33.6</v>
      </c>
      <c r="N221" s="101">
        <v>33.6</v>
      </c>
      <c r="O221" s="63">
        <v>2530</v>
      </c>
      <c r="P221" s="64">
        <f>Table224578910112345678[[#This Row],[PEMBULATAN]]*O221</f>
        <v>85008</v>
      </c>
    </row>
    <row r="222" spans="1:16" ht="26.25" customHeight="1" x14ac:dyDescent="0.2">
      <c r="A222" s="13"/>
      <c r="B222" s="73"/>
      <c r="C222" s="71" t="s">
        <v>1052</v>
      </c>
      <c r="D222" s="76" t="s">
        <v>69</v>
      </c>
      <c r="E222" s="12">
        <v>44474</v>
      </c>
      <c r="F222" s="74" t="s">
        <v>523</v>
      </c>
      <c r="G222" s="12">
        <v>44475.916666666664</v>
      </c>
      <c r="H222" s="75" t="s">
        <v>524</v>
      </c>
      <c r="I222" s="15">
        <v>67</v>
      </c>
      <c r="J222" s="15">
        <v>57</v>
      </c>
      <c r="K222" s="15">
        <v>39</v>
      </c>
      <c r="L222" s="15">
        <v>6</v>
      </c>
      <c r="M222" s="79">
        <v>37.235250000000001</v>
      </c>
      <c r="N222" s="101">
        <v>37.235250000000001</v>
      </c>
      <c r="O222" s="63">
        <v>2530</v>
      </c>
      <c r="P222" s="64">
        <f>Table224578910112345678[[#This Row],[PEMBULATAN]]*O222</f>
        <v>94205.182499999995</v>
      </c>
    </row>
    <row r="223" spans="1:16" ht="26.25" customHeight="1" x14ac:dyDescent="0.2">
      <c r="A223" s="13"/>
      <c r="B223" s="73"/>
      <c r="C223" s="71" t="s">
        <v>1053</v>
      </c>
      <c r="D223" s="76" t="s">
        <v>69</v>
      </c>
      <c r="E223" s="12">
        <v>44474</v>
      </c>
      <c r="F223" s="74" t="s">
        <v>523</v>
      </c>
      <c r="G223" s="12">
        <v>44475.916666666664</v>
      </c>
      <c r="H223" s="75" t="s">
        <v>524</v>
      </c>
      <c r="I223" s="15">
        <v>83</v>
      </c>
      <c r="J223" s="15">
        <v>64</v>
      </c>
      <c r="K223" s="15">
        <v>25</v>
      </c>
      <c r="L223" s="15">
        <v>21</v>
      </c>
      <c r="M223" s="79">
        <v>33.200000000000003</v>
      </c>
      <c r="N223" s="101">
        <v>33.200000000000003</v>
      </c>
      <c r="O223" s="63">
        <v>2530</v>
      </c>
      <c r="P223" s="64">
        <f>Table224578910112345678[[#This Row],[PEMBULATAN]]*O223</f>
        <v>83996</v>
      </c>
    </row>
    <row r="224" spans="1:16" ht="26.25" customHeight="1" x14ac:dyDescent="0.2">
      <c r="A224" s="13"/>
      <c r="B224" s="73"/>
      <c r="C224" s="71" t="s">
        <v>1054</v>
      </c>
      <c r="D224" s="76" t="s">
        <v>69</v>
      </c>
      <c r="E224" s="12">
        <v>44474</v>
      </c>
      <c r="F224" s="74" t="s">
        <v>523</v>
      </c>
      <c r="G224" s="12">
        <v>44475.916666666664</v>
      </c>
      <c r="H224" s="75" t="s">
        <v>524</v>
      </c>
      <c r="I224" s="15">
        <v>100</v>
      </c>
      <c r="J224" s="15">
        <v>60</v>
      </c>
      <c r="K224" s="15">
        <v>25</v>
      </c>
      <c r="L224" s="15">
        <v>13</v>
      </c>
      <c r="M224" s="79">
        <v>37.5</v>
      </c>
      <c r="N224" s="101">
        <v>37.5</v>
      </c>
      <c r="O224" s="63">
        <v>2530</v>
      </c>
      <c r="P224" s="64">
        <f>Table224578910112345678[[#This Row],[PEMBULATAN]]*O224</f>
        <v>94875</v>
      </c>
    </row>
    <row r="225" spans="1:16" ht="26.25" customHeight="1" x14ac:dyDescent="0.2">
      <c r="A225" s="13"/>
      <c r="B225" s="73"/>
      <c r="C225" s="71" t="s">
        <v>1055</v>
      </c>
      <c r="D225" s="76" t="s">
        <v>69</v>
      </c>
      <c r="E225" s="12">
        <v>44474</v>
      </c>
      <c r="F225" s="74" t="s">
        <v>523</v>
      </c>
      <c r="G225" s="12">
        <v>44475.916666666664</v>
      </c>
      <c r="H225" s="75" t="s">
        <v>524</v>
      </c>
      <c r="I225" s="15">
        <v>56</v>
      </c>
      <c r="J225" s="15">
        <v>40</v>
      </c>
      <c r="K225" s="15">
        <v>22</v>
      </c>
      <c r="L225" s="15">
        <v>2</v>
      </c>
      <c r="M225" s="79">
        <v>12.32</v>
      </c>
      <c r="N225" s="101">
        <v>13</v>
      </c>
      <c r="O225" s="63">
        <v>2530</v>
      </c>
      <c r="P225" s="64">
        <f>Table224578910112345678[[#This Row],[PEMBULATAN]]*O225</f>
        <v>32890</v>
      </c>
    </row>
    <row r="226" spans="1:16" ht="26.25" customHeight="1" x14ac:dyDescent="0.2">
      <c r="A226" s="13"/>
      <c r="B226" s="73"/>
      <c r="C226" s="71" t="s">
        <v>1056</v>
      </c>
      <c r="D226" s="76" t="s">
        <v>69</v>
      </c>
      <c r="E226" s="12">
        <v>44474</v>
      </c>
      <c r="F226" s="74" t="s">
        <v>523</v>
      </c>
      <c r="G226" s="12">
        <v>44475.916666666664</v>
      </c>
      <c r="H226" s="75" t="s">
        <v>524</v>
      </c>
      <c r="I226" s="15">
        <v>56</v>
      </c>
      <c r="J226" s="15">
        <v>50</v>
      </c>
      <c r="K226" s="15">
        <v>33</v>
      </c>
      <c r="L226" s="15">
        <v>1</v>
      </c>
      <c r="M226" s="79">
        <v>23.1</v>
      </c>
      <c r="N226" s="101">
        <v>23.1</v>
      </c>
      <c r="O226" s="63">
        <v>2530</v>
      </c>
      <c r="P226" s="64">
        <f>Table224578910112345678[[#This Row],[PEMBULATAN]]*O226</f>
        <v>58443</v>
      </c>
    </row>
    <row r="227" spans="1:16" ht="26.25" customHeight="1" x14ac:dyDescent="0.2">
      <c r="A227" s="13"/>
      <c r="B227" s="73"/>
      <c r="C227" s="71" t="s">
        <v>1057</v>
      </c>
      <c r="D227" s="76" t="s">
        <v>69</v>
      </c>
      <c r="E227" s="12">
        <v>44474</v>
      </c>
      <c r="F227" s="74" t="s">
        <v>523</v>
      </c>
      <c r="G227" s="12">
        <v>44475.916666666664</v>
      </c>
      <c r="H227" s="75" t="s">
        <v>524</v>
      </c>
      <c r="I227" s="15">
        <v>46</v>
      </c>
      <c r="J227" s="15">
        <v>40</v>
      </c>
      <c r="K227" s="15">
        <v>17</v>
      </c>
      <c r="L227" s="15">
        <v>2</v>
      </c>
      <c r="M227" s="79">
        <v>7.82</v>
      </c>
      <c r="N227" s="101">
        <v>7.82</v>
      </c>
      <c r="O227" s="63">
        <v>2530</v>
      </c>
      <c r="P227" s="64">
        <f>Table224578910112345678[[#This Row],[PEMBULATAN]]*O227</f>
        <v>19784.600000000002</v>
      </c>
    </row>
    <row r="228" spans="1:16" ht="26.25" customHeight="1" x14ac:dyDescent="0.2">
      <c r="A228" s="13"/>
      <c r="B228" s="73"/>
      <c r="C228" s="71" t="s">
        <v>1058</v>
      </c>
      <c r="D228" s="76" t="s">
        <v>69</v>
      </c>
      <c r="E228" s="12">
        <v>44474</v>
      </c>
      <c r="F228" s="74" t="s">
        <v>523</v>
      </c>
      <c r="G228" s="12">
        <v>44475.916666666664</v>
      </c>
      <c r="H228" s="75" t="s">
        <v>524</v>
      </c>
      <c r="I228" s="15">
        <v>100</v>
      </c>
      <c r="J228" s="15">
        <v>50</v>
      </c>
      <c r="K228" s="15">
        <v>36</v>
      </c>
      <c r="L228" s="15">
        <v>18</v>
      </c>
      <c r="M228" s="79">
        <v>45</v>
      </c>
      <c r="N228" s="101">
        <v>45</v>
      </c>
      <c r="O228" s="63">
        <v>2530</v>
      </c>
      <c r="P228" s="64">
        <f>Table224578910112345678[[#This Row],[PEMBULATAN]]*O228</f>
        <v>113850</v>
      </c>
    </row>
    <row r="229" spans="1:16" ht="26.25" customHeight="1" x14ac:dyDescent="0.2">
      <c r="A229" s="13"/>
      <c r="B229" s="73"/>
      <c r="C229" s="71" t="s">
        <v>1059</v>
      </c>
      <c r="D229" s="76" t="s">
        <v>69</v>
      </c>
      <c r="E229" s="12">
        <v>44474</v>
      </c>
      <c r="F229" s="74" t="s">
        <v>523</v>
      </c>
      <c r="G229" s="12">
        <v>44475.916666666664</v>
      </c>
      <c r="H229" s="75" t="s">
        <v>524</v>
      </c>
      <c r="I229" s="15">
        <v>93</v>
      </c>
      <c r="J229" s="15">
        <v>52</v>
      </c>
      <c r="K229" s="15">
        <v>40</v>
      </c>
      <c r="L229" s="15">
        <v>14</v>
      </c>
      <c r="M229" s="79">
        <v>48.36</v>
      </c>
      <c r="N229" s="101">
        <v>49</v>
      </c>
      <c r="O229" s="63">
        <v>2530</v>
      </c>
      <c r="P229" s="64">
        <f>Table224578910112345678[[#This Row],[PEMBULATAN]]*O229</f>
        <v>123970</v>
      </c>
    </row>
    <row r="230" spans="1:16" ht="26.25" customHeight="1" x14ac:dyDescent="0.2">
      <c r="A230" s="13"/>
      <c r="B230" s="73"/>
      <c r="C230" s="71" t="s">
        <v>1060</v>
      </c>
      <c r="D230" s="76" t="s">
        <v>69</v>
      </c>
      <c r="E230" s="12">
        <v>44474</v>
      </c>
      <c r="F230" s="74" t="s">
        <v>523</v>
      </c>
      <c r="G230" s="12">
        <v>44475.916666666664</v>
      </c>
      <c r="H230" s="75" t="s">
        <v>524</v>
      </c>
      <c r="I230" s="15">
        <v>63</v>
      </c>
      <c r="J230" s="15">
        <v>63</v>
      </c>
      <c r="K230" s="15">
        <v>34</v>
      </c>
      <c r="L230" s="15">
        <v>7</v>
      </c>
      <c r="M230" s="79">
        <v>33.736499999999999</v>
      </c>
      <c r="N230" s="101">
        <v>33.736499999999999</v>
      </c>
      <c r="O230" s="63">
        <v>2530</v>
      </c>
      <c r="P230" s="64">
        <f>Table224578910112345678[[#This Row],[PEMBULATAN]]*O230</f>
        <v>85353.345000000001</v>
      </c>
    </row>
    <row r="231" spans="1:16" ht="26.25" customHeight="1" x14ac:dyDescent="0.2">
      <c r="A231" s="13"/>
      <c r="B231" s="73"/>
      <c r="C231" s="71" t="s">
        <v>1061</v>
      </c>
      <c r="D231" s="76" t="s">
        <v>69</v>
      </c>
      <c r="E231" s="12">
        <v>44474</v>
      </c>
      <c r="F231" s="74" t="s">
        <v>523</v>
      </c>
      <c r="G231" s="12">
        <v>44475.916666666664</v>
      </c>
      <c r="H231" s="75" t="s">
        <v>524</v>
      </c>
      <c r="I231" s="15">
        <v>77</v>
      </c>
      <c r="J231" s="15">
        <v>66</v>
      </c>
      <c r="K231" s="15">
        <v>32</v>
      </c>
      <c r="L231" s="15">
        <v>8</v>
      </c>
      <c r="M231" s="79">
        <v>40.655999999999999</v>
      </c>
      <c r="N231" s="101">
        <v>40.655999999999999</v>
      </c>
      <c r="O231" s="63">
        <v>2530</v>
      </c>
      <c r="P231" s="64">
        <f>Table224578910112345678[[#This Row],[PEMBULATAN]]*O231</f>
        <v>102859.68</v>
      </c>
    </row>
    <row r="232" spans="1:16" ht="26.25" customHeight="1" x14ac:dyDescent="0.2">
      <c r="A232" s="13"/>
      <c r="B232" s="73"/>
      <c r="C232" s="71" t="s">
        <v>1062</v>
      </c>
      <c r="D232" s="76" t="s">
        <v>69</v>
      </c>
      <c r="E232" s="12">
        <v>44474</v>
      </c>
      <c r="F232" s="74" t="s">
        <v>523</v>
      </c>
      <c r="G232" s="12">
        <v>44475.916666666664</v>
      </c>
      <c r="H232" s="75" t="s">
        <v>524</v>
      </c>
      <c r="I232" s="15">
        <v>71</v>
      </c>
      <c r="J232" s="15">
        <v>54</v>
      </c>
      <c r="K232" s="15">
        <v>14</v>
      </c>
      <c r="L232" s="15">
        <v>4</v>
      </c>
      <c r="M232" s="79">
        <v>13.419</v>
      </c>
      <c r="N232" s="101">
        <v>14</v>
      </c>
      <c r="O232" s="63">
        <v>2530</v>
      </c>
      <c r="P232" s="64">
        <f>Table224578910112345678[[#This Row],[PEMBULATAN]]*O232</f>
        <v>35420</v>
      </c>
    </row>
    <row r="233" spans="1:16" ht="26.25" customHeight="1" x14ac:dyDescent="0.2">
      <c r="A233" s="13"/>
      <c r="B233" s="73"/>
      <c r="C233" s="71" t="s">
        <v>1063</v>
      </c>
      <c r="D233" s="76" t="s">
        <v>69</v>
      </c>
      <c r="E233" s="12">
        <v>44474</v>
      </c>
      <c r="F233" s="74" t="s">
        <v>523</v>
      </c>
      <c r="G233" s="12">
        <v>44475.916666666664</v>
      </c>
      <c r="H233" s="75" t="s">
        <v>524</v>
      </c>
      <c r="I233" s="15">
        <v>88</v>
      </c>
      <c r="J233" s="15">
        <v>45</v>
      </c>
      <c r="K233" s="15">
        <v>6</v>
      </c>
      <c r="L233" s="15">
        <v>4</v>
      </c>
      <c r="M233" s="79">
        <v>5.94</v>
      </c>
      <c r="N233" s="101">
        <v>5.94</v>
      </c>
      <c r="O233" s="63">
        <v>2530</v>
      </c>
      <c r="P233" s="64">
        <f>Table224578910112345678[[#This Row],[PEMBULATAN]]*O233</f>
        <v>15028.2</v>
      </c>
    </row>
    <row r="234" spans="1:16" ht="26.25" customHeight="1" x14ac:dyDescent="0.2">
      <c r="A234" s="13"/>
      <c r="B234" s="73"/>
      <c r="C234" s="71" t="s">
        <v>1064</v>
      </c>
      <c r="D234" s="76" t="s">
        <v>69</v>
      </c>
      <c r="E234" s="12">
        <v>44474</v>
      </c>
      <c r="F234" s="74" t="s">
        <v>523</v>
      </c>
      <c r="G234" s="12">
        <v>44475.916666666664</v>
      </c>
      <c r="H234" s="75" t="s">
        <v>524</v>
      </c>
      <c r="I234" s="15">
        <v>63</v>
      </c>
      <c r="J234" s="15">
        <v>43</v>
      </c>
      <c r="K234" s="15">
        <v>12</v>
      </c>
      <c r="L234" s="15">
        <v>6</v>
      </c>
      <c r="M234" s="79">
        <v>8.1270000000000007</v>
      </c>
      <c r="N234" s="101">
        <v>8.1270000000000007</v>
      </c>
      <c r="O234" s="63">
        <v>2530</v>
      </c>
      <c r="P234" s="64">
        <f>Table224578910112345678[[#This Row],[PEMBULATAN]]*O234</f>
        <v>20561.310000000001</v>
      </c>
    </row>
    <row r="235" spans="1:16" ht="26.25" customHeight="1" x14ac:dyDescent="0.2">
      <c r="A235" s="13"/>
      <c r="B235" s="73"/>
      <c r="C235" s="71" t="s">
        <v>1065</v>
      </c>
      <c r="D235" s="76" t="s">
        <v>69</v>
      </c>
      <c r="E235" s="12">
        <v>44474</v>
      </c>
      <c r="F235" s="74" t="s">
        <v>523</v>
      </c>
      <c r="G235" s="12">
        <v>44475.916666666664</v>
      </c>
      <c r="H235" s="75" t="s">
        <v>524</v>
      </c>
      <c r="I235" s="15">
        <v>85</v>
      </c>
      <c r="J235" s="15">
        <v>61</v>
      </c>
      <c r="K235" s="15">
        <v>8</v>
      </c>
      <c r="L235" s="15">
        <v>3</v>
      </c>
      <c r="M235" s="79">
        <v>10.37</v>
      </c>
      <c r="N235" s="101">
        <v>11</v>
      </c>
      <c r="O235" s="63">
        <v>2530</v>
      </c>
      <c r="P235" s="64">
        <f>Table224578910112345678[[#This Row],[PEMBULATAN]]*O235</f>
        <v>27830</v>
      </c>
    </row>
    <row r="236" spans="1:16" ht="26.25" customHeight="1" x14ac:dyDescent="0.2">
      <c r="A236" s="13"/>
      <c r="B236" s="73"/>
      <c r="C236" s="71" t="s">
        <v>1066</v>
      </c>
      <c r="D236" s="76" t="s">
        <v>69</v>
      </c>
      <c r="E236" s="12">
        <v>44474</v>
      </c>
      <c r="F236" s="74" t="s">
        <v>523</v>
      </c>
      <c r="G236" s="12">
        <v>44475.916666666664</v>
      </c>
      <c r="H236" s="75" t="s">
        <v>524</v>
      </c>
      <c r="I236" s="15">
        <v>142</v>
      </c>
      <c r="J236" s="15">
        <v>8</v>
      </c>
      <c r="K236" s="15">
        <v>8</v>
      </c>
      <c r="L236" s="15">
        <v>2</v>
      </c>
      <c r="M236" s="79">
        <v>2.2719999999999998</v>
      </c>
      <c r="N236" s="101">
        <v>2.2719999999999998</v>
      </c>
      <c r="O236" s="63">
        <v>2530</v>
      </c>
      <c r="P236" s="64">
        <f>Table224578910112345678[[#This Row],[PEMBULATAN]]*O236</f>
        <v>5748.16</v>
      </c>
    </row>
    <row r="237" spans="1:16" ht="26.25" customHeight="1" x14ac:dyDescent="0.2">
      <c r="A237" s="13"/>
      <c r="B237" s="73"/>
      <c r="C237" s="71" t="s">
        <v>1067</v>
      </c>
      <c r="D237" s="76" t="s">
        <v>69</v>
      </c>
      <c r="E237" s="12">
        <v>44474</v>
      </c>
      <c r="F237" s="74" t="s">
        <v>523</v>
      </c>
      <c r="G237" s="12">
        <v>44475.916666666664</v>
      </c>
      <c r="H237" s="75" t="s">
        <v>524</v>
      </c>
      <c r="I237" s="15">
        <v>124</v>
      </c>
      <c r="J237" s="15">
        <v>7</v>
      </c>
      <c r="K237" s="15">
        <v>7</v>
      </c>
      <c r="L237" s="15">
        <v>1</v>
      </c>
      <c r="M237" s="79">
        <v>1.5189999999999999</v>
      </c>
      <c r="N237" s="101">
        <v>1.5189999999999999</v>
      </c>
      <c r="O237" s="63">
        <v>2530</v>
      </c>
      <c r="P237" s="64">
        <f>Table224578910112345678[[#This Row],[PEMBULATAN]]*O237</f>
        <v>3843.0699999999997</v>
      </c>
    </row>
    <row r="238" spans="1:16" ht="26.25" customHeight="1" x14ac:dyDescent="0.2">
      <c r="A238" s="13"/>
      <c r="B238" s="73"/>
      <c r="C238" s="71" t="s">
        <v>1068</v>
      </c>
      <c r="D238" s="76" t="s">
        <v>69</v>
      </c>
      <c r="E238" s="12">
        <v>44474</v>
      </c>
      <c r="F238" s="74" t="s">
        <v>523</v>
      </c>
      <c r="G238" s="12">
        <v>44475.916666666664</v>
      </c>
      <c r="H238" s="75" t="s">
        <v>524</v>
      </c>
      <c r="I238" s="15">
        <v>128</v>
      </c>
      <c r="J238" s="15">
        <v>22</v>
      </c>
      <c r="K238" s="15">
        <v>13</v>
      </c>
      <c r="L238" s="15">
        <v>1</v>
      </c>
      <c r="M238" s="79">
        <v>9.1519999999999992</v>
      </c>
      <c r="N238" s="101">
        <v>9.1519999999999992</v>
      </c>
      <c r="O238" s="63">
        <v>2530</v>
      </c>
      <c r="P238" s="64">
        <f>Table224578910112345678[[#This Row],[PEMBULATAN]]*O238</f>
        <v>23154.559999999998</v>
      </c>
    </row>
    <row r="239" spans="1:16" ht="26.25" customHeight="1" x14ac:dyDescent="0.2">
      <c r="A239" s="13"/>
      <c r="B239" s="73"/>
      <c r="C239" s="71" t="s">
        <v>1069</v>
      </c>
      <c r="D239" s="76" t="s">
        <v>69</v>
      </c>
      <c r="E239" s="12">
        <v>44474</v>
      </c>
      <c r="F239" s="74" t="s">
        <v>523</v>
      </c>
      <c r="G239" s="12">
        <v>44475.916666666664</v>
      </c>
      <c r="H239" s="75" t="s">
        <v>524</v>
      </c>
      <c r="I239" s="15">
        <v>25</v>
      </c>
      <c r="J239" s="15">
        <v>31</v>
      </c>
      <c r="K239" s="15">
        <v>5</v>
      </c>
      <c r="L239" s="15">
        <v>1</v>
      </c>
      <c r="M239" s="79">
        <v>0.96875</v>
      </c>
      <c r="N239" s="101">
        <v>1</v>
      </c>
      <c r="O239" s="63">
        <v>2530</v>
      </c>
      <c r="P239" s="64">
        <f>Table224578910112345678[[#This Row],[PEMBULATAN]]*O239</f>
        <v>2530</v>
      </c>
    </row>
    <row r="240" spans="1:16" ht="26.25" customHeight="1" x14ac:dyDescent="0.2">
      <c r="A240" s="13"/>
      <c r="B240" s="73"/>
      <c r="C240" s="71" t="s">
        <v>1070</v>
      </c>
      <c r="D240" s="76" t="s">
        <v>69</v>
      </c>
      <c r="E240" s="12">
        <v>44474</v>
      </c>
      <c r="F240" s="74" t="s">
        <v>523</v>
      </c>
      <c r="G240" s="12">
        <v>44475.916666666664</v>
      </c>
      <c r="H240" s="75" t="s">
        <v>524</v>
      </c>
      <c r="I240" s="15">
        <v>65</v>
      </c>
      <c r="J240" s="15">
        <v>48</v>
      </c>
      <c r="K240" s="15">
        <v>25</v>
      </c>
      <c r="L240" s="15">
        <v>4</v>
      </c>
      <c r="M240" s="79">
        <v>19.5</v>
      </c>
      <c r="N240" s="101">
        <v>19.5</v>
      </c>
      <c r="O240" s="63">
        <v>2530</v>
      </c>
      <c r="P240" s="64">
        <f>Table224578910112345678[[#This Row],[PEMBULATAN]]*O240</f>
        <v>49335</v>
      </c>
    </row>
    <row r="241" spans="1:16" ht="26.25" customHeight="1" x14ac:dyDescent="0.2">
      <c r="A241" s="13"/>
      <c r="B241" s="73"/>
      <c r="C241" s="71" t="s">
        <v>1071</v>
      </c>
      <c r="D241" s="76" t="s">
        <v>69</v>
      </c>
      <c r="E241" s="12">
        <v>44474</v>
      </c>
      <c r="F241" s="74" t="s">
        <v>523</v>
      </c>
      <c r="G241" s="12">
        <v>44475.916666666664</v>
      </c>
      <c r="H241" s="75" t="s">
        <v>524</v>
      </c>
      <c r="I241" s="15">
        <v>67</v>
      </c>
      <c r="J241" s="15">
        <v>54</v>
      </c>
      <c r="K241" s="15">
        <v>22</v>
      </c>
      <c r="L241" s="15">
        <v>7</v>
      </c>
      <c r="M241" s="79">
        <v>19.899000000000001</v>
      </c>
      <c r="N241" s="101">
        <v>19.899000000000001</v>
      </c>
      <c r="O241" s="63">
        <v>2530</v>
      </c>
      <c r="P241" s="64">
        <f>Table224578910112345678[[#This Row],[PEMBULATAN]]*O241</f>
        <v>50344.47</v>
      </c>
    </row>
    <row r="242" spans="1:16" ht="26.25" customHeight="1" x14ac:dyDescent="0.2">
      <c r="A242" s="13"/>
      <c r="B242" s="73"/>
      <c r="C242" s="71" t="s">
        <v>1072</v>
      </c>
      <c r="D242" s="76" t="s">
        <v>69</v>
      </c>
      <c r="E242" s="12">
        <v>44474</v>
      </c>
      <c r="F242" s="74" t="s">
        <v>523</v>
      </c>
      <c r="G242" s="12">
        <v>44475.916666666664</v>
      </c>
      <c r="H242" s="75" t="s">
        <v>524</v>
      </c>
      <c r="I242" s="15">
        <v>34</v>
      </c>
      <c r="J242" s="15">
        <v>27</v>
      </c>
      <c r="K242" s="15">
        <v>24</v>
      </c>
      <c r="L242" s="15">
        <v>7</v>
      </c>
      <c r="M242" s="79">
        <v>5.508</v>
      </c>
      <c r="N242" s="101">
        <v>7</v>
      </c>
      <c r="O242" s="63">
        <v>2530</v>
      </c>
      <c r="P242" s="64">
        <f>Table224578910112345678[[#This Row],[PEMBULATAN]]*O242</f>
        <v>17710</v>
      </c>
    </row>
    <row r="243" spans="1:16" ht="26.25" customHeight="1" x14ac:dyDescent="0.2">
      <c r="A243" s="13"/>
      <c r="B243" s="73"/>
      <c r="C243" s="71" t="s">
        <v>1073</v>
      </c>
      <c r="D243" s="76" t="s">
        <v>69</v>
      </c>
      <c r="E243" s="12">
        <v>44474</v>
      </c>
      <c r="F243" s="74" t="s">
        <v>523</v>
      </c>
      <c r="G243" s="12">
        <v>44475.916666666664</v>
      </c>
      <c r="H243" s="75" t="s">
        <v>524</v>
      </c>
      <c r="I243" s="15">
        <v>103</v>
      </c>
      <c r="J243" s="15">
        <v>8</v>
      </c>
      <c r="K243" s="15">
        <v>8</v>
      </c>
      <c r="L243" s="15">
        <v>2</v>
      </c>
      <c r="M243" s="79">
        <v>1.6479999999999999</v>
      </c>
      <c r="N243" s="101">
        <v>2</v>
      </c>
      <c r="O243" s="63">
        <v>2530</v>
      </c>
      <c r="P243" s="64">
        <f>Table224578910112345678[[#This Row],[PEMBULATAN]]*O243</f>
        <v>5060</v>
      </c>
    </row>
    <row r="244" spans="1:16" ht="26.25" customHeight="1" x14ac:dyDescent="0.2">
      <c r="A244" s="13"/>
      <c r="B244" s="73"/>
      <c r="C244" s="71" t="s">
        <v>1074</v>
      </c>
      <c r="D244" s="76" t="s">
        <v>69</v>
      </c>
      <c r="E244" s="12">
        <v>44474</v>
      </c>
      <c r="F244" s="74" t="s">
        <v>523</v>
      </c>
      <c r="G244" s="12">
        <v>44475.916666666664</v>
      </c>
      <c r="H244" s="75" t="s">
        <v>524</v>
      </c>
      <c r="I244" s="15">
        <v>94</v>
      </c>
      <c r="J244" s="15">
        <v>50</v>
      </c>
      <c r="K244" s="15">
        <v>22</v>
      </c>
      <c r="L244" s="15">
        <v>17</v>
      </c>
      <c r="M244" s="79">
        <v>25.85</v>
      </c>
      <c r="N244" s="101">
        <v>25.85</v>
      </c>
      <c r="O244" s="63">
        <v>2530</v>
      </c>
      <c r="P244" s="64">
        <f>Table224578910112345678[[#This Row],[PEMBULATAN]]*O244</f>
        <v>65400.5</v>
      </c>
    </row>
    <row r="245" spans="1:16" ht="26.25" customHeight="1" x14ac:dyDescent="0.2">
      <c r="A245" s="13"/>
      <c r="B245" s="73"/>
      <c r="C245" s="71" t="s">
        <v>1075</v>
      </c>
      <c r="D245" s="76" t="s">
        <v>69</v>
      </c>
      <c r="E245" s="12">
        <v>44474</v>
      </c>
      <c r="F245" s="74" t="s">
        <v>523</v>
      </c>
      <c r="G245" s="12">
        <v>44475.916666666664</v>
      </c>
      <c r="H245" s="75" t="s">
        <v>524</v>
      </c>
      <c r="I245" s="15">
        <v>81</v>
      </c>
      <c r="J245" s="15">
        <v>74</v>
      </c>
      <c r="K245" s="15">
        <v>25</v>
      </c>
      <c r="L245" s="15">
        <v>17</v>
      </c>
      <c r="M245" s="79">
        <v>37.462499999999999</v>
      </c>
      <c r="N245" s="101">
        <v>37.462499999999999</v>
      </c>
      <c r="O245" s="63">
        <v>2530</v>
      </c>
      <c r="P245" s="64">
        <f>Table224578910112345678[[#This Row],[PEMBULATAN]]*O245</f>
        <v>94780.125</v>
      </c>
    </row>
    <row r="246" spans="1:16" ht="26.25" customHeight="1" x14ac:dyDescent="0.2">
      <c r="A246" s="13"/>
      <c r="B246" s="73"/>
      <c r="C246" s="71" t="s">
        <v>1076</v>
      </c>
      <c r="D246" s="76" t="s">
        <v>69</v>
      </c>
      <c r="E246" s="12">
        <v>44474</v>
      </c>
      <c r="F246" s="74" t="s">
        <v>523</v>
      </c>
      <c r="G246" s="12">
        <v>44475.916666666664</v>
      </c>
      <c r="H246" s="75" t="s">
        <v>524</v>
      </c>
      <c r="I246" s="15">
        <v>80</v>
      </c>
      <c r="J246" s="15">
        <v>60</v>
      </c>
      <c r="K246" s="15">
        <v>31</v>
      </c>
      <c r="L246" s="15">
        <v>18</v>
      </c>
      <c r="M246" s="79">
        <v>37.200000000000003</v>
      </c>
      <c r="N246" s="101">
        <v>37.200000000000003</v>
      </c>
      <c r="O246" s="63">
        <v>2530</v>
      </c>
      <c r="P246" s="64">
        <f>Table224578910112345678[[#This Row],[PEMBULATAN]]*O246</f>
        <v>94116</v>
      </c>
    </row>
    <row r="247" spans="1:16" ht="26.25" customHeight="1" x14ac:dyDescent="0.2">
      <c r="A247" s="13"/>
      <c r="B247" s="73"/>
      <c r="C247" s="71" t="s">
        <v>1077</v>
      </c>
      <c r="D247" s="76" t="s">
        <v>69</v>
      </c>
      <c r="E247" s="12">
        <v>44474</v>
      </c>
      <c r="F247" s="74" t="s">
        <v>523</v>
      </c>
      <c r="G247" s="12">
        <v>44475.916666666664</v>
      </c>
      <c r="H247" s="75" t="s">
        <v>524</v>
      </c>
      <c r="I247" s="15">
        <v>67</v>
      </c>
      <c r="J247" s="15">
        <v>52</v>
      </c>
      <c r="K247" s="15">
        <v>27</v>
      </c>
      <c r="L247" s="15">
        <v>14</v>
      </c>
      <c r="M247" s="79">
        <v>23.516999999999999</v>
      </c>
      <c r="N247" s="101">
        <v>23.516999999999999</v>
      </c>
      <c r="O247" s="63">
        <v>2530</v>
      </c>
      <c r="P247" s="64">
        <f>Table224578910112345678[[#This Row],[PEMBULATAN]]*O247</f>
        <v>59498.01</v>
      </c>
    </row>
    <row r="248" spans="1:16" ht="26.25" customHeight="1" x14ac:dyDescent="0.2">
      <c r="A248" s="13"/>
      <c r="B248" s="73"/>
      <c r="C248" s="71" t="s">
        <v>1078</v>
      </c>
      <c r="D248" s="76" t="s">
        <v>69</v>
      </c>
      <c r="E248" s="12">
        <v>44474</v>
      </c>
      <c r="F248" s="74" t="s">
        <v>523</v>
      </c>
      <c r="G248" s="12">
        <v>44475.916666666664</v>
      </c>
      <c r="H248" s="75" t="s">
        <v>524</v>
      </c>
      <c r="I248" s="15">
        <v>60</v>
      </c>
      <c r="J248" s="15">
        <v>45</v>
      </c>
      <c r="K248" s="15">
        <v>23</v>
      </c>
      <c r="L248" s="15">
        <v>6</v>
      </c>
      <c r="M248" s="79">
        <v>15.525</v>
      </c>
      <c r="N248" s="101">
        <v>15.525</v>
      </c>
      <c r="O248" s="63">
        <v>2530</v>
      </c>
      <c r="P248" s="64">
        <f>Table224578910112345678[[#This Row],[PEMBULATAN]]*O248</f>
        <v>39278.25</v>
      </c>
    </row>
    <row r="249" spans="1:16" ht="26.25" customHeight="1" x14ac:dyDescent="0.2">
      <c r="A249" s="13"/>
      <c r="B249" s="73"/>
      <c r="C249" s="71" t="s">
        <v>1079</v>
      </c>
      <c r="D249" s="76" t="s">
        <v>69</v>
      </c>
      <c r="E249" s="12">
        <v>44474</v>
      </c>
      <c r="F249" s="74" t="s">
        <v>523</v>
      </c>
      <c r="G249" s="12">
        <v>44475.916666666664</v>
      </c>
      <c r="H249" s="75" t="s">
        <v>524</v>
      </c>
      <c r="I249" s="15">
        <v>93</v>
      </c>
      <c r="J249" s="15">
        <v>52</v>
      </c>
      <c r="K249" s="15">
        <v>25</v>
      </c>
      <c r="L249" s="15">
        <v>10</v>
      </c>
      <c r="M249" s="79">
        <v>30.225000000000001</v>
      </c>
      <c r="N249" s="101">
        <v>30.225000000000001</v>
      </c>
      <c r="O249" s="63">
        <v>2530</v>
      </c>
      <c r="P249" s="64">
        <f>Table224578910112345678[[#This Row],[PEMBULATAN]]*O249</f>
        <v>76469.25</v>
      </c>
    </row>
    <row r="250" spans="1:16" ht="26.25" customHeight="1" x14ac:dyDescent="0.2">
      <c r="A250" s="13"/>
      <c r="B250" s="73"/>
      <c r="C250" s="71" t="s">
        <v>1080</v>
      </c>
      <c r="D250" s="76" t="s">
        <v>69</v>
      </c>
      <c r="E250" s="12">
        <v>44474</v>
      </c>
      <c r="F250" s="74" t="s">
        <v>523</v>
      </c>
      <c r="G250" s="12">
        <v>44475.916666666664</v>
      </c>
      <c r="H250" s="75" t="s">
        <v>524</v>
      </c>
      <c r="I250" s="15">
        <v>62</v>
      </c>
      <c r="J250" s="15">
        <v>37</v>
      </c>
      <c r="K250" s="15">
        <v>23</v>
      </c>
      <c r="L250" s="15">
        <v>5</v>
      </c>
      <c r="M250" s="79">
        <v>13.1905</v>
      </c>
      <c r="N250" s="101">
        <v>13.1905</v>
      </c>
      <c r="O250" s="63">
        <v>2530</v>
      </c>
      <c r="P250" s="64">
        <f>Table224578910112345678[[#This Row],[PEMBULATAN]]*O250</f>
        <v>33371.965000000004</v>
      </c>
    </row>
    <row r="251" spans="1:16" ht="26.25" customHeight="1" x14ac:dyDescent="0.2">
      <c r="A251" s="13"/>
      <c r="B251" s="73"/>
      <c r="C251" s="71" t="s">
        <v>1081</v>
      </c>
      <c r="D251" s="76" t="s">
        <v>69</v>
      </c>
      <c r="E251" s="12">
        <v>44474</v>
      </c>
      <c r="F251" s="74" t="s">
        <v>523</v>
      </c>
      <c r="G251" s="12">
        <v>44475.916666666664</v>
      </c>
      <c r="H251" s="75" t="s">
        <v>524</v>
      </c>
      <c r="I251" s="15">
        <v>85</v>
      </c>
      <c r="J251" s="15">
        <v>62</v>
      </c>
      <c r="K251" s="15">
        <v>28</v>
      </c>
      <c r="L251" s="15">
        <v>13</v>
      </c>
      <c r="M251" s="79">
        <v>36.89</v>
      </c>
      <c r="N251" s="101">
        <v>36.89</v>
      </c>
      <c r="O251" s="63">
        <v>2530</v>
      </c>
      <c r="P251" s="64">
        <f>Table224578910112345678[[#This Row],[PEMBULATAN]]*O251</f>
        <v>93331.7</v>
      </c>
    </row>
    <row r="252" spans="1:16" ht="26.25" customHeight="1" x14ac:dyDescent="0.2">
      <c r="A252" s="13"/>
      <c r="B252" s="73"/>
      <c r="C252" s="71" t="s">
        <v>1082</v>
      </c>
      <c r="D252" s="76" t="s">
        <v>69</v>
      </c>
      <c r="E252" s="12">
        <v>44474</v>
      </c>
      <c r="F252" s="74" t="s">
        <v>523</v>
      </c>
      <c r="G252" s="12">
        <v>44475.916666666664</v>
      </c>
      <c r="H252" s="75" t="s">
        <v>524</v>
      </c>
      <c r="I252" s="15">
        <v>85</v>
      </c>
      <c r="J252" s="15">
        <v>56</v>
      </c>
      <c r="K252" s="15">
        <v>37</v>
      </c>
      <c r="L252" s="15">
        <v>21</v>
      </c>
      <c r="M252" s="79">
        <v>44.03</v>
      </c>
      <c r="N252" s="101">
        <v>44.03</v>
      </c>
      <c r="O252" s="63">
        <v>2530</v>
      </c>
      <c r="P252" s="64">
        <f>Table224578910112345678[[#This Row],[PEMBULATAN]]*O252</f>
        <v>111395.90000000001</v>
      </c>
    </row>
    <row r="253" spans="1:16" ht="26.25" customHeight="1" x14ac:dyDescent="0.2">
      <c r="A253" s="13"/>
      <c r="B253" s="73"/>
      <c r="C253" s="71" t="s">
        <v>1083</v>
      </c>
      <c r="D253" s="76" t="s">
        <v>69</v>
      </c>
      <c r="E253" s="12">
        <v>44474</v>
      </c>
      <c r="F253" s="74" t="s">
        <v>523</v>
      </c>
      <c r="G253" s="12">
        <v>44475.916666666664</v>
      </c>
      <c r="H253" s="75" t="s">
        <v>524</v>
      </c>
      <c r="I253" s="15">
        <v>100</v>
      </c>
      <c r="J253" s="15">
        <v>65</v>
      </c>
      <c r="K253" s="15">
        <v>31</v>
      </c>
      <c r="L253" s="15">
        <v>12</v>
      </c>
      <c r="M253" s="79">
        <v>50.375</v>
      </c>
      <c r="N253" s="101">
        <v>51</v>
      </c>
      <c r="O253" s="63">
        <v>2530</v>
      </c>
      <c r="P253" s="64">
        <f>Table224578910112345678[[#This Row],[PEMBULATAN]]*O253</f>
        <v>129030</v>
      </c>
    </row>
    <row r="254" spans="1:16" ht="26.25" customHeight="1" x14ac:dyDescent="0.2">
      <c r="A254" s="13"/>
      <c r="B254" s="73"/>
      <c r="C254" s="71" t="s">
        <v>1084</v>
      </c>
      <c r="D254" s="76" t="s">
        <v>69</v>
      </c>
      <c r="E254" s="12">
        <v>44474</v>
      </c>
      <c r="F254" s="74" t="s">
        <v>523</v>
      </c>
      <c r="G254" s="12">
        <v>44475.916666666664</v>
      </c>
      <c r="H254" s="75" t="s">
        <v>524</v>
      </c>
      <c r="I254" s="15">
        <v>92</v>
      </c>
      <c r="J254" s="15">
        <v>61</v>
      </c>
      <c r="K254" s="15">
        <v>40</v>
      </c>
      <c r="L254" s="15">
        <v>28</v>
      </c>
      <c r="M254" s="79">
        <v>56.12</v>
      </c>
      <c r="N254" s="101">
        <v>56.12</v>
      </c>
      <c r="O254" s="63">
        <v>2530</v>
      </c>
      <c r="P254" s="64">
        <f>Table224578910112345678[[#This Row],[PEMBULATAN]]*O254</f>
        <v>141983.6</v>
      </c>
    </row>
    <row r="255" spans="1:16" ht="26.25" customHeight="1" x14ac:dyDescent="0.2">
      <c r="A255" s="13"/>
      <c r="B255" s="73"/>
      <c r="C255" s="71" t="s">
        <v>1085</v>
      </c>
      <c r="D255" s="76" t="s">
        <v>69</v>
      </c>
      <c r="E255" s="12">
        <v>44474</v>
      </c>
      <c r="F255" s="74" t="s">
        <v>523</v>
      </c>
      <c r="G255" s="12">
        <v>44475.916666666664</v>
      </c>
      <c r="H255" s="75" t="s">
        <v>524</v>
      </c>
      <c r="I255" s="15">
        <v>70</v>
      </c>
      <c r="J255" s="15">
        <v>64</v>
      </c>
      <c r="K255" s="15">
        <v>28</v>
      </c>
      <c r="L255" s="15">
        <v>12</v>
      </c>
      <c r="M255" s="79">
        <v>31.36</v>
      </c>
      <c r="N255" s="101">
        <v>32</v>
      </c>
      <c r="O255" s="63">
        <v>2530</v>
      </c>
      <c r="P255" s="64">
        <f>Table224578910112345678[[#This Row],[PEMBULATAN]]*O255</f>
        <v>80960</v>
      </c>
    </row>
    <row r="256" spans="1:16" ht="26.25" customHeight="1" x14ac:dyDescent="0.2">
      <c r="A256" s="13"/>
      <c r="B256" s="73"/>
      <c r="C256" s="71" t="s">
        <v>1086</v>
      </c>
      <c r="D256" s="76" t="s">
        <v>69</v>
      </c>
      <c r="E256" s="12">
        <v>44474</v>
      </c>
      <c r="F256" s="74" t="s">
        <v>523</v>
      </c>
      <c r="G256" s="12">
        <v>44475.916666666664</v>
      </c>
      <c r="H256" s="75" t="s">
        <v>524</v>
      </c>
      <c r="I256" s="15">
        <v>66</v>
      </c>
      <c r="J256" s="15">
        <v>65</v>
      </c>
      <c r="K256" s="15">
        <v>20</v>
      </c>
      <c r="L256" s="15">
        <v>7</v>
      </c>
      <c r="M256" s="79">
        <v>21.45</v>
      </c>
      <c r="N256" s="101">
        <v>22</v>
      </c>
      <c r="O256" s="63">
        <v>2530</v>
      </c>
      <c r="P256" s="64">
        <f>Table224578910112345678[[#This Row],[PEMBULATAN]]*O256</f>
        <v>55660</v>
      </c>
    </row>
    <row r="257" spans="1:16" ht="26.25" customHeight="1" x14ac:dyDescent="0.2">
      <c r="A257" s="13"/>
      <c r="B257" s="73"/>
      <c r="C257" s="71" t="s">
        <v>1087</v>
      </c>
      <c r="D257" s="76" t="s">
        <v>69</v>
      </c>
      <c r="E257" s="12">
        <v>44474</v>
      </c>
      <c r="F257" s="74" t="s">
        <v>523</v>
      </c>
      <c r="G257" s="12">
        <v>44475.916666666664</v>
      </c>
      <c r="H257" s="75" t="s">
        <v>524</v>
      </c>
      <c r="I257" s="15">
        <v>90</v>
      </c>
      <c r="J257" s="15">
        <v>70</v>
      </c>
      <c r="K257" s="15">
        <v>20</v>
      </c>
      <c r="L257" s="15">
        <v>11</v>
      </c>
      <c r="M257" s="79">
        <v>31.5</v>
      </c>
      <c r="N257" s="101">
        <v>31.5</v>
      </c>
      <c r="O257" s="63">
        <v>2530</v>
      </c>
      <c r="P257" s="64">
        <f>Table224578910112345678[[#This Row],[PEMBULATAN]]*O257</f>
        <v>79695</v>
      </c>
    </row>
    <row r="258" spans="1:16" ht="26.25" customHeight="1" x14ac:dyDescent="0.2">
      <c r="A258" s="13"/>
      <c r="B258" s="73"/>
      <c r="C258" s="71" t="s">
        <v>1088</v>
      </c>
      <c r="D258" s="76" t="s">
        <v>69</v>
      </c>
      <c r="E258" s="12">
        <v>44474</v>
      </c>
      <c r="F258" s="74" t="s">
        <v>523</v>
      </c>
      <c r="G258" s="12">
        <v>44475.916666666664</v>
      </c>
      <c r="H258" s="75" t="s">
        <v>524</v>
      </c>
      <c r="I258" s="15">
        <v>82</v>
      </c>
      <c r="J258" s="15">
        <v>60</v>
      </c>
      <c r="K258" s="15">
        <v>41</v>
      </c>
      <c r="L258" s="15">
        <v>6</v>
      </c>
      <c r="M258" s="79">
        <v>50.43</v>
      </c>
      <c r="N258" s="101">
        <v>51</v>
      </c>
      <c r="O258" s="63">
        <v>2530</v>
      </c>
      <c r="P258" s="64">
        <f>Table224578910112345678[[#This Row],[PEMBULATAN]]*O258</f>
        <v>129030</v>
      </c>
    </row>
    <row r="259" spans="1:16" ht="26.25" customHeight="1" x14ac:dyDescent="0.2">
      <c r="A259" s="13"/>
      <c r="B259" s="73"/>
      <c r="C259" s="71" t="s">
        <v>1089</v>
      </c>
      <c r="D259" s="76" t="s">
        <v>69</v>
      </c>
      <c r="E259" s="12">
        <v>44474</v>
      </c>
      <c r="F259" s="74" t="s">
        <v>523</v>
      </c>
      <c r="G259" s="12">
        <v>44475.916666666664</v>
      </c>
      <c r="H259" s="75" t="s">
        <v>524</v>
      </c>
      <c r="I259" s="15">
        <v>90</v>
      </c>
      <c r="J259" s="15">
        <v>55</v>
      </c>
      <c r="K259" s="15">
        <v>42</v>
      </c>
      <c r="L259" s="15">
        <v>10</v>
      </c>
      <c r="M259" s="79">
        <v>51.975000000000001</v>
      </c>
      <c r="N259" s="101">
        <v>51.975000000000001</v>
      </c>
      <c r="O259" s="63">
        <v>2530</v>
      </c>
      <c r="P259" s="64">
        <f>Table224578910112345678[[#This Row],[PEMBULATAN]]*O259</f>
        <v>131496.75</v>
      </c>
    </row>
    <row r="260" spans="1:16" ht="26.25" customHeight="1" x14ac:dyDescent="0.2">
      <c r="A260" s="13"/>
      <c r="B260" s="73"/>
      <c r="C260" s="71" t="s">
        <v>1090</v>
      </c>
      <c r="D260" s="76" t="s">
        <v>69</v>
      </c>
      <c r="E260" s="12">
        <v>44474</v>
      </c>
      <c r="F260" s="74" t="s">
        <v>523</v>
      </c>
      <c r="G260" s="12">
        <v>44475.916666666664</v>
      </c>
      <c r="H260" s="75" t="s">
        <v>524</v>
      </c>
      <c r="I260" s="15">
        <v>100</v>
      </c>
      <c r="J260" s="15">
        <v>65</v>
      </c>
      <c r="K260" s="15">
        <v>40</v>
      </c>
      <c r="L260" s="15">
        <v>26</v>
      </c>
      <c r="M260" s="79">
        <v>65</v>
      </c>
      <c r="N260" s="101">
        <v>65</v>
      </c>
      <c r="O260" s="63">
        <v>2530</v>
      </c>
      <c r="P260" s="64">
        <f>Table224578910112345678[[#This Row],[PEMBULATAN]]*O260</f>
        <v>164450</v>
      </c>
    </row>
    <row r="261" spans="1:16" ht="26.25" customHeight="1" x14ac:dyDescent="0.2">
      <c r="A261" s="13"/>
      <c r="B261" s="73"/>
      <c r="C261" s="71" t="s">
        <v>1091</v>
      </c>
      <c r="D261" s="76" t="s">
        <v>69</v>
      </c>
      <c r="E261" s="12">
        <v>44474</v>
      </c>
      <c r="F261" s="74" t="s">
        <v>523</v>
      </c>
      <c r="G261" s="12">
        <v>44475.916666666664</v>
      </c>
      <c r="H261" s="75" t="s">
        <v>524</v>
      </c>
      <c r="I261" s="15">
        <v>150</v>
      </c>
      <c r="J261" s="15">
        <v>42</v>
      </c>
      <c r="K261" s="15">
        <v>20</v>
      </c>
      <c r="L261" s="15">
        <v>33</v>
      </c>
      <c r="M261" s="79">
        <v>31.5</v>
      </c>
      <c r="N261" s="101">
        <v>33</v>
      </c>
      <c r="O261" s="63">
        <v>2530</v>
      </c>
      <c r="P261" s="64">
        <f>Table224578910112345678[[#This Row],[PEMBULATAN]]*O261</f>
        <v>83490</v>
      </c>
    </row>
    <row r="262" spans="1:16" ht="26.25" customHeight="1" x14ac:dyDescent="0.2">
      <c r="A262" s="13"/>
      <c r="B262" s="73"/>
      <c r="C262" s="71" t="s">
        <v>1092</v>
      </c>
      <c r="D262" s="76" t="s">
        <v>69</v>
      </c>
      <c r="E262" s="12">
        <v>44474</v>
      </c>
      <c r="F262" s="74" t="s">
        <v>523</v>
      </c>
      <c r="G262" s="12">
        <v>44475.916666666664</v>
      </c>
      <c r="H262" s="75" t="s">
        <v>524</v>
      </c>
      <c r="I262" s="15">
        <v>75</v>
      </c>
      <c r="J262" s="15">
        <v>28</v>
      </c>
      <c r="K262" s="15">
        <v>14</v>
      </c>
      <c r="L262" s="15">
        <v>7</v>
      </c>
      <c r="M262" s="79">
        <v>7.35</v>
      </c>
      <c r="N262" s="101">
        <v>8</v>
      </c>
      <c r="O262" s="63">
        <v>2530</v>
      </c>
      <c r="P262" s="64">
        <f>Table224578910112345678[[#This Row],[PEMBULATAN]]*O262</f>
        <v>20240</v>
      </c>
    </row>
    <row r="263" spans="1:16" ht="26.25" customHeight="1" x14ac:dyDescent="0.2">
      <c r="A263" s="13"/>
      <c r="B263" s="73"/>
      <c r="C263" s="71" t="s">
        <v>1093</v>
      </c>
      <c r="D263" s="76" t="s">
        <v>69</v>
      </c>
      <c r="E263" s="12">
        <v>44474</v>
      </c>
      <c r="F263" s="74" t="s">
        <v>523</v>
      </c>
      <c r="G263" s="12">
        <v>44475.916666666664</v>
      </c>
      <c r="H263" s="75" t="s">
        <v>524</v>
      </c>
      <c r="I263" s="15">
        <v>43</v>
      </c>
      <c r="J263" s="15">
        <v>37</v>
      </c>
      <c r="K263" s="15">
        <v>23</v>
      </c>
      <c r="L263" s="15">
        <v>18</v>
      </c>
      <c r="M263" s="79">
        <v>9.1482500000000009</v>
      </c>
      <c r="N263" s="101">
        <v>18</v>
      </c>
      <c r="O263" s="63">
        <v>2530</v>
      </c>
      <c r="P263" s="64">
        <f>Table224578910112345678[[#This Row],[PEMBULATAN]]*O263</f>
        <v>45540</v>
      </c>
    </row>
    <row r="264" spans="1:16" ht="26.25" customHeight="1" x14ac:dyDescent="0.2">
      <c r="A264" s="13"/>
      <c r="B264" s="73"/>
      <c r="C264" s="71" t="s">
        <v>1094</v>
      </c>
      <c r="D264" s="76" t="s">
        <v>69</v>
      </c>
      <c r="E264" s="12">
        <v>44474</v>
      </c>
      <c r="F264" s="74" t="s">
        <v>523</v>
      </c>
      <c r="G264" s="12">
        <v>44475.916666666664</v>
      </c>
      <c r="H264" s="75" t="s">
        <v>524</v>
      </c>
      <c r="I264" s="15">
        <v>117</v>
      </c>
      <c r="J264" s="15">
        <v>77</v>
      </c>
      <c r="K264" s="15">
        <v>5</v>
      </c>
      <c r="L264" s="15">
        <v>3</v>
      </c>
      <c r="M264" s="79">
        <v>11.26125</v>
      </c>
      <c r="N264" s="101">
        <v>11.26125</v>
      </c>
      <c r="O264" s="63">
        <v>2530</v>
      </c>
      <c r="P264" s="64">
        <f>Table224578910112345678[[#This Row],[PEMBULATAN]]*O264</f>
        <v>28490.962500000001</v>
      </c>
    </row>
    <row r="265" spans="1:16" ht="26.25" customHeight="1" x14ac:dyDescent="0.2">
      <c r="A265" s="13"/>
      <c r="B265" s="106"/>
      <c r="C265" s="71" t="s">
        <v>1095</v>
      </c>
      <c r="D265" s="76" t="s">
        <v>69</v>
      </c>
      <c r="E265" s="12">
        <v>44474</v>
      </c>
      <c r="F265" s="74" t="s">
        <v>523</v>
      </c>
      <c r="G265" s="12">
        <v>44475.916666666664</v>
      </c>
      <c r="H265" s="75" t="s">
        <v>524</v>
      </c>
      <c r="I265" s="15">
        <v>120</v>
      </c>
      <c r="J265" s="15">
        <v>23</v>
      </c>
      <c r="K265" s="15">
        <v>23</v>
      </c>
      <c r="L265" s="15">
        <v>4</v>
      </c>
      <c r="M265" s="79">
        <v>15.87</v>
      </c>
      <c r="N265" s="101">
        <v>15.87</v>
      </c>
      <c r="O265" s="63">
        <v>2530</v>
      </c>
      <c r="P265" s="64">
        <f>Table224578910112345678[[#This Row],[PEMBULATAN]]*O265</f>
        <v>40151.1</v>
      </c>
    </row>
    <row r="266" spans="1:16" ht="26.25" customHeight="1" x14ac:dyDescent="0.2">
      <c r="A266" s="13"/>
      <c r="B266" s="73" t="s">
        <v>1096</v>
      </c>
      <c r="C266" s="71" t="s">
        <v>1097</v>
      </c>
      <c r="D266" s="76" t="s">
        <v>69</v>
      </c>
      <c r="E266" s="12">
        <v>44474</v>
      </c>
      <c r="F266" s="74" t="s">
        <v>523</v>
      </c>
      <c r="G266" s="12">
        <v>44475.916666666664</v>
      </c>
      <c r="H266" s="75" t="s">
        <v>524</v>
      </c>
      <c r="I266" s="15">
        <v>75</v>
      </c>
      <c r="J266" s="15">
        <v>55</v>
      </c>
      <c r="K266" s="15">
        <v>27</v>
      </c>
      <c r="L266" s="15">
        <v>30</v>
      </c>
      <c r="M266" s="79">
        <v>27.84375</v>
      </c>
      <c r="N266" s="101">
        <v>30</v>
      </c>
      <c r="O266" s="63">
        <v>2530</v>
      </c>
      <c r="P266" s="64">
        <f>Table224578910112345678[[#This Row],[PEMBULATAN]]*O266</f>
        <v>75900</v>
      </c>
    </row>
    <row r="267" spans="1:16" ht="26.25" customHeight="1" x14ac:dyDescent="0.2">
      <c r="A267" s="13"/>
      <c r="B267" s="73"/>
      <c r="C267" s="71" t="s">
        <v>1098</v>
      </c>
      <c r="D267" s="76" t="s">
        <v>69</v>
      </c>
      <c r="E267" s="12">
        <v>44474</v>
      </c>
      <c r="F267" s="74" t="s">
        <v>523</v>
      </c>
      <c r="G267" s="12">
        <v>44475.916666666664</v>
      </c>
      <c r="H267" s="75" t="s">
        <v>524</v>
      </c>
      <c r="I267" s="15">
        <v>117</v>
      </c>
      <c r="J267" s="15">
        <v>53</v>
      </c>
      <c r="K267" s="15">
        <v>16</v>
      </c>
      <c r="L267" s="15">
        <v>20</v>
      </c>
      <c r="M267" s="79">
        <v>24.803999999999998</v>
      </c>
      <c r="N267" s="101">
        <v>24.803999999999998</v>
      </c>
      <c r="O267" s="63">
        <v>2530</v>
      </c>
      <c r="P267" s="64">
        <f>Table224578910112345678[[#This Row],[PEMBULATAN]]*O267</f>
        <v>62754.119999999995</v>
      </c>
    </row>
    <row r="268" spans="1:16" ht="26.25" customHeight="1" x14ac:dyDescent="0.2">
      <c r="A268" s="13"/>
      <c r="B268" s="73"/>
      <c r="C268" s="71" t="s">
        <v>1099</v>
      </c>
      <c r="D268" s="76" t="s">
        <v>69</v>
      </c>
      <c r="E268" s="12">
        <v>44474</v>
      </c>
      <c r="F268" s="74" t="s">
        <v>523</v>
      </c>
      <c r="G268" s="12">
        <v>44475.916666666664</v>
      </c>
      <c r="H268" s="75" t="s">
        <v>524</v>
      </c>
      <c r="I268" s="15">
        <v>30</v>
      </c>
      <c r="J268" s="15">
        <v>34</v>
      </c>
      <c r="K268" s="15">
        <v>15</v>
      </c>
      <c r="L268" s="15">
        <v>3</v>
      </c>
      <c r="M268" s="79">
        <v>3.8250000000000002</v>
      </c>
      <c r="N268" s="101">
        <v>3.8250000000000002</v>
      </c>
      <c r="O268" s="63">
        <v>2530</v>
      </c>
      <c r="P268" s="64">
        <f>Table224578910112345678[[#This Row],[PEMBULATAN]]*O268</f>
        <v>9677.25</v>
      </c>
    </row>
    <row r="269" spans="1:16" ht="26.25" customHeight="1" x14ac:dyDescent="0.2">
      <c r="A269" s="13"/>
      <c r="B269" s="73"/>
      <c r="C269" s="71" t="s">
        <v>1100</v>
      </c>
      <c r="D269" s="76" t="s">
        <v>69</v>
      </c>
      <c r="E269" s="12">
        <v>44474</v>
      </c>
      <c r="F269" s="74" t="s">
        <v>523</v>
      </c>
      <c r="G269" s="12">
        <v>44475.916666666664</v>
      </c>
      <c r="H269" s="75" t="s">
        <v>524</v>
      </c>
      <c r="I269" s="15">
        <v>70</v>
      </c>
      <c r="J269" s="15">
        <v>36</v>
      </c>
      <c r="K269" s="15">
        <v>17</v>
      </c>
      <c r="L269" s="15">
        <v>8</v>
      </c>
      <c r="M269" s="79">
        <v>10.71</v>
      </c>
      <c r="N269" s="101">
        <v>10.71</v>
      </c>
      <c r="O269" s="63">
        <v>2530</v>
      </c>
      <c r="P269" s="64">
        <f>Table224578910112345678[[#This Row],[PEMBULATAN]]*O269</f>
        <v>27096.300000000003</v>
      </c>
    </row>
    <row r="270" spans="1:16" ht="26.25" customHeight="1" x14ac:dyDescent="0.2">
      <c r="A270" s="13"/>
      <c r="B270" s="73"/>
      <c r="C270" s="71" t="s">
        <v>1101</v>
      </c>
      <c r="D270" s="76" t="s">
        <v>69</v>
      </c>
      <c r="E270" s="12">
        <v>44474</v>
      </c>
      <c r="F270" s="74" t="s">
        <v>523</v>
      </c>
      <c r="G270" s="12">
        <v>44475.916666666664</v>
      </c>
      <c r="H270" s="75" t="s">
        <v>524</v>
      </c>
      <c r="I270" s="15">
        <v>65</v>
      </c>
      <c r="J270" s="15">
        <v>47</v>
      </c>
      <c r="K270" s="15">
        <v>36</v>
      </c>
      <c r="L270" s="15">
        <v>15</v>
      </c>
      <c r="M270" s="79">
        <v>27.495000000000001</v>
      </c>
      <c r="N270" s="101">
        <v>27.495000000000001</v>
      </c>
      <c r="O270" s="63">
        <v>2530</v>
      </c>
      <c r="P270" s="64">
        <f>Table224578910112345678[[#This Row],[PEMBULATAN]]*O270</f>
        <v>69562.350000000006</v>
      </c>
    </row>
    <row r="271" spans="1:16" ht="26.25" customHeight="1" x14ac:dyDescent="0.2">
      <c r="A271" s="13"/>
      <c r="B271" s="73"/>
      <c r="C271" s="71" t="s">
        <v>1102</v>
      </c>
      <c r="D271" s="76" t="s">
        <v>69</v>
      </c>
      <c r="E271" s="12">
        <v>44474</v>
      </c>
      <c r="F271" s="74" t="s">
        <v>523</v>
      </c>
      <c r="G271" s="12">
        <v>44475.916666666664</v>
      </c>
      <c r="H271" s="75" t="s">
        <v>524</v>
      </c>
      <c r="I271" s="15">
        <v>34</v>
      </c>
      <c r="J271" s="15">
        <v>34</v>
      </c>
      <c r="K271" s="15">
        <v>20</v>
      </c>
      <c r="L271" s="15">
        <v>2</v>
      </c>
      <c r="M271" s="79">
        <v>5.78</v>
      </c>
      <c r="N271" s="101">
        <v>5.78</v>
      </c>
      <c r="O271" s="63">
        <v>2530</v>
      </c>
      <c r="P271" s="64">
        <f>Table224578910112345678[[#This Row],[PEMBULATAN]]*O271</f>
        <v>14623.400000000001</v>
      </c>
    </row>
    <row r="272" spans="1:16" ht="26.25" customHeight="1" x14ac:dyDescent="0.2">
      <c r="A272" s="13"/>
      <c r="B272" s="73"/>
      <c r="C272" s="71" t="s">
        <v>1103</v>
      </c>
      <c r="D272" s="76" t="s">
        <v>69</v>
      </c>
      <c r="E272" s="12">
        <v>44474</v>
      </c>
      <c r="F272" s="74" t="s">
        <v>523</v>
      </c>
      <c r="G272" s="12">
        <v>44475.916666666664</v>
      </c>
      <c r="H272" s="75" t="s">
        <v>524</v>
      </c>
      <c r="I272" s="15">
        <v>30</v>
      </c>
      <c r="J272" s="15">
        <v>30</v>
      </c>
      <c r="K272" s="15">
        <v>17</v>
      </c>
      <c r="L272" s="15">
        <v>2</v>
      </c>
      <c r="M272" s="79">
        <v>3.8250000000000002</v>
      </c>
      <c r="N272" s="101">
        <v>3.8250000000000002</v>
      </c>
      <c r="O272" s="63">
        <v>2530</v>
      </c>
      <c r="P272" s="64">
        <f>Table224578910112345678[[#This Row],[PEMBULATAN]]*O272</f>
        <v>9677.25</v>
      </c>
    </row>
    <row r="273" spans="1:16" ht="26.25" customHeight="1" x14ac:dyDescent="0.2">
      <c r="A273" s="13"/>
      <c r="B273" s="106"/>
      <c r="C273" s="71" t="s">
        <v>1104</v>
      </c>
      <c r="D273" s="76" t="s">
        <v>69</v>
      </c>
      <c r="E273" s="12">
        <v>44474</v>
      </c>
      <c r="F273" s="74" t="s">
        <v>523</v>
      </c>
      <c r="G273" s="12">
        <v>44475.916666666664</v>
      </c>
      <c r="H273" s="75" t="s">
        <v>524</v>
      </c>
      <c r="I273" s="15">
        <v>36</v>
      </c>
      <c r="J273" s="15">
        <v>22</v>
      </c>
      <c r="K273" s="15">
        <v>20</v>
      </c>
      <c r="L273" s="15">
        <v>20</v>
      </c>
      <c r="M273" s="79">
        <v>3.96</v>
      </c>
      <c r="N273" s="101">
        <v>20</v>
      </c>
      <c r="O273" s="63">
        <v>2530</v>
      </c>
      <c r="P273" s="64">
        <f>Table224578910112345678[[#This Row],[PEMBULATAN]]*O273</f>
        <v>50600</v>
      </c>
    </row>
    <row r="274" spans="1:16" ht="26.25" customHeight="1" x14ac:dyDescent="0.2">
      <c r="A274" s="13"/>
      <c r="B274" s="73" t="s">
        <v>1105</v>
      </c>
      <c r="C274" s="71" t="s">
        <v>1106</v>
      </c>
      <c r="D274" s="76" t="s">
        <v>69</v>
      </c>
      <c r="E274" s="12">
        <v>44474</v>
      </c>
      <c r="F274" s="74" t="s">
        <v>523</v>
      </c>
      <c r="G274" s="12">
        <v>44475.916666666664</v>
      </c>
      <c r="H274" s="75" t="s">
        <v>524</v>
      </c>
      <c r="I274" s="15">
        <v>44</v>
      </c>
      <c r="J274" s="15">
        <v>34</v>
      </c>
      <c r="K274" s="15">
        <v>29</v>
      </c>
      <c r="L274" s="15">
        <v>16</v>
      </c>
      <c r="M274" s="79">
        <v>10.846</v>
      </c>
      <c r="N274" s="101">
        <v>16</v>
      </c>
      <c r="O274" s="63">
        <v>2530</v>
      </c>
      <c r="P274" s="64">
        <f>Table224578910112345678[[#This Row],[PEMBULATAN]]*O274</f>
        <v>40480</v>
      </c>
    </row>
    <row r="275" spans="1:16" ht="26.25" customHeight="1" x14ac:dyDescent="0.2">
      <c r="A275" s="13"/>
      <c r="B275" s="73"/>
      <c r="C275" s="71" t="s">
        <v>1107</v>
      </c>
      <c r="D275" s="76" t="s">
        <v>69</v>
      </c>
      <c r="E275" s="12">
        <v>44474</v>
      </c>
      <c r="F275" s="74" t="s">
        <v>523</v>
      </c>
      <c r="G275" s="12">
        <v>44475.916666666664</v>
      </c>
      <c r="H275" s="75" t="s">
        <v>524</v>
      </c>
      <c r="I275" s="15">
        <v>55</v>
      </c>
      <c r="J275" s="15">
        <v>36</v>
      </c>
      <c r="K275" s="15">
        <v>9</v>
      </c>
      <c r="L275" s="15">
        <v>10</v>
      </c>
      <c r="M275" s="79">
        <v>4.4550000000000001</v>
      </c>
      <c r="N275" s="101">
        <v>10</v>
      </c>
      <c r="O275" s="63">
        <v>2530</v>
      </c>
      <c r="P275" s="64">
        <f>Table224578910112345678[[#This Row],[PEMBULATAN]]*O275</f>
        <v>25300</v>
      </c>
    </row>
    <row r="276" spans="1:16" ht="26.25" customHeight="1" x14ac:dyDescent="0.2">
      <c r="A276" s="13"/>
      <c r="B276" s="73"/>
      <c r="C276" s="71" t="s">
        <v>1108</v>
      </c>
      <c r="D276" s="76" t="s">
        <v>69</v>
      </c>
      <c r="E276" s="12">
        <v>44474</v>
      </c>
      <c r="F276" s="74" t="s">
        <v>523</v>
      </c>
      <c r="G276" s="12">
        <v>44475.916666666664</v>
      </c>
      <c r="H276" s="75" t="s">
        <v>524</v>
      </c>
      <c r="I276" s="15">
        <v>70</v>
      </c>
      <c r="J276" s="15">
        <v>37</v>
      </c>
      <c r="K276" s="15">
        <v>40</v>
      </c>
      <c r="L276" s="15">
        <v>14</v>
      </c>
      <c r="M276" s="79">
        <v>25.9</v>
      </c>
      <c r="N276" s="101">
        <v>25.9</v>
      </c>
      <c r="O276" s="63">
        <v>2530</v>
      </c>
      <c r="P276" s="64">
        <f>Table224578910112345678[[#This Row],[PEMBULATAN]]*O276</f>
        <v>65527</v>
      </c>
    </row>
    <row r="277" spans="1:16" ht="26.25" customHeight="1" x14ac:dyDescent="0.2">
      <c r="A277" s="13"/>
      <c r="B277" s="73"/>
      <c r="C277" s="71" t="s">
        <v>1109</v>
      </c>
      <c r="D277" s="76" t="s">
        <v>69</v>
      </c>
      <c r="E277" s="12">
        <v>44474</v>
      </c>
      <c r="F277" s="74" t="s">
        <v>523</v>
      </c>
      <c r="G277" s="12">
        <v>44475.916666666664</v>
      </c>
      <c r="H277" s="75" t="s">
        <v>524</v>
      </c>
      <c r="I277" s="15">
        <v>55</v>
      </c>
      <c r="J277" s="15">
        <v>37</v>
      </c>
      <c r="K277" s="15">
        <v>8</v>
      </c>
      <c r="L277" s="15">
        <v>10</v>
      </c>
      <c r="M277" s="79">
        <v>4.07</v>
      </c>
      <c r="N277" s="101">
        <v>10</v>
      </c>
      <c r="O277" s="63">
        <v>2530</v>
      </c>
      <c r="P277" s="64">
        <f>Table224578910112345678[[#This Row],[PEMBULATAN]]*O277</f>
        <v>25300</v>
      </c>
    </row>
    <row r="278" spans="1:16" ht="26.25" customHeight="1" x14ac:dyDescent="0.2">
      <c r="A278" s="13"/>
      <c r="B278" s="73"/>
      <c r="C278" s="71" t="s">
        <v>1110</v>
      </c>
      <c r="D278" s="76" t="s">
        <v>69</v>
      </c>
      <c r="E278" s="12">
        <v>44474</v>
      </c>
      <c r="F278" s="74" t="s">
        <v>523</v>
      </c>
      <c r="G278" s="12">
        <v>44475.916666666664</v>
      </c>
      <c r="H278" s="75" t="s">
        <v>524</v>
      </c>
      <c r="I278" s="15">
        <v>36</v>
      </c>
      <c r="J278" s="15">
        <v>36</v>
      </c>
      <c r="K278" s="15">
        <v>18</v>
      </c>
      <c r="L278" s="15">
        <v>12</v>
      </c>
      <c r="M278" s="79">
        <v>5.8319999999999999</v>
      </c>
      <c r="N278" s="101">
        <v>12</v>
      </c>
      <c r="O278" s="63">
        <v>2530</v>
      </c>
      <c r="P278" s="64">
        <f>Table224578910112345678[[#This Row],[PEMBULATAN]]*O278</f>
        <v>30360</v>
      </c>
    </row>
    <row r="279" spans="1:16" ht="26.25" customHeight="1" x14ac:dyDescent="0.2">
      <c r="A279" s="13"/>
      <c r="B279" s="73"/>
      <c r="C279" s="71" t="s">
        <v>1111</v>
      </c>
      <c r="D279" s="76" t="s">
        <v>69</v>
      </c>
      <c r="E279" s="12">
        <v>44474</v>
      </c>
      <c r="F279" s="74" t="s">
        <v>523</v>
      </c>
      <c r="G279" s="12">
        <v>44475.916666666664</v>
      </c>
      <c r="H279" s="75" t="s">
        <v>524</v>
      </c>
      <c r="I279" s="15">
        <v>40</v>
      </c>
      <c r="J279" s="15">
        <v>40</v>
      </c>
      <c r="K279" s="15">
        <v>37</v>
      </c>
      <c r="L279" s="15">
        <v>21</v>
      </c>
      <c r="M279" s="79">
        <v>14.8</v>
      </c>
      <c r="N279" s="101">
        <v>21</v>
      </c>
      <c r="O279" s="63">
        <v>2530</v>
      </c>
      <c r="P279" s="64">
        <f>Table224578910112345678[[#This Row],[PEMBULATAN]]*O279</f>
        <v>53130</v>
      </c>
    </row>
    <row r="280" spans="1:16" ht="26.25" customHeight="1" x14ac:dyDescent="0.2">
      <c r="A280" s="13"/>
      <c r="B280" s="73"/>
      <c r="C280" s="8" t="s">
        <v>1112</v>
      </c>
      <c r="D280" s="74" t="s">
        <v>69</v>
      </c>
      <c r="E280" s="12">
        <v>44474</v>
      </c>
      <c r="F280" s="74" t="s">
        <v>523</v>
      </c>
      <c r="G280" s="12">
        <v>44475.916666666664</v>
      </c>
      <c r="H280" s="9" t="s">
        <v>524</v>
      </c>
      <c r="I280" s="1">
        <v>44</v>
      </c>
      <c r="J280" s="1">
        <v>34</v>
      </c>
      <c r="K280" s="1">
        <v>28</v>
      </c>
      <c r="L280" s="1">
        <v>16</v>
      </c>
      <c r="M280" s="78">
        <v>10.472</v>
      </c>
      <c r="N280" s="101">
        <v>16</v>
      </c>
      <c r="O280" s="63">
        <v>2530</v>
      </c>
      <c r="P280" s="64">
        <f>Table224578910112345678[[#This Row],[PEMBULATAN]]*O280</f>
        <v>40480</v>
      </c>
    </row>
    <row r="281" spans="1:16" ht="26.25" customHeight="1" x14ac:dyDescent="0.2">
      <c r="A281" s="13"/>
      <c r="B281" s="13"/>
      <c r="C281" s="8" t="s">
        <v>1113</v>
      </c>
      <c r="D281" s="74" t="s">
        <v>69</v>
      </c>
      <c r="E281" s="12">
        <v>44474</v>
      </c>
      <c r="F281" s="74" t="s">
        <v>523</v>
      </c>
      <c r="G281" s="12">
        <v>44475.916666666664</v>
      </c>
      <c r="H281" s="9" t="s">
        <v>524</v>
      </c>
      <c r="I281" s="1">
        <v>45</v>
      </c>
      <c r="J281" s="1">
        <v>45</v>
      </c>
      <c r="K281" s="1">
        <v>45</v>
      </c>
      <c r="L281" s="1">
        <v>15</v>
      </c>
      <c r="M281" s="78">
        <v>22.78125</v>
      </c>
      <c r="N281" s="101">
        <v>22.78125</v>
      </c>
      <c r="O281" s="63">
        <v>2530</v>
      </c>
      <c r="P281" s="64">
        <f>Table224578910112345678[[#This Row],[PEMBULATAN]]*O281</f>
        <v>57636.5625</v>
      </c>
    </row>
    <row r="282" spans="1:16" ht="26.25" customHeight="1" x14ac:dyDescent="0.2">
      <c r="A282" s="13"/>
      <c r="B282" s="13"/>
      <c r="C282" s="94" t="s">
        <v>1114</v>
      </c>
      <c r="D282" s="95" t="s">
        <v>69</v>
      </c>
      <c r="E282" s="96">
        <v>44474</v>
      </c>
      <c r="F282" s="97" t="s">
        <v>523</v>
      </c>
      <c r="G282" s="96">
        <v>44475.916666666664</v>
      </c>
      <c r="H282" s="98" t="s">
        <v>524</v>
      </c>
      <c r="I282" s="99">
        <v>40</v>
      </c>
      <c r="J282" s="99">
        <v>33</v>
      </c>
      <c r="K282" s="99">
        <v>14</v>
      </c>
      <c r="L282" s="99">
        <v>10</v>
      </c>
      <c r="M282" s="100">
        <v>4.62</v>
      </c>
      <c r="N282" s="105">
        <v>10</v>
      </c>
      <c r="O282" s="63">
        <v>2530</v>
      </c>
      <c r="P282" s="64">
        <f>Table224578910112345678[[#This Row],[PEMBULATAN]]*O282</f>
        <v>25300</v>
      </c>
    </row>
    <row r="283" spans="1:16" ht="26.25" customHeight="1" x14ac:dyDescent="0.2">
      <c r="A283" s="13"/>
      <c r="B283" s="13"/>
      <c r="C283" s="94" t="s">
        <v>1115</v>
      </c>
      <c r="D283" s="95" t="s">
        <v>69</v>
      </c>
      <c r="E283" s="96">
        <v>44474</v>
      </c>
      <c r="F283" s="97" t="s">
        <v>523</v>
      </c>
      <c r="G283" s="96">
        <v>44475.916666666664</v>
      </c>
      <c r="H283" s="98" t="s">
        <v>524</v>
      </c>
      <c r="I283" s="99">
        <v>33</v>
      </c>
      <c r="J283" s="99">
        <v>30</v>
      </c>
      <c r="K283" s="99">
        <v>20</v>
      </c>
      <c r="L283" s="99">
        <v>10</v>
      </c>
      <c r="M283" s="100">
        <v>4.95</v>
      </c>
      <c r="N283" s="105">
        <v>10</v>
      </c>
      <c r="O283" s="63">
        <v>2530</v>
      </c>
      <c r="P283" s="64">
        <f>Table224578910112345678[[#This Row],[PEMBULATAN]]*O283</f>
        <v>25300</v>
      </c>
    </row>
    <row r="284" spans="1:16" ht="26.25" customHeight="1" x14ac:dyDescent="0.2">
      <c r="A284" s="13"/>
      <c r="B284" s="13"/>
      <c r="C284" s="94" t="s">
        <v>1116</v>
      </c>
      <c r="D284" s="95" t="s">
        <v>69</v>
      </c>
      <c r="E284" s="96">
        <v>44474</v>
      </c>
      <c r="F284" s="97" t="s">
        <v>523</v>
      </c>
      <c r="G284" s="96">
        <v>44475.916666666664</v>
      </c>
      <c r="H284" s="98" t="s">
        <v>524</v>
      </c>
      <c r="I284" s="99">
        <v>33</v>
      </c>
      <c r="J284" s="99">
        <v>23</v>
      </c>
      <c r="K284" s="99">
        <v>33</v>
      </c>
      <c r="L284" s="99">
        <v>13</v>
      </c>
      <c r="M284" s="100">
        <v>6.2617500000000001</v>
      </c>
      <c r="N284" s="105">
        <v>13</v>
      </c>
      <c r="O284" s="63">
        <v>2530</v>
      </c>
      <c r="P284" s="64">
        <f>Table224578910112345678[[#This Row],[PEMBULATAN]]*O284</f>
        <v>32890</v>
      </c>
    </row>
    <row r="285" spans="1:16" ht="26.25" customHeight="1" x14ac:dyDescent="0.2">
      <c r="A285" s="13"/>
      <c r="B285" s="13"/>
      <c r="C285" s="94" t="s">
        <v>1117</v>
      </c>
      <c r="D285" s="95" t="s">
        <v>69</v>
      </c>
      <c r="E285" s="96">
        <v>44474</v>
      </c>
      <c r="F285" s="97" t="s">
        <v>523</v>
      </c>
      <c r="G285" s="96">
        <v>44475.916666666664</v>
      </c>
      <c r="H285" s="98" t="s">
        <v>524</v>
      </c>
      <c r="I285" s="99">
        <v>38</v>
      </c>
      <c r="J285" s="99">
        <v>30</v>
      </c>
      <c r="K285" s="99">
        <v>20</v>
      </c>
      <c r="L285" s="99">
        <v>10</v>
      </c>
      <c r="M285" s="100">
        <v>5.7</v>
      </c>
      <c r="N285" s="105">
        <v>10</v>
      </c>
      <c r="O285" s="63">
        <v>2530</v>
      </c>
      <c r="P285" s="64">
        <f>Table224578910112345678[[#This Row],[PEMBULATAN]]*O285</f>
        <v>25300</v>
      </c>
    </row>
    <row r="286" spans="1:16" ht="26.25" customHeight="1" x14ac:dyDescent="0.2">
      <c r="A286" s="13"/>
      <c r="B286" s="13"/>
      <c r="C286" s="94" t="s">
        <v>1118</v>
      </c>
      <c r="D286" s="95" t="s">
        <v>69</v>
      </c>
      <c r="E286" s="96">
        <v>44474</v>
      </c>
      <c r="F286" s="97" t="s">
        <v>523</v>
      </c>
      <c r="G286" s="96">
        <v>44475.916666666664</v>
      </c>
      <c r="H286" s="98" t="s">
        <v>524</v>
      </c>
      <c r="I286" s="99">
        <v>54</v>
      </c>
      <c r="J286" s="99">
        <v>36</v>
      </c>
      <c r="K286" s="99">
        <v>7</v>
      </c>
      <c r="L286" s="99">
        <v>10</v>
      </c>
      <c r="M286" s="100">
        <v>3.4020000000000001</v>
      </c>
      <c r="N286" s="105">
        <v>10</v>
      </c>
      <c r="O286" s="63">
        <v>2530</v>
      </c>
      <c r="P286" s="64">
        <f>Table224578910112345678[[#This Row],[PEMBULATAN]]*O286</f>
        <v>25300</v>
      </c>
    </row>
    <row r="287" spans="1:16" ht="22.5" customHeight="1" x14ac:dyDescent="0.2">
      <c r="A287" s="165" t="s">
        <v>30</v>
      </c>
      <c r="B287" s="166"/>
      <c r="C287" s="166"/>
      <c r="D287" s="166"/>
      <c r="E287" s="166"/>
      <c r="F287" s="166"/>
      <c r="G287" s="166"/>
      <c r="H287" s="166"/>
      <c r="I287" s="166"/>
      <c r="J287" s="166"/>
      <c r="K287" s="166"/>
      <c r="L287" s="167"/>
      <c r="M287" s="77">
        <f>SUBTOTAL(109,Table224578910112345678[KG VOLUME])</f>
        <v>7221.309249999993</v>
      </c>
      <c r="N287" s="67">
        <f>SUM(N3:N286)</f>
        <v>7374.0214999999962</v>
      </c>
      <c r="O287" s="168">
        <f>SUM(P3:P286)</f>
        <v>18656274.395000007</v>
      </c>
      <c r="P287" s="169"/>
    </row>
    <row r="288" spans="1:16" ht="18" customHeight="1" x14ac:dyDescent="0.2">
      <c r="A288" s="84"/>
      <c r="B288" s="55" t="s">
        <v>42</v>
      </c>
      <c r="C288" s="54"/>
      <c r="D288" s="56" t="s">
        <v>43</v>
      </c>
      <c r="E288" s="84"/>
      <c r="F288" s="84"/>
      <c r="G288" s="84"/>
      <c r="H288" s="84"/>
      <c r="I288" s="84"/>
      <c r="J288" s="84"/>
      <c r="K288" s="84"/>
      <c r="L288" s="84"/>
      <c r="M288" s="85"/>
      <c r="N288" s="86" t="s">
        <v>51</v>
      </c>
      <c r="O288" s="87"/>
      <c r="P288" s="87">
        <f>O287*10%</f>
        <v>1865627.4395000008</v>
      </c>
    </row>
    <row r="289" spans="1:16" ht="18" customHeight="1" thickBot="1" x14ac:dyDescent="0.25">
      <c r="A289" s="84"/>
      <c r="B289" s="55"/>
      <c r="C289" s="54"/>
      <c r="D289" s="56"/>
      <c r="E289" s="84"/>
      <c r="F289" s="84"/>
      <c r="G289" s="84"/>
      <c r="H289" s="84"/>
      <c r="I289" s="84"/>
      <c r="J289" s="84"/>
      <c r="K289" s="84"/>
      <c r="L289" s="84"/>
      <c r="M289" s="85"/>
      <c r="N289" s="88" t="s">
        <v>52</v>
      </c>
      <c r="O289" s="89"/>
      <c r="P289" s="89">
        <f>O287-P288</f>
        <v>16790646.955500007</v>
      </c>
    </row>
    <row r="290" spans="1:16" ht="18" customHeight="1" x14ac:dyDescent="0.2">
      <c r="A290" s="10"/>
      <c r="H290" s="62"/>
      <c r="N290" s="61" t="s">
        <v>31</v>
      </c>
      <c r="P290" s="68">
        <f>P289*1%</f>
        <v>167906.46955500008</v>
      </c>
    </row>
    <row r="291" spans="1:16" ht="18" customHeight="1" thickBot="1" x14ac:dyDescent="0.25">
      <c r="A291" s="10"/>
      <c r="H291" s="62"/>
      <c r="N291" s="61" t="s">
        <v>53</v>
      </c>
      <c r="P291" s="70">
        <f>P289*2%</f>
        <v>335812.93911000015</v>
      </c>
    </row>
    <row r="292" spans="1:16" ht="18" customHeight="1" x14ac:dyDescent="0.2">
      <c r="A292" s="10"/>
      <c r="H292" s="62"/>
      <c r="N292" s="65" t="s">
        <v>32</v>
      </c>
      <c r="O292" s="66"/>
      <c r="P292" s="69">
        <f>P289+P290-P291</f>
        <v>16622740.485945009</v>
      </c>
    </row>
    <row r="294" spans="1:16" x14ac:dyDescent="0.2">
      <c r="A294" s="10"/>
      <c r="H294" s="62"/>
      <c r="P294" s="70"/>
    </row>
    <row r="295" spans="1:16" x14ac:dyDescent="0.2">
      <c r="A295" s="10"/>
      <c r="H295" s="62"/>
      <c r="O295" s="57"/>
      <c r="P295" s="70"/>
    </row>
    <row r="296" spans="1:16" s="3" customFormat="1" x14ac:dyDescent="0.25">
      <c r="A296" s="10"/>
      <c r="B296" s="2"/>
      <c r="C296" s="2"/>
      <c r="E296" s="11"/>
      <c r="H296" s="62"/>
      <c r="N296" s="14"/>
      <c r="O296" s="14"/>
      <c r="P296" s="14"/>
    </row>
    <row r="297" spans="1:16" s="3" customFormat="1" x14ac:dyDescent="0.25">
      <c r="A297" s="10"/>
      <c r="B297" s="2"/>
      <c r="C297" s="2"/>
      <c r="E297" s="11"/>
      <c r="H297" s="62"/>
      <c r="N297" s="14"/>
      <c r="O297" s="14"/>
      <c r="P297" s="14"/>
    </row>
    <row r="298" spans="1:16" s="3" customFormat="1" x14ac:dyDescent="0.25">
      <c r="A298" s="10"/>
      <c r="B298" s="2"/>
      <c r="C298" s="2"/>
      <c r="E298" s="11"/>
      <c r="H298" s="62"/>
      <c r="N298" s="14"/>
      <c r="O298" s="14"/>
      <c r="P298" s="14"/>
    </row>
    <row r="299" spans="1:16" s="3" customFormat="1" x14ac:dyDescent="0.25">
      <c r="A299" s="10"/>
      <c r="B299" s="2"/>
      <c r="C299" s="2"/>
      <c r="E299" s="11"/>
      <c r="H299" s="62"/>
      <c r="N299" s="14"/>
      <c r="O299" s="14"/>
      <c r="P299" s="14"/>
    </row>
    <row r="300" spans="1:16" s="3" customFormat="1" x14ac:dyDescent="0.25">
      <c r="A300" s="10"/>
      <c r="B300" s="2"/>
      <c r="C300" s="2"/>
      <c r="E300" s="11"/>
      <c r="H300" s="62"/>
      <c r="N300" s="14"/>
      <c r="O300" s="14"/>
      <c r="P300" s="14"/>
    </row>
    <row r="301" spans="1:16" s="3" customFormat="1" x14ac:dyDescent="0.25">
      <c r="A301" s="10"/>
      <c r="B301" s="2"/>
      <c r="C301" s="2"/>
      <c r="E301" s="11"/>
      <c r="H301" s="62"/>
      <c r="N301" s="14"/>
      <c r="O301" s="14"/>
      <c r="P301" s="14"/>
    </row>
    <row r="302" spans="1:16" s="3" customFormat="1" x14ac:dyDescent="0.25">
      <c r="A302" s="10"/>
      <c r="B302" s="2"/>
      <c r="C302" s="2"/>
      <c r="E302" s="11"/>
      <c r="H302" s="62"/>
      <c r="N302" s="14"/>
      <c r="O302" s="14"/>
      <c r="P302" s="14"/>
    </row>
    <row r="303" spans="1:16" s="3" customFormat="1" x14ac:dyDescent="0.25">
      <c r="A303" s="10"/>
      <c r="B303" s="2"/>
      <c r="C303" s="2"/>
      <c r="E303" s="11"/>
      <c r="H303" s="62"/>
      <c r="N303" s="14"/>
      <c r="O303" s="14"/>
      <c r="P303" s="14"/>
    </row>
    <row r="304" spans="1:16" s="3" customFormat="1" x14ac:dyDescent="0.25">
      <c r="A304" s="10"/>
      <c r="B304" s="2"/>
      <c r="C304" s="2"/>
      <c r="E304" s="11"/>
      <c r="H304" s="62"/>
      <c r="N304" s="14"/>
      <c r="O304" s="14"/>
      <c r="P304" s="14"/>
    </row>
    <row r="305" spans="1:16" s="3" customFormat="1" x14ac:dyDescent="0.25">
      <c r="A305" s="10"/>
      <c r="B305" s="2"/>
      <c r="C305" s="2"/>
      <c r="E305" s="11"/>
      <c r="H305" s="62"/>
      <c r="N305" s="14"/>
      <c r="O305" s="14"/>
      <c r="P305" s="14"/>
    </row>
    <row r="306" spans="1:16" s="3" customFormat="1" x14ac:dyDescent="0.25">
      <c r="A306" s="10"/>
      <c r="B306" s="2"/>
      <c r="C306" s="2"/>
      <c r="E306" s="11"/>
      <c r="H306" s="62"/>
      <c r="N306" s="14"/>
      <c r="O306" s="14"/>
      <c r="P306" s="14"/>
    </row>
    <row r="307" spans="1:16" s="3" customFormat="1" x14ac:dyDescent="0.25">
      <c r="A307" s="10"/>
      <c r="B307" s="2"/>
      <c r="C307" s="2"/>
      <c r="E307" s="11"/>
      <c r="H307" s="62"/>
      <c r="N307" s="14"/>
      <c r="O307" s="14"/>
      <c r="P307" s="14"/>
    </row>
  </sheetData>
  <mergeCells count="2">
    <mergeCell ref="A287:L287"/>
    <mergeCell ref="O287:P287"/>
  </mergeCells>
  <conditionalFormatting sqref="B3:B279">
    <cfRule type="duplicateValues" dxfId="881" priority="2"/>
  </conditionalFormatting>
  <conditionalFormatting sqref="B280">
    <cfRule type="duplicateValues" dxfId="880" priority="1"/>
  </conditionalFormatting>
  <conditionalFormatting sqref="B281:B286">
    <cfRule type="duplicateValues" dxfId="879" priority="8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43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H11" sqref="H11"/>
    </sheetView>
  </sheetViews>
  <sheetFormatPr defaultRowHeight="15" x14ac:dyDescent="0.2"/>
  <cols>
    <col min="1" max="1" width="8" style="4" customWidth="1"/>
    <col min="2" max="2" width="19.5703125" style="2" customWidth="1"/>
    <col min="3" max="3" width="16.57031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402172</v>
      </c>
      <c r="B3" s="72" t="s">
        <v>1119</v>
      </c>
      <c r="C3" s="8" t="s">
        <v>1120</v>
      </c>
      <c r="D3" s="74" t="s">
        <v>69</v>
      </c>
      <c r="E3" s="12">
        <v>44475</v>
      </c>
      <c r="F3" s="74" t="s">
        <v>523</v>
      </c>
      <c r="G3" s="12">
        <v>44475.916666666664</v>
      </c>
      <c r="H3" s="9" t="s">
        <v>1121</v>
      </c>
      <c r="I3" s="1">
        <v>53</v>
      </c>
      <c r="J3" s="1">
        <v>32</v>
      </c>
      <c r="K3" s="1">
        <v>17</v>
      </c>
      <c r="L3" s="1">
        <v>2</v>
      </c>
      <c r="M3" s="78">
        <v>7.2080000000000002</v>
      </c>
      <c r="N3" s="101">
        <v>7.2080000000000002</v>
      </c>
      <c r="O3" s="63">
        <v>2530</v>
      </c>
      <c r="P3" s="64">
        <f>Table2245789101123456789[[#This Row],[PEMBULATAN]]*O3</f>
        <v>18236.240000000002</v>
      </c>
    </row>
    <row r="4" spans="1:16" ht="26.25" customHeight="1" x14ac:dyDescent="0.2">
      <c r="A4" s="13"/>
      <c r="B4" s="73"/>
      <c r="C4" s="8" t="s">
        <v>1122</v>
      </c>
      <c r="D4" s="74" t="s">
        <v>69</v>
      </c>
      <c r="E4" s="12">
        <v>44475</v>
      </c>
      <c r="F4" s="74" t="s">
        <v>523</v>
      </c>
      <c r="G4" s="12">
        <v>44475.916666666664</v>
      </c>
      <c r="H4" s="9" t="s">
        <v>1121</v>
      </c>
      <c r="I4" s="1">
        <v>71</v>
      </c>
      <c r="J4" s="1">
        <v>45</v>
      </c>
      <c r="K4" s="1">
        <v>25</v>
      </c>
      <c r="L4" s="1">
        <v>6</v>
      </c>
      <c r="M4" s="78">
        <v>19.96875</v>
      </c>
      <c r="N4" s="101">
        <v>19.96875</v>
      </c>
      <c r="O4" s="63">
        <v>2530</v>
      </c>
      <c r="P4" s="64">
        <f>Table2245789101123456789[[#This Row],[PEMBULATAN]]*O4</f>
        <v>50520.9375</v>
      </c>
    </row>
    <row r="5" spans="1:16" ht="26.25" customHeight="1" x14ac:dyDescent="0.2">
      <c r="A5" s="13"/>
      <c r="B5" s="73"/>
      <c r="C5" s="71" t="s">
        <v>1123</v>
      </c>
      <c r="D5" s="76" t="s">
        <v>69</v>
      </c>
      <c r="E5" s="12">
        <v>44475</v>
      </c>
      <c r="F5" s="74" t="s">
        <v>523</v>
      </c>
      <c r="G5" s="12">
        <v>44475.916666666664</v>
      </c>
      <c r="H5" s="75" t="s">
        <v>1121</v>
      </c>
      <c r="I5" s="15">
        <v>105</v>
      </c>
      <c r="J5" s="15">
        <v>61</v>
      </c>
      <c r="K5" s="15">
        <v>42</v>
      </c>
      <c r="L5" s="15">
        <v>23</v>
      </c>
      <c r="M5" s="79">
        <v>67.252499999999998</v>
      </c>
      <c r="N5" s="101">
        <v>67.252499999999998</v>
      </c>
      <c r="O5" s="63">
        <v>2530</v>
      </c>
      <c r="P5" s="64">
        <f>Table2245789101123456789[[#This Row],[PEMBULATAN]]*O5</f>
        <v>170148.82499999998</v>
      </c>
    </row>
    <row r="6" spans="1:16" ht="26.25" customHeight="1" x14ac:dyDescent="0.2">
      <c r="A6" s="13"/>
      <c r="B6" s="73"/>
      <c r="C6" s="71" t="s">
        <v>1124</v>
      </c>
      <c r="D6" s="76" t="s">
        <v>69</v>
      </c>
      <c r="E6" s="12">
        <v>44475</v>
      </c>
      <c r="F6" s="74" t="s">
        <v>523</v>
      </c>
      <c r="G6" s="12">
        <v>44475.916666666664</v>
      </c>
      <c r="H6" s="75" t="s">
        <v>1121</v>
      </c>
      <c r="I6" s="15">
        <v>64</v>
      </c>
      <c r="J6" s="15">
        <v>44</v>
      </c>
      <c r="K6" s="15">
        <v>10</v>
      </c>
      <c r="L6" s="15">
        <v>4</v>
      </c>
      <c r="M6" s="79">
        <v>7.04</v>
      </c>
      <c r="N6" s="101">
        <v>7.04</v>
      </c>
      <c r="O6" s="63">
        <v>2530</v>
      </c>
      <c r="P6" s="64">
        <f>Table2245789101123456789[[#This Row],[PEMBULATAN]]*O6</f>
        <v>17811.2</v>
      </c>
    </row>
    <row r="7" spans="1:16" ht="26.25" customHeight="1" x14ac:dyDescent="0.2">
      <c r="A7" s="13"/>
      <c r="B7" s="73"/>
      <c r="C7" s="71" t="s">
        <v>1125</v>
      </c>
      <c r="D7" s="76" t="s">
        <v>69</v>
      </c>
      <c r="E7" s="12">
        <v>44475</v>
      </c>
      <c r="F7" s="74" t="s">
        <v>523</v>
      </c>
      <c r="G7" s="12">
        <v>44475.916666666664</v>
      </c>
      <c r="H7" s="75" t="s">
        <v>1121</v>
      </c>
      <c r="I7" s="15">
        <v>84</v>
      </c>
      <c r="J7" s="15">
        <v>42</v>
      </c>
      <c r="K7" s="15">
        <v>32</v>
      </c>
      <c r="L7" s="15">
        <v>13</v>
      </c>
      <c r="M7" s="79">
        <v>28.224</v>
      </c>
      <c r="N7" s="101">
        <v>28.224</v>
      </c>
      <c r="O7" s="63">
        <v>2530</v>
      </c>
      <c r="P7" s="64">
        <f>Table2245789101123456789[[#This Row],[PEMBULATAN]]*O7</f>
        <v>71406.720000000001</v>
      </c>
    </row>
    <row r="8" spans="1:16" ht="26.25" customHeight="1" x14ac:dyDescent="0.2">
      <c r="A8" s="13"/>
      <c r="B8" s="73"/>
      <c r="C8" s="71" t="s">
        <v>1126</v>
      </c>
      <c r="D8" s="76" t="s">
        <v>69</v>
      </c>
      <c r="E8" s="12">
        <v>44475</v>
      </c>
      <c r="F8" s="74" t="s">
        <v>523</v>
      </c>
      <c r="G8" s="12">
        <v>44475.916666666664</v>
      </c>
      <c r="H8" s="75" t="s">
        <v>1121</v>
      </c>
      <c r="I8" s="15">
        <v>92</v>
      </c>
      <c r="J8" s="15">
        <v>70</v>
      </c>
      <c r="K8" s="15">
        <v>31</v>
      </c>
      <c r="L8" s="15">
        <v>9</v>
      </c>
      <c r="M8" s="79">
        <v>49.91</v>
      </c>
      <c r="N8" s="101">
        <v>49.91</v>
      </c>
      <c r="O8" s="63">
        <v>2530</v>
      </c>
      <c r="P8" s="64">
        <f>Table2245789101123456789[[#This Row],[PEMBULATAN]]*O8</f>
        <v>126272.29999999999</v>
      </c>
    </row>
    <row r="9" spans="1:16" ht="26.25" customHeight="1" x14ac:dyDescent="0.2">
      <c r="A9" s="13"/>
      <c r="B9" s="73"/>
      <c r="C9" s="71" t="s">
        <v>1127</v>
      </c>
      <c r="D9" s="76" t="s">
        <v>69</v>
      </c>
      <c r="E9" s="12">
        <v>44475</v>
      </c>
      <c r="F9" s="74" t="s">
        <v>523</v>
      </c>
      <c r="G9" s="12">
        <v>44475.916666666664</v>
      </c>
      <c r="H9" s="75" t="s">
        <v>1121</v>
      </c>
      <c r="I9" s="15">
        <v>55</v>
      </c>
      <c r="J9" s="15">
        <v>36</v>
      </c>
      <c r="K9" s="15">
        <v>26</v>
      </c>
      <c r="L9" s="15">
        <v>4</v>
      </c>
      <c r="M9" s="79">
        <v>12.87</v>
      </c>
      <c r="N9" s="101">
        <v>12.87</v>
      </c>
      <c r="O9" s="63">
        <v>2530</v>
      </c>
      <c r="P9" s="64">
        <f>Table2245789101123456789[[#This Row],[PEMBULATAN]]*O9</f>
        <v>32561.1</v>
      </c>
    </row>
    <row r="10" spans="1:16" ht="26.25" customHeight="1" x14ac:dyDescent="0.2">
      <c r="A10" s="13"/>
      <c r="B10" s="73"/>
      <c r="C10" s="71" t="s">
        <v>1128</v>
      </c>
      <c r="D10" s="76" t="s">
        <v>69</v>
      </c>
      <c r="E10" s="12">
        <v>44475</v>
      </c>
      <c r="F10" s="74" t="s">
        <v>523</v>
      </c>
      <c r="G10" s="12">
        <v>44475.916666666664</v>
      </c>
      <c r="H10" s="75" t="s">
        <v>1121</v>
      </c>
      <c r="I10" s="15">
        <v>80</v>
      </c>
      <c r="J10" s="15">
        <v>58</v>
      </c>
      <c r="K10" s="15">
        <v>37</v>
      </c>
      <c r="L10" s="15">
        <v>17</v>
      </c>
      <c r="M10" s="79">
        <v>42.92</v>
      </c>
      <c r="N10" s="101">
        <v>42.92</v>
      </c>
      <c r="O10" s="63">
        <v>2530</v>
      </c>
      <c r="P10" s="64">
        <f>Table2245789101123456789[[#This Row],[PEMBULATAN]]*O10</f>
        <v>108587.6</v>
      </c>
    </row>
    <row r="11" spans="1:16" ht="26.25" customHeight="1" x14ac:dyDescent="0.2">
      <c r="A11" s="13"/>
      <c r="B11" s="73"/>
      <c r="C11" s="71" t="s">
        <v>1129</v>
      </c>
      <c r="D11" s="76" t="s">
        <v>69</v>
      </c>
      <c r="E11" s="12">
        <v>44475</v>
      </c>
      <c r="F11" s="74" t="s">
        <v>523</v>
      </c>
      <c r="G11" s="12">
        <v>44475.916666666664</v>
      </c>
      <c r="H11" s="75" t="s">
        <v>1121</v>
      </c>
      <c r="I11" s="15">
        <v>70</v>
      </c>
      <c r="J11" s="15">
        <v>70</v>
      </c>
      <c r="K11" s="15">
        <v>28</v>
      </c>
      <c r="L11" s="15">
        <v>8</v>
      </c>
      <c r="M11" s="79">
        <v>34.299999999999997</v>
      </c>
      <c r="N11" s="101">
        <v>35</v>
      </c>
      <c r="O11" s="63">
        <v>2530</v>
      </c>
      <c r="P11" s="64">
        <f>Table2245789101123456789[[#This Row],[PEMBULATAN]]*O11</f>
        <v>88550</v>
      </c>
    </row>
    <row r="12" spans="1:16" ht="26.25" customHeight="1" x14ac:dyDescent="0.2">
      <c r="A12" s="13"/>
      <c r="B12" s="73"/>
      <c r="C12" s="71" t="s">
        <v>1130</v>
      </c>
      <c r="D12" s="76" t="s">
        <v>69</v>
      </c>
      <c r="E12" s="12">
        <v>44475</v>
      </c>
      <c r="F12" s="74" t="s">
        <v>523</v>
      </c>
      <c r="G12" s="12">
        <v>44475.916666666664</v>
      </c>
      <c r="H12" s="75" t="s">
        <v>1121</v>
      </c>
      <c r="I12" s="15">
        <v>92</v>
      </c>
      <c r="J12" s="15">
        <v>62</v>
      </c>
      <c r="K12" s="15">
        <v>30</v>
      </c>
      <c r="L12" s="15">
        <v>8</v>
      </c>
      <c r="M12" s="79">
        <v>42.78</v>
      </c>
      <c r="N12" s="101">
        <v>42.78</v>
      </c>
      <c r="O12" s="63">
        <v>2530</v>
      </c>
      <c r="P12" s="64">
        <f>Table2245789101123456789[[#This Row],[PEMBULATAN]]*O12</f>
        <v>108233.40000000001</v>
      </c>
    </row>
    <row r="13" spans="1:16" ht="26.25" customHeight="1" x14ac:dyDescent="0.2">
      <c r="A13" s="13"/>
      <c r="B13" s="73"/>
      <c r="C13" s="71" t="s">
        <v>1131</v>
      </c>
      <c r="D13" s="76" t="s">
        <v>69</v>
      </c>
      <c r="E13" s="12">
        <v>44475</v>
      </c>
      <c r="F13" s="74" t="s">
        <v>523</v>
      </c>
      <c r="G13" s="12">
        <v>44475.916666666664</v>
      </c>
      <c r="H13" s="75" t="s">
        <v>1121</v>
      </c>
      <c r="I13" s="15">
        <v>46</v>
      </c>
      <c r="J13" s="15">
        <v>40</v>
      </c>
      <c r="K13" s="15">
        <v>19</v>
      </c>
      <c r="L13" s="15">
        <v>5</v>
      </c>
      <c r="M13" s="79">
        <v>8.74</v>
      </c>
      <c r="N13" s="101">
        <v>8.74</v>
      </c>
      <c r="O13" s="63">
        <v>2530</v>
      </c>
      <c r="P13" s="64">
        <f>Table2245789101123456789[[#This Row],[PEMBULATAN]]*O13</f>
        <v>22112.2</v>
      </c>
    </row>
    <row r="14" spans="1:16" ht="26.25" customHeight="1" x14ac:dyDescent="0.2">
      <c r="A14" s="13"/>
      <c r="B14" s="73"/>
      <c r="C14" s="71" t="s">
        <v>1132</v>
      </c>
      <c r="D14" s="76" t="s">
        <v>69</v>
      </c>
      <c r="E14" s="12">
        <v>44475</v>
      </c>
      <c r="F14" s="74" t="s">
        <v>523</v>
      </c>
      <c r="G14" s="12">
        <v>44475.916666666664</v>
      </c>
      <c r="H14" s="75" t="s">
        <v>1121</v>
      </c>
      <c r="I14" s="15">
        <v>77</v>
      </c>
      <c r="J14" s="15">
        <v>64</v>
      </c>
      <c r="K14" s="15">
        <v>22</v>
      </c>
      <c r="L14" s="15">
        <v>7</v>
      </c>
      <c r="M14" s="79">
        <v>27.103999999999999</v>
      </c>
      <c r="N14" s="101">
        <v>27.103999999999999</v>
      </c>
      <c r="O14" s="63">
        <v>2530</v>
      </c>
      <c r="P14" s="64">
        <f>Table2245789101123456789[[#This Row],[PEMBULATAN]]*O14</f>
        <v>68573.119999999995</v>
      </c>
    </row>
    <row r="15" spans="1:16" ht="26.25" customHeight="1" x14ac:dyDescent="0.2">
      <c r="A15" s="13"/>
      <c r="B15" s="73"/>
      <c r="C15" s="71" t="s">
        <v>1133</v>
      </c>
      <c r="D15" s="76" t="s">
        <v>69</v>
      </c>
      <c r="E15" s="12">
        <v>44475</v>
      </c>
      <c r="F15" s="74" t="s">
        <v>523</v>
      </c>
      <c r="G15" s="12">
        <v>44475.916666666664</v>
      </c>
      <c r="H15" s="75" t="s">
        <v>1121</v>
      </c>
      <c r="I15" s="15">
        <v>78</v>
      </c>
      <c r="J15" s="15">
        <v>50</v>
      </c>
      <c r="K15" s="15">
        <v>16</v>
      </c>
      <c r="L15" s="15">
        <v>5</v>
      </c>
      <c r="M15" s="79">
        <v>15.6</v>
      </c>
      <c r="N15" s="101">
        <v>15.6</v>
      </c>
      <c r="O15" s="63">
        <v>2530</v>
      </c>
      <c r="P15" s="64">
        <f>Table2245789101123456789[[#This Row],[PEMBULATAN]]*O15</f>
        <v>39468</v>
      </c>
    </row>
    <row r="16" spans="1:16" ht="26.25" customHeight="1" x14ac:dyDescent="0.2">
      <c r="A16" s="13"/>
      <c r="B16" s="73"/>
      <c r="C16" s="71" t="s">
        <v>1134</v>
      </c>
      <c r="D16" s="76" t="s">
        <v>69</v>
      </c>
      <c r="E16" s="12">
        <v>44475</v>
      </c>
      <c r="F16" s="74" t="s">
        <v>523</v>
      </c>
      <c r="G16" s="12">
        <v>44475.916666666664</v>
      </c>
      <c r="H16" s="75" t="s">
        <v>1121</v>
      </c>
      <c r="I16" s="15">
        <v>51</v>
      </c>
      <c r="J16" s="15">
        <v>42</v>
      </c>
      <c r="K16" s="15">
        <v>14</v>
      </c>
      <c r="L16" s="15">
        <v>4</v>
      </c>
      <c r="M16" s="79">
        <v>7.4969999999999999</v>
      </c>
      <c r="N16" s="101">
        <v>7.4969999999999999</v>
      </c>
      <c r="O16" s="63">
        <v>2530</v>
      </c>
      <c r="P16" s="64">
        <f>Table2245789101123456789[[#This Row],[PEMBULATAN]]*O16</f>
        <v>18967.41</v>
      </c>
    </row>
    <row r="17" spans="1:16" ht="26.25" customHeight="1" x14ac:dyDescent="0.2">
      <c r="A17" s="13"/>
      <c r="B17" s="73"/>
      <c r="C17" s="71" t="s">
        <v>1135</v>
      </c>
      <c r="D17" s="76" t="s">
        <v>69</v>
      </c>
      <c r="E17" s="12">
        <v>44475</v>
      </c>
      <c r="F17" s="74" t="s">
        <v>523</v>
      </c>
      <c r="G17" s="12">
        <v>44475.916666666664</v>
      </c>
      <c r="H17" s="75" t="s">
        <v>1121</v>
      </c>
      <c r="I17" s="15">
        <v>70</v>
      </c>
      <c r="J17" s="15">
        <v>67</v>
      </c>
      <c r="K17" s="15">
        <v>37</v>
      </c>
      <c r="L17" s="15">
        <v>9</v>
      </c>
      <c r="M17" s="79">
        <v>43.3825</v>
      </c>
      <c r="N17" s="101">
        <v>44</v>
      </c>
      <c r="O17" s="63">
        <v>2530</v>
      </c>
      <c r="P17" s="64">
        <f>Table2245789101123456789[[#This Row],[PEMBULATAN]]*O17</f>
        <v>111320</v>
      </c>
    </row>
    <row r="18" spans="1:16" ht="26.25" customHeight="1" x14ac:dyDescent="0.2">
      <c r="A18" s="13"/>
      <c r="B18" s="73"/>
      <c r="C18" s="71" t="s">
        <v>1136</v>
      </c>
      <c r="D18" s="76" t="s">
        <v>69</v>
      </c>
      <c r="E18" s="12">
        <v>44475</v>
      </c>
      <c r="F18" s="74" t="s">
        <v>523</v>
      </c>
      <c r="G18" s="12">
        <v>44475.916666666664</v>
      </c>
      <c r="H18" s="75" t="s">
        <v>1121</v>
      </c>
      <c r="I18" s="15">
        <v>100</v>
      </c>
      <c r="J18" s="15">
        <v>60</v>
      </c>
      <c r="K18" s="15">
        <v>42</v>
      </c>
      <c r="L18" s="15">
        <v>26</v>
      </c>
      <c r="M18" s="79">
        <v>63</v>
      </c>
      <c r="N18" s="101">
        <v>63</v>
      </c>
      <c r="O18" s="63">
        <v>2530</v>
      </c>
      <c r="P18" s="64">
        <f>Table2245789101123456789[[#This Row],[PEMBULATAN]]*O18</f>
        <v>159390</v>
      </c>
    </row>
    <row r="19" spans="1:16" ht="26.25" customHeight="1" x14ac:dyDescent="0.2">
      <c r="A19" s="13"/>
      <c r="B19" s="73"/>
      <c r="C19" s="71" t="s">
        <v>1137</v>
      </c>
      <c r="D19" s="76" t="s">
        <v>69</v>
      </c>
      <c r="E19" s="12">
        <v>44475</v>
      </c>
      <c r="F19" s="74" t="s">
        <v>523</v>
      </c>
      <c r="G19" s="12">
        <v>44475.916666666664</v>
      </c>
      <c r="H19" s="75" t="s">
        <v>1121</v>
      </c>
      <c r="I19" s="15">
        <v>52</v>
      </c>
      <c r="J19" s="15">
        <v>44</v>
      </c>
      <c r="K19" s="15">
        <v>23</v>
      </c>
      <c r="L19" s="15">
        <v>6</v>
      </c>
      <c r="M19" s="79">
        <v>13.156000000000001</v>
      </c>
      <c r="N19" s="101">
        <v>13.156000000000001</v>
      </c>
      <c r="O19" s="63">
        <v>2530</v>
      </c>
      <c r="P19" s="64">
        <f>Table2245789101123456789[[#This Row],[PEMBULATAN]]*O19</f>
        <v>33284.68</v>
      </c>
    </row>
    <row r="20" spans="1:16" ht="26.25" customHeight="1" x14ac:dyDescent="0.2">
      <c r="A20" s="13"/>
      <c r="B20" s="73"/>
      <c r="C20" s="71" t="s">
        <v>1138</v>
      </c>
      <c r="D20" s="76" t="s">
        <v>69</v>
      </c>
      <c r="E20" s="12">
        <v>44475</v>
      </c>
      <c r="F20" s="74" t="s">
        <v>523</v>
      </c>
      <c r="G20" s="12">
        <v>44475.916666666664</v>
      </c>
      <c r="H20" s="75" t="s">
        <v>1121</v>
      </c>
      <c r="I20" s="15">
        <v>80</v>
      </c>
      <c r="J20" s="15">
        <v>62</v>
      </c>
      <c r="K20" s="15">
        <v>26</v>
      </c>
      <c r="L20" s="15">
        <v>13</v>
      </c>
      <c r="M20" s="79">
        <v>32.24</v>
      </c>
      <c r="N20" s="101">
        <v>32.24</v>
      </c>
      <c r="O20" s="63">
        <v>2530</v>
      </c>
      <c r="P20" s="64">
        <f>Table2245789101123456789[[#This Row],[PEMBULATAN]]*O20</f>
        <v>81567.200000000012</v>
      </c>
    </row>
    <row r="21" spans="1:16" ht="26.25" customHeight="1" x14ac:dyDescent="0.2">
      <c r="A21" s="13"/>
      <c r="B21" s="73"/>
      <c r="C21" s="71" t="s">
        <v>1139</v>
      </c>
      <c r="D21" s="76" t="s">
        <v>69</v>
      </c>
      <c r="E21" s="12">
        <v>44475</v>
      </c>
      <c r="F21" s="74" t="s">
        <v>523</v>
      </c>
      <c r="G21" s="12">
        <v>44475.916666666664</v>
      </c>
      <c r="H21" s="75" t="s">
        <v>1121</v>
      </c>
      <c r="I21" s="15">
        <v>40</v>
      </c>
      <c r="J21" s="15">
        <v>30</v>
      </c>
      <c r="K21" s="15">
        <v>16</v>
      </c>
      <c r="L21" s="15">
        <v>3</v>
      </c>
      <c r="M21" s="79">
        <v>4.8</v>
      </c>
      <c r="N21" s="101">
        <v>4.8</v>
      </c>
      <c r="O21" s="63">
        <v>2530</v>
      </c>
      <c r="P21" s="64">
        <f>Table2245789101123456789[[#This Row],[PEMBULATAN]]*O21</f>
        <v>12144</v>
      </c>
    </row>
    <row r="22" spans="1:16" ht="26.25" customHeight="1" x14ac:dyDescent="0.2">
      <c r="A22" s="13"/>
      <c r="B22" s="73"/>
      <c r="C22" s="71" t="s">
        <v>1140</v>
      </c>
      <c r="D22" s="76" t="s">
        <v>69</v>
      </c>
      <c r="E22" s="12">
        <v>44475</v>
      </c>
      <c r="F22" s="74" t="s">
        <v>523</v>
      </c>
      <c r="G22" s="12">
        <v>44475.916666666664</v>
      </c>
      <c r="H22" s="75" t="s">
        <v>1121</v>
      </c>
      <c r="I22" s="15">
        <v>40</v>
      </c>
      <c r="J22" s="15">
        <v>40</v>
      </c>
      <c r="K22" s="15">
        <v>36</v>
      </c>
      <c r="L22" s="15">
        <v>3</v>
      </c>
      <c r="M22" s="79">
        <v>14.4</v>
      </c>
      <c r="N22" s="101">
        <v>15</v>
      </c>
      <c r="O22" s="63">
        <v>2530</v>
      </c>
      <c r="P22" s="64">
        <f>Table2245789101123456789[[#This Row],[PEMBULATAN]]*O22</f>
        <v>37950</v>
      </c>
    </row>
    <row r="23" spans="1:16" ht="26.25" customHeight="1" x14ac:dyDescent="0.2">
      <c r="A23" s="13"/>
      <c r="B23" s="73"/>
      <c r="C23" s="71" t="s">
        <v>1141</v>
      </c>
      <c r="D23" s="76" t="s">
        <v>69</v>
      </c>
      <c r="E23" s="12">
        <v>44475</v>
      </c>
      <c r="F23" s="74" t="s">
        <v>523</v>
      </c>
      <c r="G23" s="12">
        <v>44475.916666666664</v>
      </c>
      <c r="H23" s="75" t="s">
        <v>1121</v>
      </c>
      <c r="I23" s="15">
        <v>97</v>
      </c>
      <c r="J23" s="15">
        <v>62</v>
      </c>
      <c r="K23" s="15">
        <v>31</v>
      </c>
      <c r="L23" s="15">
        <v>17</v>
      </c>
      <c r="M23" s="79">
        <v>46.608499999999999</v>
      </c>
      <c r="N23" s="101">
        <v>46.608499999999999</v>
      </c>
      <c r="O23" s="63">
        <v>2530</v>
      </c>
      <c r="P23" s="64">
        <f>Table2245789101123456789[[#This Row],[PEMBULATAN]]*O23</f>
        <v>117919.505</v>
      </c>
    </row>
    <row r="24" spans="1:16" ht="26.25" customHeight="1" x14ac:dyDescent="0.2">
      <c r="A24" s="13"/>
      <c r="B24" s="73"/>
      <c r="C24" s="71" t="s">
        <v>1142</v>
      </c>
      <c r="D24" s="76" t="s">
        <v>69</v>
      </c>
      <c r="E24" s="12">
        <v>44475</v>
      </c>
      <c r="F24" s="74" t="s">
        <v>523</v>
      </c>
      <c r="G24" s="12">
        <v>44475.916666666664</v>
      </c>
      <c r="H24" s="75" t="s">
        <v>1121</v>
      </c>
      <c r="I24" s="15">
        <v>52</v>
      </c>
      <c r="J24" s="15">
        <v>38</v>
      </c>
      <c r="K24" s="15">
        <v>18</v>
      </c>
      <c r="L24" s="15">
        <v>7</v>
      </c>
      <c r="M24" s="79">
        <v>8.8919999999999995</v>
      </c>
      <c r="N24" s="101">
        <v>8.8919999999999995</v>
      </c>
      <c r="O24" s="63">
        <v>2530</v>
      </c>
      <c r="P24" s="64">
        <f>Table2245789101123456789[[#This Row],[PEMBULATAN]]*O24</f>
        <v>22496.76</v>
      </c>
    </row>
    <row r="25" spans="1:16" ht="26.25" customHeight="1" x14ac:dyDescent="0.2">
      <c r="A25" s="13"/>
      <c r="B25" s="73"/>
      <c r="C25" s="71" t="s">
        <v>1143</v>
      </c>
      <c r="D25" s="76" t="s">
        <v>69</v>
      </c>
      <c r="E25" s="12">
        <v>44475</v>
      </c>
      <c r="F25" s="74" t="s">
        <v>523</v>
      </c>
      <c r="G25" s="12">
        <v>44475.916666666664</v>
      </c>
      <c r="H25" s="75" t="s">
        <v>1121</v>
      </c>
      <c r="I25" s="15">
        <v>100</v>
      </c>
      <c r="J25" s="15">
        <v>74</v>
      </c>
      <c r="K25" s="15">
        <v>38</v>
      </c>
      <c r="L25" s="15">
        <v>19</v>
      </c>
      <c r="M25" s="79">
        <v>70.3</v>
      </c>
      <c r="N25" s="101">
        <v>71</v>
      </c>
      <c r="O25" s="63">
        <v>2530</v>
      </c>
      <c r="P25" s="64">
        <f>Table2245789101123456789[[#This Row],[PEMBULATAN]]*O25</f>
        <v>179630</v>
      </c>
    </row>
    <row r="26" spans="1:16" ht="26.25" customHeight="1" x14ac:dyDescent="0.2">
      <c r="A26" s="13"/>
      <c r="B26" s="73"/>
      <c r="C26" s="71" t="s">
        <v>1144</v>
      </c>
      <c r="D26" s="76" t="s">
        <v>69</v>
      </c>
      <c r="E26" s="12">
        <v>44475</v>
      </c>
      <c r="F26" s="74" t="s">
        <v>523</v>
      </c>
      <c r="G26" s="12">
        <v>44475.916666666664</v>
      </c>
      <c r="H26" s="75" t="s">
        <v>1121</v>
      </c>
      <c r="I26" s="15">
        <v>47</v>
      </c>
      <c r="J26" s="15">
        <v>25</v>
      </c>
      <c r="K26" s="15">
        <v>28</v>
      </c>
      <c r="L26" s="15">
        <v>2</v>
      </c>
      <c r="M26" s="79">
        <v>8.2249999999999996</v>
      </c>
      <c r="N26" s="101">
        <v>8.2249999999999996</v>
      </c>
      <c r="O26" s="63">
        <v>2530</v>
      </c>
      <c r="P26" s="64">
        <f>Table2245789101123456789[[#This Row],[PEMBULATAN]]*O26</f>
        <v>20809.25</v>
      </c>
    </row>
    <row r="27" spans="1:16" ht="26.25" customHeight="1" x14ac:dyDescent="0.2">
      <c r="A27" s="13"/>
      <c r="B27" s="73"/>
      <c r="C27" s="71" t="s">
        <v>1145</v>
      </c>
      <c r="D27" s="76" t="s">
        <v>69</v>
      </c>
      <c r="E27" s="12">
        <v>44475</v>
      </c>
      <c r="F27" s="74" t="s">
        <v>523</v>
      </c>
      <c r="G27" s="12">
        <v>44475.916666666664</v>
      </c>
      <c r="H27" s="75" t="s">
        <v>1121</v>
      </c>
      <c r="I27" s="15">
        <v>82</v>
      </c>
      <c r="J27" s="15">
        <v>60</v>
      </c>
      <c r="K27" s="15">
        <v>37</v>
      </c>
      <c r="L27" s="15">
        <v>19</v>
      </c>
      <c r="M27" s="79">
        <v>45.51</v>
      </c>
      <c r="N27" s="101">
        <v>45.51</v>
      </c>
      <c r="O27" s="63">
        <v>2530</v>
      </c>
      <c r="P27" s="64">
        <f>Table2245789101123456789[[#This Row],[PEMBULATAN]]*O27</f>
        <v>115140.29999999999</v>
      </c>
    </row>
    <row r="28" spans="1:16" ht="26.25" customHeight="1" x14ac:dyDescent="0.2">
      <c r="A28" s="13"/>
      <c r="B28" s="73"/>
      <c r="C28" s="71" t="s">
        <v>1146</v>
      </c>
      <c r="D28" s="76" t="s">
        <v>69</v>
      </c>
      <c r="E28" s="12">
        <v>44475</v>
      </c>
      <c r="F28" s="74" t="s">
        <v>523</v>
      </c>
      <c r="G28" s="12">
        <v>44475.916666666664</v>
      </c>
      <c r="H28" s="75" t="s">
        <v>1121</v>
      </c>
      <c r="I28" s="15">
        <v>35</v>
      </c>
      <c r="J28" s="15">
        <v>35</v>
      </c>
      <c r="K28" s="15">
        <v>35</v>
      </c>
      <c r="L28" s="15">
        <v>7</v>
      </c>
      <c r="M28" s="79">
        <v>10.71875</v>
      </c>
      <c r="N28" s="101">
        <v>10.71875</v>
      </c>
      <c r="O28" s="63">
        <v>2530</v>
      </c>
      <c r="P28" s="64">
        <f>Table2245789101123456789[[#This Row],[PEMBULATAN]]*O28</f>
        <v>27118.4375</v>
      </c>
    </row>
    <row r="29" spans="1:16" ht="26.25" customHeight="1" x14ac:dyDescent="0.2">
      <c r="A29" s="13"/>
      <c r="B29" s="73"/>
      <c r="C29" s="71" t="s">
        <v>1147</v>
      </c>
      <c r="D29" s="76" t="s">
        <v>69</v>
      </c>
      <c r="E29" s="12">
        <v>44475</v>
      </c>
      <c r="F29" s="74" t="s">
        <v>523</v>
      </c>
      <c r="G29" s="12">
        <v>44475.916666666664</v>
      </c>
      <c r="H29" s="75" t="s">
        <v>1121</v>
      </c>
      <c r="I29" s="15">
        <v>88</v>
      </c>
      <c r="J29" s="15">
        <v>63</v>
      </c>
      <c r="K29" s="15">
        <v>30</v>
      </c>
      <c r="L29" s="15">
        <v>10</v>
      </c>
      <c r="M29" s="79">
        <v>41.58</v>
      </c>
      <c r="N29" s="101">
        <v>41.58</v>
      </c>
      <c r="O29" s="63">
        <v>2530</v>
      </c>
      <c r="P29" s="64">
        <f>Table2245789101123456789[[#This Row],[PEMBULATAN]]*O29</f>
        <v>105197.4</v>
      </c>
    </row>
    <row r="30" spans="1:16" ht="26.25" customHeight="1" x14ac:dyDescent="0.2">
      <c r="A30" s="13"/>
      <c r="B30" s="73"/>
      <c r="C30" s="71" t="s">
        <v>1148</v>
      </c>
      <c r="D30" s="76" t="s">
        <v>69</v>
      </c>
      <c r="E30" s="12">
        <v>44475</v>
      </c>
      <c r="F30" s="74" t="s">
        <v>523</v>
      </c>
      <c r="G30" s="12">
        <v>44475.916666666664</v>
      </c>
      <c r="H30" s="75" t="s">
        <v>1121</v>
      </c>
      <c r="I30" s="15">
        <v>75</v>
      </c>
      <c r="J30" s="15">
        <v>53</v>
      </c>
      <c r="K30" s="15">
        <v>24</v>
      </c>
      <c r="L30" s="15">
        <v>12</v>
      </c>
      <c r="M30" s="79">
        <v>23.85</v>
      </c>
      <c r="N30" s="101">
        <v>23.85</v>
      </c>
      <c r="O30" s="63">
        <v>2530</v>
      </c>
      <c r="P30" s="64">
        <f>Table2245789101123456789[[#This Row],[PEMBULATAN]]*O30</f>
        <v>60340.5</v>
      </c>
    </row>
    <row r="31" spans="1:16" ht="26.25" customHeight="1" x14ac:dyDescent="0.2">
      <c r="A31" s="13"/>
      <c r="B31" s="73"/>
      <c r="C31" s="71" t="s">
        <v>1149</v>
      </c>
      <c r="D31" s="76" t="s">
        <v>69</v>
      </c>
      <c r="E31" s="12">
        <v>44475</v>
      </c>
      <c r="F31" s="74" t="s">
        <v>523</v>
      </c>
      <c r="G31" s="12">
        <v>44475.916666666664</v>
      </c>
      <c r="H31" s="75" t="s">
        <v>1121</v>
      </c>
      <c r="I31" s="15">
        <v>55</v>
      </c>
      <c r="J31" s="15">
        <v>46</v>
      </c>
      <c r="K31" s="15">
        <v>30</v>
      </c>
      <c r="L31" s="15">
        <v>1</v>
      </c>
      <c r="M31" s="79">
        <v>18.975000000000001</v>
      </c>
      <c r="N31" s="101">
        <v>18.975000000000001</v>
      </c>
      <c r="O31" s="63">
        <v>2530</v>
      </c>
      <c r="P31" s="64">
        <f>Table2245789101123456789[[#This Row],[PEMBULATAN]]*O31</f>
        <v>48006.75</v>
      </c>
    </row>
    <row r="32" spans="1:16" ht="26.25" customHeight="1" x14ac:dyDescent="0.2">
      <c r="A32" s="13"/>
      <c r="B32" s="73"/>
      <c r="C32" s="71" t="s">
        <v>1150</v>
      </c>
      <c r="D32" s="76" t="s">
        <v>69</v>
      </c>
      <c r="E32" s="12">
        <v>44475</v>
      </c>
      <c r="F32" s="74" t="s">
        <v>523</v>
      </c>
      <c r="G32" s="12">
        <v>44475.916666666664</v>
      </c>
      <c r="H32" s="75" t="s">
        <v>1121</v>
      </c>
      <c r="I32" s="15">
        <v>56</v>
      </c>
      <c r="J32" s="15">
        <v>45</v>
      </c>
      <c r="K32" s="15">
        <v>24</v>
      </c>
      <c r="L32" s="15">
        <v>3</v>
      </c>
      <c r="M32" s="79">
        <v>15.12</v>
      </c>
      <c r="N32" s="101">
        <v>15.12</v>
      </c>
      <c r="O32" s="63">
        <v>2530</v>
      </c>
      <c r="P32" s="64">
        <f>Table2245789101123456789[[#This Row],[PEMBULATAN]]*O32</f>
        <v>38253.599999999999</v>
      </c>
    </row>
    <row r="33" spans="1:16" ht="26.25" customHeight="1" x14ac:dyDescent="0.2">
      <c r="A33" s="13"/>
      <c r="B33" s="73"/>
      <c r="C33" s="71" t="s">
        <v>1151</v>
      </c>
      <c r="D33" s="76" t="s">
        <v>69</v>
      </c>
      <c r="E33" s="12">
        <v>44475</v>
      </c>
      <c r="F33" s="74" t="s">
        <v>523</v>
      </c>
      <c r="G33" s="12">
        <v>44475.916666666664</v>
      </c>
      <c r="H33" s="75" t="s">
        <v>1121</v>
      </c>
      <c r="I33" s="15">
        <v>110</v>
      </c>
      <c r="J33" s="15">
        <v>37</v>
      </c>
      <c r="K33" s="15">
        <v>39</v>
      </c>
      <c r="L33" s="15">
        <v>20</v>
      </c>
      <c r="M33" s="79">
        <v>39.682499999999997</v>
      </c>
      <c r="N33" s="101">
        <v>39.682499999999997</v>
      </c>
      <c r="O33" s="63">
        <v>2530</v>
      </c>
      <c r="P33" s="64">
        <f>Table2245789101123456789[[#This Row],[PEMBULATAN]]*O33</f>
        <v>100396.72499999999</v>
      </c>
    </row>
    <row r="34" spans="1:16" ht="26.25" customHeight="1" x14ac:dyDescent="0.2">
      <c r="A34" s="13"/>
      <c r="B34" s="73"/>
      <c r="C34" s="71" t="s">
        <v>1152</v>
      </c>
      <c r="D34" s="76" t="s">
        <v>69</v>
      </c>
      <c r="E34" s="12">
        <v>44475</v>
      </c>
      <c r="F34" s="74" t="s">
        <v>523</v>
      </c>
      <c r="G34" s="12">
        <v>44475.916666666664</v>
      </c>
      <c r="H34" s="75" t="s">
        <v>1121</v>
      </c>
      <c r="I34" s="15">
        <v>96</v>
      </c>
      <c r="J34" s="15">
        <v>45</v>
      </c>
      <c r="K34" s="15">
        <v>20</v>
      </c>
      <c r="L34" s="15">
        <v>3</v>
      </c>
      <c r="M34" s="79">
        <v>21.6</v>
      </c>
      <c r="N34" s="101">
        <v>21.6</v>
      </c>
      <c r="O34" s="63">
        <v>2530</v>
      </c>
      <c r="P34" s="64">
        <f>Table2245789101123456789[[#This Row],[PEMBULATAN]]*O34</f>
        <v>54648</v>
      </c>
    </row>
    <row r="35" spans="1:16" ht="26.25" customHeight="1" x14ac:dyDescent="0.2">
      <c r="A35" s="13"/>
      <c r="B35" s="73"/>
      <c r="C35" s="71" t="s">
        <v>1153</v>
      </c>
      <c r="D35" s="76" t="s">
        <v>69</v>
      </c>
      <c r="E35" s="12">
        <v>44475</v>
      </c>
      <c r="F35" s="74" t="s">
        <v>523</v>
      </c>
      <c r="G35" s="12">
        <v>44475.916666666664</v>
      </c>
      <c r="H35" s="75" t="s">
        <v>1121</v>
      </c>
      <c r="I35" s="15">
        <v>36</v>
      </c>
      <c r="J35" s="15">
        <v>36</v>
      </c>
      <c r="K35" s="15">
        <v>26</v>
      </c>
      <c r="L35" s="15">
        <v>1</v>
      </c>
      <c r="M35" s="79">
        <v>8.4239999999999995</v>
      </c>
      <c r="N35" s="101">
        <v>9</v>
      </c>
      <c r="O35" s="63">
        <v>2530</v>
      </c>
      <c r="P35" s="64">
        <f>Table2245789101123456789[[#This Row],[PEMBULATAN]]*O35</f>
        <v>22770</v>
      </c>
    </row>
    <row r="36" spans="1:16" ht="26.25" customHeight="1" x14ac:dyDescent="0.2">
      <c r="A36" s="13"/>
      <c r="B36" s="73"/>
      <c r="C36" s="71" t="s">
        <v>1154</v>
      </c>
      <c r="D36" s="76" t="s">
        <v>69</v>
      </c>
      <c r="E36" s="12">
        <v>44475</v>
      </c>
      <c r="F36" s="74" t="s">
        <v>523</v>
      </c>
      <c r="G36" s="12">
        <v>44475.916666666664</v>
      </c>
      <c r="H36" s="75" t="s">
        <v>1121</v>
      </c>
      <c r="I36" s="15">
        <v>82</v>
      </c>
      <c r="J36" s="15">
        <v>57</v>
      </c>
      <c r="K36" s="15">
        <v>24</v>
      </c>
      <c r="L36" s="15">
        <v>11</v>
      </c>
      <c r="M36" s="79">
        <v>28.044</v>
      </c>
      <c r="N36" s="101">
        <v>28.044</v>
      </c>
      <c r="O36" s="63">
        <v>2530</v>
      </c>
      <c r="P36" s="64">
        <f>Table2245789101123456789[[#This Row],[PEMBULATAN]]*O36</f>
        <v>70951.320000000007</v>
      </c>
    </row>
    <row r="37" spans="1:16" ht="26.25" customHeight="1" x14ac:dyDescent="0.2">
      <c r="A37" s="13"/>
      <c r="B37" s="73"/>
      <c r="C37" s="71" t="s">
        <v>1155</v>
      </c>
      <c r="D37" s="76" t="s">
        <v>69</v>
      </c>
      <c r="E37" s="12">
        <v>44475</v>
      </c>
      <c r="F37" s="74" t="s">
        <v>523</v>
      </c>
      <c r="G37" s="12">
        <v>44475.916666666664</v>
      </c>
      <c r="H37" s="75" t="s">
        <v>1121</v>
      </c>
      <c r="I37" s="15">
        <v>95</v>
      </c>
      <c r="J37" s="15">
        <v>66</v>
      </c>
      <c r="K37" s="15">
        <v>38</v>
      </c>
      <c r="L37" s="15">
        <v>19</v>
      </c>
      <c r="M37" s="79">
        <v>59.564999999999998</v>
      </c>
      <c r="N37" s="101">
        <v>59.564999999999998</v>
      </c>
      <c r="O37" s="63">
        <v>2530</v>
      </c>
      <c r="P37" s="64">
        <f>Table2245789101123456789[[#This Row],[PEMBULATAN]]*O37</f>
        <v>150699.44999999998</v>
      </c>
    </row>
    <row r="38" spans="1:16" ht="26.25" customHeight="1" x14ac:dyDescent="0.2">
      <c r="A38" s="13"/>
      <c r="B38" s="73"/>
      <c r="C38" s="71" t="s">
        <v>1156</v>
      </c>
      <c r="D38" s="76" t="s">
        <v>69</v>
      </c>
      <c r="E38" s="12">
        <v>44475</v>
      </c>
      <c r="F38" s="74" t="s">
        <v>523</v>
      </c>
      <c r="G38" s="12">
        <v>44475.916666666664</v>
      </c>
      <c r="H38" s="75" t="s">
        <v>1121</v>
      </c>
      <c r="I38" s="15">
        <v>92</v>
      </c>
      <c r="J38" s="15">
        <v>66</v>
      </c>
      <c r="K38" s="15">
        <v>39</v>
      </c>
      <c r="L38" s="15">
        <v>17</v>
      </c>
      <c r="M38" s="79">
        <v>59.201999999999998</v>
      </c>
      <c r="N38" s="101">
        <v>59.201999999999998</v>
      </c>
      <c r="O38" s="63">
        <v>2530</v>
      </c>
      <c r="P38" s="64">
        <f>Table2245789101123456789[[#This Row],[PEMBULATAN]]*O38</f>
        <v>149781.06</v>
      </c>
    </row>
    <row r="39" spans="1:16" ht="26.25" customHeight="1" x14ac:dyDescent="0.2">
      <c r="A39" s="13"/>
      <c r="B39" s="73"/>
      <c r="C39" s="71" t="s">
        <v>1157</v>
      </c>
      <c r="D39" s="76" t="s">
        <v>69</v>
      </c>
      <c r="E39" s="12">
        <v>44475</v>
      </c>
      <c r="F39" s="74" t="s">
        <v>523</v>
      </c>
      <c r="G39" s="12">
        <v>44475.916666666664</v>
      </c>
      <c r="H39" s="75" t="s">
        <v>1121</v>
      </c>
      <c r="I39" s="15">
        <v>97</v>
      </c>
      <c r="J39" s="15">
        <v>72</v>
      </c>
      <c r="K39" s="15">
        <v>28</v>
      </c>
      <c r="L39" s="15">
        <v>15</v>
      </c>
      <c r="M39" s="79">
        <v>48.887999999999998</v>
      </c>
      <c r="N39" s="101">
        <v>48.887999999999998</v>
      </c>
      <c r="O39" s="63">
        <v>2530</v>
      </c>
      <c r="P39" s="64">
        <f>Table2245789101123456789[[#This Row],[PEMBULATAN]]*O39</f>
        <v>123686.64</v>
      </c>
    </row>
    <row r="40" spans="1:16" ht="26.25" customHeight="1" x14ac:dyDescent="0.2">
      <c r="A40" s="13"/>
      <c r="B40" s="73"/>
      <c r="C40" s="71" t="s">
        <v>1158</v>
      </c>
      <c r="D40" s="76" t="s">
        <v>69</v>
      </c>
      <c r="E40" s="12">
        <v>44475</v>
      </c>
      <c r="F40" s="74" t="s">
        <v>523</v>
      </c>
      <c r="G40" s="12">
        <v>44475.916666666664</v>
      </c>
      <c r="H40" s="75" t="s">
        <v>1121</v>
      </c>
      <c r="I40" s="15">
        <v>76</v>
      </c>
      <c r="J40" s="15">
        <v>62</v>
      </c>
      <c r="K40" s="15">
        <v>25</v>
      </c>
      <c r="L40" s="15">
        <v>11</v>
      </c>
      <c r="M40" s="79">
        <v>29.45</v>
      </c>
      <c r="N40" s="101">
        <v>30</v>
      </c>
      <c r="O40" s="63">
        <v>2530</v>
      </c>
      <c r="P40" s="64">
        <f>Table2245789101123456789[[#This Row],[PEMBULATAN]]*O40</f>
        <v>75900</v>
      </c>
    </row>
    <row r="41" spans="1:16" ht="26.25" customHeight="1" x14ac:dyDescent="0.2">
      <c r="A41" s="13"/>
      <c r="B41" s="73"/>
      <c r="C41" s="71" t="s">
        <v>1159</v>
      </c>
      <c r="D41" s="76" t="s">
        <v>69</v>
      </c>
      <c r="E41" s="12">
        <v>44475</v>
      </c>
      <c r="F41" s="74" t="s">
        <v>523</v>
      </c>
      <c r="G41" s="12">
        <v>44475.916666666664</v>
      </c>
      <c r="H41" s="75" t="s">
        <v>1121</v>
      </c>
      <c r="I41" s="15">
        <v>90</v>
      </c>
      <c r="J41" s="15">
        <v>63</v>
      </c>
      <c r="K41" s="15">
        <v>27</v>
      </c>
      <c r="L41" s="15">
        <v>13</v>
      </c>
      <c r="M41" s="79">
        <v>38.272500000000001</v>
      </c>
      <c r="N41" s="101">
        <v>38.272500000000001</v>
      </c>
      <c r="O41" s="63">
        <v>2530</v>
      </c>
      <c r="P41" s="64">
        <f>Table2245789101123456789[[#This Row],[PEMBULATAN]]*O41</f>
        <v>96829.425000000003</v>
      </c>
    </row>
    <row r="42" spans="1:16" ht="26.25" customHeight="1" x14ac:dyDescent="0.2">
      <c r="A42" s="13"/>
      <c r="B42" s="73"/>
      <c r="C42" s="71" t="s">
        <v>1160</v>
      </c>
      <c r="D42" s="76" t="s">
        <v>69</v>
      </c>
      <c r="E42" s="12">
        <v>44475</v>
      </c>
      <c r="F42" s="74" t="s">
        <v>523</v>
      </c>
      <c r="G42" s="12">
        <v>44475.916666666664</v>
      </c>
      <c r="H42" s="75" t="s">
        <v>1121</v>
      </c>
      <c r="I42" s="15">
        <v>85</v>
      </c>
      <c r="J42" s="15">
        <v>66</v>
      </c>
      <c r="K42" s="15">
        <v>35</v>
      </c>
      <c r="L42" s="15">
        <v>11</v>
      </c>
      <c r="M42" s="79">
        <v>49.087499999999999</v>
      </c>
      <c r="N42" s="101">
        <v>49.087499999999999</v>
      </c>
      <c r="O42" s="63">
        <v>2530</v>
      </c>
      <c r="P42" s="64">
        <f>Table2245789101123456789[[#This Row],[PEMBULATAN]]*O42</f>
        <v>124191.375</v>
      </c>
    </row>
    <row r="43" spans="1:16" ht="26.25" customHeight="1" x14ac:dyDescent="0.2">
      <c r="A43" s="13"/>
      <c r="B43" s="73"/>
      <c r="C43" s="71" t="s">
        <v>1161</v>
      </c>
      <c r="D43" s="76" t="s">
        <v>69</v>
      </c>
      <c r="E43" s="12">
        <v>44475</v>
      </c>
      <c r="F43" s="74" t="s">
        <v>523</v>
      </c>
      <c r="G43" s="12">
        <v>44475.916666666664</v>
      </c>
      <c r="H43" s="75" t="s">
        <v>1121</v>
      </c>
      <c r="I43" s="15">
        <v>80</v>
      </c>
      <c r="J43" s="15">
        <v>62</v>
      </c>
      <c r="K43" s="15">
        <v>24</v>
      </c>
      <c r="L43" s="15">
        <v>14</v>
      </c>
      <c r="M43" s="79">
        <v>29.76</v>
      </c>
      <c r="N43" s="101">
        <v>29.76</v>
      </c>
      <c r="O43" s="63">
        <v>2530</v>
      </c>
      <c r="P43" s="64">
        <f>Table2245789101123456789[[#This Row],[PEMBULATAN]]*O43</f>
        <v>75292.800000000003</v>
      </c>
    </row>
    <row r="44" spans="1:16" ht="26.25" customHeight="1" x14ac:dyDescent="0.2">
      <c r="A44" s="13"/>
      <c r="B44" s="73"/>
      <c r="C44" s="71" t="s">
        <v>1162</v>
      </c>
      <c r="D44" s="76" t="s">
        <v>69</v>
      </c>
      <c r="E44" s="12">
        <v>44475</v>
      </c>
      <c r="F44" s="74" t="s">
        <v>523</v>
      </c>
      <c r="G44" s="12">
        <v>44475.916666666664</v>
      </c>
      <c r="H44" s="75" t="s">
        <v>1121</v>
      </c>
      <c r="I44" s="15">
        <v>60</v>
      </c>
      <c r="J44" s="15">
        <v>66</v>
      </c>
      <c r="K44" s="15">
        <v>33</v>
      </c>
      <c r="L44" s="15">
        <v>8</v>
      </c>
      <c r="M44" s="79">
        <v>32.67</v>
      </c>
      <c r="N44" s="101">
        <v>32.67</v>
      </c>
      <c r="O44" s="63">
        <v>2530</v>
      </c>
      <c r="P44" s="64">
        <f>Table2245789101123456789[[#This Row],[PEMBULATAN]]*O44</f>
        <v>82655.100000000006</v>
      </c>
    </row>
    <row r="45" spans="1:16" ht="26.25" customHeight="1" x14ac:dyDescent="0.2">
      <c r="A45" s="13"/>
      <c r="B45" s="73"/>
      <c r="C45" s="71" t="s">
        <v>1163</v>
      </c>
      <c r="D45" s="76" t="s">
        <v>69</v>
      </c>
      <c r="E45" s="12">
        <v>44475</v>
      </c>
      <c r="F45" s="74" t="s">
        <v>523</v>
      </c>
      <c r="G45" s="12">
        <v>44475.916666666664</v>
      </c>
      <c r="H45" s="75" t="s">
        <v>1121</v>
      </c>
      <c r="I45" s="15">
        <v>100</v>
      </c>
      <c r="J45" s="15">
        <v>70</v>
      </c>
      <c r="K45" s="15">
        <v>40</v>
      </c>
      <c r="L45" s="15">
        <v>21</v>
      </c>
      <c r="M45" s="79">
        <v>70</v>
      </c>
      <c r="N45" s="101">
        <v>70</v>
      </c>
      <c r="O45" s="63">
        <v>2530</v>
      </c>
      <c r="P45" s="64">
        <f>Table2245789101123456789[[#This Row],[PEMBULATAN]]*O45</f>
        <v>177100</v>
      </c>
    </row>
    <row r="46" spans="1:16" ht="26.25" customHeight="1" x14ac:dyDescent="0.2">
      <c r="A46" s="13"/>
      <c r="B46" s="73"/>
      <c r="C46" s="71" t="s">
        <v>1164</v>
      </c>
      <c r="D46" s="76" t="s">
        <v>69</v>
      </c>
      <c r="E46" s="12">
        <v>44475</v>
      </c>
      <c r="F46" s="74" t="s">
        <v>523</v>
      </c>
      <c r="G46" s="12">
        <v>44475.916666666664</v>
      </c>
      <c r="H46" s="75" t="s">
        <v>1121</v>
      </c>
      <c r="I46" s="15">
        <v>92</v>
      </c>
      <c r="J46" s="15">
        <v>65</v>
      </c>
      <c r="K46" s="15">
        <v>40</v>
      </c>
      <c r="L46" s="15">
        <v>21</v>
      </c>
      <c r="M46" s="79">
        <v>59.8</v>
      </c>
      <c r="N46" s="101">
        <v>59.8</v>
      </c>
      <c r="O46" s="63">
        <v>2530</v>
      </c>
      <c r="P46" s="64">
        <f>Table2245789101123456789[[#This Row],[PEMBULATAN]]*O46</f>
        <v>151294</v>
      </c>
    </row>
    <row r="47" spans="1:16" ht="26.25" customHeight="1" x14ac:dyDescent="0.2">
      <c r="A47" s="13"/>
      <c r="B47" s="73"/>
      <c r="C47" s="71" t="s">
        <v>1165</v>
      </c>
      <c r="D47" s="76" t="s">
        <v>69</v>
      </c>
      <c r="E47" s="12">
        <v>44475</v>
      </c>
      <c r="F47" s="74" t="s">
        <v>523</v>
      </c>
      <c r="G47" s="12">
        <v>44475.916666666664</v>
      </c>
      <c r="H47" s="75" t="s">
        <v>1121</v>
      </c>
      <c r="I47" s="15">
        <v>83</v>
      </c>
      <c r="J47" s="15">
        <v>48</v>
      </c>
      <c r="K47" s="15">
        <v>20</v>
      </c>
      <c r="L47" s="15">
        <v>15</v>
      </c>
      <c r="M47" s="79">
        <v>19.920000000000002</v>
      </c>
      <c r="N47" s="101">
        <v>19.920000000000002</v>
      </c>
      <c r="O47" s="63">
        <v>2530</v>
      </c>
      <c r="P47" s="64">
        <f>Table2245789101123456789[[#This Row],[PEMBULATAN]]*O47</f>
        <v>50397.600000000006</v>
      </c>
    </row>
    <row r="48" spans="1:16" ht="26.25" customHeight="1" x14ac:dyDescent="0.2">
      <c r="A48" s="13"/>
      <c r="B48" s="73"/>
      <c r="C48" s="71" t="s">
        <v>1166</v>
      </c>
      <c r="D48" s="76" t="s">
        <v>69</v>
      </c>
      <c r="E48" s="12">
        <v>44475</v>
      </c>
      <c r="F48" s="74" t="s">
        <v>523</v>
      </c>
      <c r="G48" s="12">
        <v>44475.916666666664</v>
      </c>
      <c r="H48" s="75" t="s">
        <v>1121</v>
      </c>
      <c r="I48" s="15">
        <v>60</v>
      </c>
      <c r="J48" s="15">
        <v>42</v>
      </c>
      <c r="K48" s="15">
        <v>16</v>
      </c>
      <c r="L48" s="15">
        <v>3</v>
      </c>
      <c r="M48" s="79">
        <v>10.08</v>
      </c>
      <c r="N48" s="101">
        <v>10.08</v>
      </c>
      <c r="O48" s="63">
        <v>2530</v>
      </c>
      <c r="P48" s="64">
        <f>Table2245789101123456789[[#This Row],[PEMBULATAN]]*O48</f>
        <v>25502.400000000001</v>
      </c>
    </row>
    <row r="49" spans="1:16" ht="26.25" customHeight="1" x14ac:dyDescent="0.2">
      <c r="A49" s="13"/>
      <c r="B49" s="73"/>
      <c r="C49" s="71" t="s">
        <v>1167</v>
      </c>
      <c r="D49" s="76" t="s">
        <v>69</v>
      </c>
      <c r="E49" s="12">
        <v>44475</v>
      </c>
      <c r="F49" s="74" t="s">
        <v>523</v>
      </c>
      <c r="G49" s="12">
        <v>44475.916666666664</v>
      </c>
      <c r="H49" s="75" t="s">
        <v>1121</v>
      </c>
      <c r="I49" s="15">
        <v>147</v>
      </c>
      <c r="J49" s="15">
        <v>31</v>
      </c>
      <c r="K49" s="15">
        <v>14</v>
      </c>
      <c r="L49" s="15">
        <v>7</v>
      </c>
      <c r="M49" s="79">
        <v>15.9495</v>
      </c>
      <c r="N49" s="101">
        <v>15.9495</v>
      </c>
      <c r="O49" s="63">
        <v>2530</v>
      </c>
      <c r="P49" s="64">
        <f>Table2245789101123456789[[#This Row],[PEMBULATAN]]*O49</f>
        <v>40352.235000000001</v>
      </c>
    </row>
    <row r="50" spans="1:16" ht="26.25" customHeight="1" x14ac:dyDescent="0.2">
      <c r="A50" s="13"/>
      <c r="B50" s="73"/>
      <c r="C50" s="71" t="s">
        <v>1168</v>
      </c>
      <c r="D50" s="76" t="s">
        <v>69</v>
      </c>
      <c r="E50" s="12">
        <v>44475</v>
      </c>
      <c r="F50" s="74" t="s">
        <v>523</v>
      </c>
      <c r="G50" s="12">
        <v>44475.916666666664</v>
      </c>
      <c r="H50" s="75" t="s">
        <v>1121</v>
      </c>
      <c r="I50" s="15">
        <v>90</v>
      </c>
      <c r="J50" s="15">
        <v>55</v>
      </c>
      <c r="K50" s="15">
        <v>23</v>
      </c>
      <c r="L50" s="15">
        <v>8</v>
      </c>
      <c r="M50" s="79">
        <v>28.462499999999999</v>
      </c>
      <c r="N50" s="101">
        <v>29</v>
      </c>
      <c r="O50" s="63">
        <v>2530</v>
      </c>
      <c r="P50" s="64">
        <f>Table2245789101123456789[[#This Row],[PEMBULATAN]]*O50</f>
        <v>73370</v>
      </c>
    </row>
    <row r="51" spans="1:16" ht="26.25" customHeight="1" x14ac:dyDescent="0.2">
      <c r="A51" s="13"/>
      <c r="B51" s="73"/>
      <c r="C51" s="71" t="s">
        <v>1169</v>
      </c>
      <c r="D51" s="76" t="s">
        <v>69</v>
      </c>
      <c r="E51" s="12">
        <v>44475</v>
      </c>
      <c r="F51" s="74" t="s">
        <v>523</v>
      </c>
      <c r="G51" s="12">
        <v>44475.916666666664</v>
      </c>
      <c r="H51" s="75" t="s">
        <v>1121</v>
      </c>
      <c r="I51" s="15">
        <v>77</v>
      </c>
      <c r="J51" s="15">
        <v>57</v>
      </c>
      <c r="K51" s="15">
        <v>14</v>
      </c>
      <c r="L51" s="15">
        <v>4</v>
      </c>
      <c r="M51" s="79">
        <v>15.361499999999999</v>
      </c>
      <c r="N51" s="101">
        <v>16</v>
      </c>
      <c r="O51" s="63">
        <v>2530</v>
      </c>
      <c r="P51" s="64">
        <f>Table2245789101123456789[[#This Row],[PEMBULATAN]]*O51</f>
        <v>40480</v>
      </c>
    </row>
    <row r="52" spans="1:16" ht="26.25" customHeight="1" x14ac:dyDescent="0.2">
      <c r="A52" s="13"/>
      <c r="B52" s="73"/>
      <c r="C52" s="71" t="s">
        <v>1170</v>
      </c>
      <c r="D52" s="76" t="s">
        <v>69</v>
      </c>
      <c r="E52" s="12">
        <v>44475</v>
      </c>
      <c r="F52" s="74" t="s">
        <v>523</v>
      </c>
      <c r="G52" s="12">
        <v>44475.916666666664</v>
      </c>
      <c r="H52" s="75" t="s">
        <v>1121</v>
      </c>
      <c r="I52" s="15">
        <v>80</v>
      </c>
      <c r="J52" s="15">
        <v>63</v>
      </c>
      <c r="K52" s="15">
        <v>31</v>
      </c>
      <c r="L52" s="15">
        <v>12</v>
      </c>
      <c r="M52" s="79">
        <v>39.06</v>
      </c>
      <c r="N52" s="101">
        <v>39.06</v>
      </c>
      <c r="O52" s="63">
        <v>2530</v>
      </c>
      <c r="P52" s="64">
        <f>Table2245789101123456789[[#This Row],[PEMBULATAN]]*O52</f>
        <v>98821.8</v>
      </c>
    </row>
    <row r="53" spans="1:16" ht="26.25" customHeight="1" x14ac:dyDescent="0.2">
      <c r="A53" s="13"/>
      <c r="B53" s="73"/>
      <c r="C53" s="71" t="s">
        <v>1171</v>
      </c>
      <c r="D53" s="76" t="s">
        <v>69</v>
      </c>
      <c r="E53" s="12">
        <v>44475</v>
      </c>
      <c r="F53" s="74" t="s">
        <v>523</v>
      </c>
      <c r="G53" s="12">
        <v>44475.916666666664</v>
      </c>
      <c r="H53" s="75" t="s">
        <v>1121</v>
      </c>
      <c r="I53" s="15">
        <v>100</v>
      </c>
      <c r="J53" s="15">
        <v>55</v>
      </c>
      <c r="K53" s="15">
        <v>24</v>
      </c>
      <c r="L53" s="15">
        <v>9</v>
      </c>
      <c r="M53" s="79">
        <v>33</v>
      </c>
      <c r="N53" s="101">
        <v>33</v>
      </c>
      <c r="O53" s="63">
        <v>2530</v>
      </c>
      <c r="P53" s="64">
        <f>Table2245789101123456789[[#This Row],[PEMBULATAN]]*O53</f>
        <v>83490</v>
      </c>
    </row>
    <row r="54" spans="1:16" ht="26.25" customHeight="1" x14ac:dyDescent="0.2">
      <c r="A54" s="13"/>
      <c r="B54" s="73"/>
      <c r="C54" s="71" t="s">
        <v>1172</v>
      </c>
      <c r="D54" s="76" t="s">
        <v>69</v>
      </c>
      <c r="E54" s="12">
        <v>44475</v>
      </c>
      <c r="F54" s="74" t="s">
        <v>523</v>
      </c>
      <c r="G54" s="12">
        <v>44475.916666666664</v>
      </c>
      <c r="H54" s="75" t="s">
        <v>1121</v>
      </c>
      <c r="I54" s="15">
        <v>80</v>
      </c>
      <c r="J54" s="15">
        <v>60</v>
      </c>
      <c r="K54" s="15">
        <v>41</v>
      </c>
      <c r="L54" s="15">
        <v>23</v>
      </c>
      <c r="M54" s="79">
        <v>49.2</v>
      </c>
      <c r="N54" s="101">
        <v>49.2</v>
      </c>
      <c r="O54" s="63">
        <v>2530</v>
      </c>
      <c r="P54" s="64">
        <f>Table2245789101123456789[[#This Row],[PEMBULATAN]]*O54</f>
        <v>124476</v>
      </c>
    </row>
    <row r="55" spans="1:16" ht="26.25" customHeight="1" x14ac:dyDescent="0.2">
      <c r="A55" s="13"/>
      <c r="B55" s="73"/>
      <c r="C55" s="71" t="s">
        <v>1173</v>
      </c>
      <c r="D55" s="76" t="s">
        <v>69</v>
      </c>
      <c r="E55" s="12">
        <v>44475</v>
      </c>
      <c r="F55" s="74" t="s">
        <v>523</v>
      </c>
      <c r="G55" s="12">
        <v>44475.916666666664</v>
      </c>
      <c r="H55" s="75" t="s">
        <v>1121</v>
      </c>
      <c r="I55" s="15">
        <v>80</v>
      </c>
      <c r="J55" s="15">
        <v>60</v>
      </c>
      <c r="K55" s="15">
        <v>37</v>
      </c>
      <c r="L55" s="15">
        <v>24</v>
      </c>
      <c r="M55" s="79">
        <v>44.4</v>
      </c>
      <c r="N55" s="101">
        <v>45</v>
      </c>
      <c r="O55" s="63">
        <v>2530</v>
      </c>
      <c r="P55" s="64">
        <f>Table2245789101123456789[[#This Row],[PEMBULATAN]]*O55</f>
        <v>113850</v>
      </c>
    </row>
    <row r="56" spans="1:16" ht="26.25" customHeight="1" x14ac:dyDescent="0.2">
      <c r="A56" s="13"/>
      <c r="B56" s="73"/>
      <c r="C56" s="71" t="s">
        <v>1174</v>
      </c>
      <c r="D56" s="76" t="s">
        <v>69</v>
      </c>
      <c r="E56" s="12">
        <v>44475</v>
      </c>
      <c r="F56" s="74" t="s">
        <v>523</v>
      </c>
      <c r="G56" s="12">
        <v>44475.916666666664</v>
      </c>
      <c r="H56" s="75" t="s">
        <v>1121</v>
      </c>
      <c r="I56" s="15">
        <v>100</v>
      </c>
      <c r="J56" s="15">
        <v>60</v>
      </c>
      <c r="K56" s="15">
        <v>40</v>
      </c>
      <c r="L56" s="15">
        <v>24</v>
      </c>
      <c r="M56" s="79">
        <v>60</v>
      </c>
      <c r="N56" s="101">
        <v>60</v>
      </c>
      <c r="O56" s="63">
        <v>2530</v>
      </c>
      <c r="P56" s="64">
        <f>Table2245789101123456789[[#This Row],[PEMBULATAN]]*O56</f>
        <v>151800</v>
      </c>
    </row>
    <row r="57" spans="1:16" ht="26.25" customHeight="1" x14ac:dyDescent="0.2">
      <c r="A57" s="13"/>
      <c r="B57" s="73"/>
      <c r="C57" s="71" t="s">
        <v>1175</v>
      </c>
      <c r="D57" s="76" t="s">
        <v>69</v>
      </c>
      <c r="E57" s="12">
        <v>44475</v>
      </c>
      <c r="F57" s="74" t="s">
        <v>523</v>
      </c>
      <c r="G57" s="12">
        <v>44475.916666666664</v>
      </c>
      <c r="H57" s="75" t="s">
        <v>1121</v>
      </c>
      <c r="I57" s="15">
        <v>104</v>
      </c>
      <c r="J57" s="15">
        <v>62</v>
      </c>
      <c r="K57" s="15">
        <v>35</v>
      </c>
      <c r="L57" s="15">
        <v>26</v>
      </c>
      <c r="M57" s="79">
        <v>56.42</v>
      </c>
      <c r="N57" s="101">
        <v>57</v>
      </c>
      <c r="O57" s="63">
        <v>2530</v>
      </c>
      <c r="P57" s="64">
        <f>Table2245789101123456789[[#This Row],[PEMBULATAN]]*O57</f>
        <v>144210</v>
      </c>
    </row>
    <row r="58" spans="1:16" ht="26.25" customHeight="1" x14ac:dyDescent="0.2">
      <c r="A58" s="13"/>
      <c r="B58" s="73"/>
      <c r="C58" s="71" t="s">
        <v>1176</v>
      </c>
      <c r="D58" s="76" t="s">
        <v>69</v>
      </c>
      <c r="E58" s="12">
        <v>44475</v>
      </c>
      <c r="F58" s="74" t="s">
        <v>523</v>
      </c>
      <c r="G58" s="12">
        <v>44475.916666666664</v>
      </c>
      <c r="H58" s="75" t="s">
        <v>1121</v>
      </c>
      <c r="I58" s="15">
        <v>74</v>
      </c>
      <c r="J58" s="15">
        <v>44</v>
      </c>
      <c r="K58" s="15">
        <v>30</v>
      </c>
      <c r="L58" s="15">
        <v>12</v>
      </c>
      <c r="M58" s="79">
        <v>24.42</v>
      </c>
      <c r="N58" s="101">
        <v>25</v>
      </c>
      <c r="O58" s="63">
        <v>2530</v>
      </c>
      <c r="P58" s="64">
        <f>Table2245789101123456789[[#This Row],[PEMBULATAN]]*O58</f>
        <v>63250</v>
      </c>
    </row>
    <row r="59" spans="1:16" ht="26.25" customHeight="1" x14ac:dyDescent="0.2">
      <c r="A59" s="13"/>
      <c r="B59" s="73"/>
      <c r="C59" s="71" t="s">
        <v>1177</v>
      </c>
      <c r="D59" s="76" t="s">
        <v>69</v>
      </c>
      <c r="E59" s="12">
        <v>44475</v>
      </c>
      <c r="F59" s="74" t="s">
        <v>523</v>
      </c>
      <c r="G59" s="12">
        <v>44475.916666666664</v>
      </c>
      <c r="H59" s="75" t="s">
        <v>1121</v>
      </c>
      <c r="I59" s="15">
        <v>81</v>
      </c>
      <c r="J59" s="15">
        <v>61</v>
      </c>
      <c r="K59" s="15">
        <v>20</v>
      </c>
      <c r="L59" s="15">
        <v>8</v>
      </c>
      <c r="M59" s="79">
        <v>24.704999999999998</v>
      </c>
      <c r="N59" s="101">
        <v>24.704999999999998</v>
      </c>
      <c r="O59" s="63">
        <v>2530</v>
      </c>
      <c r="P59" s="64">
        <f>Table2245789101123456789[[#This Row],[PEMBULATAN]]*O59</f>
        <v>62503.649999999994</v>
      </c>
    </row>
    <row r="60" spans="1:16" ht="26.25" customHeight="1" x14ac:dyDescent="0.2">
      <c r="A60" s="13"/>
      <c r="B60" s="73"/>
      <c r="C60" s="71" t="s">
        <v>1178</v>
      </c>
      <c r="D60" s="76" t="s">
        <v>69</v>
      </c>
      <c r="E60" s="12">
        <v>44475</v>
      </c>
      <c r="F60" s="74" t="s">
        <v>523</v>
      </c>
      <c r="G60" s="12">
        <v>44475.916666666664</v>
      </c>
      <c r="H60" s="75" t="s">
        <v>1121</v>
      </c>
      <c r="I60" s="15">
        <v>90</v>
      </c>
      <c r="J60" s="15">
        <v>41</v>
      </c>
      <c r="K60" s="15">
        <v>28</v>
      </c>
      <c r="L60" s="15">
        <v>5</v>
      </c>
      <c r="M60" s="79">
        <v>25.83</v>
      </c>
      <c r="N60" s="101">
        <v>25.83</v>
      </c>
      <c r="O60" s="63">
        <v>2530</v>
      </c>
      <c r="P60" s="64">
        <f>Table2245789101123456789[[#This Row],[PEMBULATAN]]*O60</f>
        <v>65349.899999999994</v>
      </c>
    </row>
    <row r="61" spans="1:16" ht="26.25" customHeight="1" x14ac:dyDescent="0.2">
      <c r="A61" s="13"/>
      <c r="B61" s="73"/>
      <c r="C61" s="71" t="s">
        <v>1179</v>
      </c>
      <c r="D61" s="76" t="s">
        <v>69</v>
      </c>
      <c r="E61" s="12">
        <v>44475</v>
      </c>
      <c r="F61" s="74" t="s">
        <v>523</v>
      </c>
      <c r="G61" s="12">
        <v>44475.916666666664</v>
      </c>
      <c r="H61" s="75" t="s">
        <v>1121</v>
      </c>
      <c r="I61" s="15">
        <v>95</v>
      </c>
      <c r="J61" s="15">
        <v>60</v>
      </c>
      <c r="K61" s="15">
        <v>25</v>
      </c>
      <c r="L61" s="15">
        <v>21</v>
      </c>
      <c r="M61" s="79">
        <v>35.625</v>
      </c>
      <c r="N61" s="101">
        <v>35.625</v>
      </c>
      <c r="O61" s="63">
        <v>2530</v>
      </c>
      <c r="P61" s="64">
        <f>Table2245789101123456789[[#This Row],[PEMBULATAN]]*O61</f>
        <v>90131.25</v>
      </c>
    </row>
    <row r="62" spans="1:16" ht="26.25" customHeight="1" x14ac:dyDescent="0.2">
      <c r="A62" s="13"/>
      <c r="B62" s="73"/>
      <c r="C62" s="71" t="s">
        <v>1180</v>
      </c>
      <c r="D62" s="76" t="s">
        <v>69</v>
      </c>
      <c r="E62" s="12">
        <v>44475</v>
      </c>
      <c r="F62" s="74" t="s">
        <v>523</v>
      </c>
      <c r="G62" s="12">
        <v>44475.916666666664</v>
      </c>
      <c r="H62" s="75" t="s">
        <v>1121</v>
      </c>
      <c r="I62" s="15">
        <v>85</v>
      </c>
      <c r="J62" s="15">
        <v>58</v>
      </c>
      <c r="K62" s="15">
        <v>26</v>
      </c>
      <c r="L62" s="15">
        <v>14</v>
      </c>
      <c r="M62" s="79">
        <v>32.045000000000002</v>
      </c>
      <c r="N62" s="101">
        <v>32.045000000000002</v>
      </c>
      <c r="O62" s="63">
        <v>2530</v>
      </c>
      <c r="P62" s="64">
        <f>Table2245789101123456789[[#This Row],[PEMBULATAN]]*O62</f>
        <v>81073.850000000006</v>
      </c>
    </row>
    <row r="63" spans="1:16" ht="26.25" customHeight="1" x14ac:dyDescent="0.2">
      <c r="A63" s="13"/>
      <c r="B63" s="73"/>
      <c r="C63" s="71" t="s">
        <v>1181</v>
      </c>
      <c r="D63" s="76" t="s">
        <v>69</v>
      </c>
      <c r="E63" s="12">
        <v>44475</v>
      </c>
      <c r="F63" s="74" t="s">
        <v>523</v>
      </c>
      <c r="G63" s="12">
        <v>44475.916666666664</v>
      </c>
      <c r="H63" s="75" t="s">
        <v>1121</v>
      </c>
      <c r="I63" s="15">
        <v>97</v>
      </c>
      <c r="J63" s="15">
        <v>65</v>
      </c>
      <c r="K63" s="15">
        <v>25</v>
      </c>
      <c r="L63" s="15">
        <v>20</v>
      </c>
      <c r="M63" s="79">
        <v>39.40625</v>
      </c>
      <c r="N63" s="101">
        <v>40</v>
      </c>
      <c r="O63" s="63">
        <v>2530</v>
      </c>
      <c r="P63" s="64">
        <f>Table2245789101123456789[[#This Row],[PEMBULATAN]]*O63</f>
        <v>101200</v>
      </c>
    </row>
    <row r="64" spans="1:16" ht="26.25" customHeight="1" x14ac:dyDescent="0.2">
      <c r="A64" s="13"/>
      <c r="B64" s="73"/>
      <c r="C64" s="71" t="s">
        <v>1182</v>
      </c>
      <c r="D64" s="76" t="s">
        <v>69</v>
      </c>
      <c r="E64" s="12">
        <v>44475</v>
      </c>
      <c r="F64" s="74" t="s">
        <v>523</v>
      </c>
      <c r="G64" s="12">
        <v>44475.916666666664</v>
      </c>
      <c r="H64" s="75" t="s">
        <v>1121</v>
      </c>
      <c r="I64" s="15">
        <v>98</v>
      </c>
      <c r="J64" s="15">
        <v>56</v>
      </c>
      <c r="K64" s="15">
        <v>35</v>
      </c>
      <c r="L64" s="15">
        <v>29</v>
      </c>
      <c r="M64" s="79">
        <v>48.02</v>
      </c>
      <c r="N64" s="101">
        <v>48.02</v>
      </c>
      <c r="O64" s="63">
        <v>2530</v>
      </c>
      <c r="P64" s="64">
        <f>Table2245789101123456789[[#This Row],[PEMBULATAN]]*O64</f>
        <v>121490.6</v>
      </c>
    </row>
    <row r="65" spans="1:16" ht="26.25" customHeight="1" x14ac:dyDescent="0.2">
      <c r="A65" s="13"/>
      <c r="B65" s="73"/>
      <c r="C65" s="71" t="s">
        <v>1183</v>
      </c>
      <c r="D65" s="76" t="s">
        <v>69</v>
      </c>
      <c r="E65" s="12">
        <v>44475</v>
      </c>
      <c r="F65" s="74" t="s">
        <v>523</v>
      </c>
      <c r="G65" s="12">
        <v>44475.916666666664</v>
      </c>
      <c r="H65" s="75" t="s">
        <v>1121</v>
      </c>
      <c r="I65" s="15">
        <v>75</v>
      </c>
      <c r="J65" s="15">
        <v>62</v>
      </c>
      <c r="K65" s="15">
        <v>23</v>
      </c>
      <c r="L65" s="15">
        <v>5</v>
      </c>
      <c r="M65" s="79">
        <v>26.737500000000001</v>
      </c>
      <c r="N65" s="101">
        <v>26.737500000000001</v>
      </c>
      <c r="O65" s="63">
        <v>2530</v>
      </c>
      <c r="P65" s="64">
        <f>Table2245789101123456789[[#This Row],[PEMBULATAN]]*O65</f>
        <v>67645.875</v>
      </c>
    </row>
    <row r="66" spans="1:16" ht="26.25" customHeight="1" x14ac:dyDescent="0.2">
      <c r="A66" s="13"/>
      <c r="B66" s="73"/>
      <c r="C66" s="71" t="s">
        <v>1184</v>
      </c>
      <c r="D66" s="76" t="s">
        <v>69</v>
      </c>
      <c r="E66" s="12">
        <v>44475</v>
      </c>
      <c r="F66" s="74" t="s">
        <v>523</v>
      </c>
      <c r="G66" s="12">
        <v>44475.916666666664</v>
      </c>
      <c r="H66" s="75" t="s">
        <v>1121</v>
      </c>
      <c r="I66" s="15">
        <v>103</v>
      </c>
      <c r="J66" s="15">
        <v>57</v>
      </c>
      <c r="K66" s="15">
        <v>26</v>
      </c>
      <c r="L66" s="15">
        <v>15</v>
      </c>
      <c r="M66" s="79">
        <v>38.161499999999997</v>
      </c>
      <c r="N66" s="101">
        <v>38.161499999999997</v>
      </c>
      <c r="O66" s="63">
        <v>2530</v>
      </c>
      <c r="P66" s="64">
        <f>Table2245789101123456789[[#This Row],[PEMBULATAN]]*O66</f>
        <v>96548.594999999987</v>
      </c>
    </row>
    <row r="67" spans="1:16" ht="26.25" customHeight="1" x14ac:dyDescent="0.2">
      <c r="A67" s="13"/>
      <c r="B67" s="73"/>
      <c r="C67" s="71" t="s">
        <v>1185</v>
      </c>
      <c r="D67" s="76" t="s">
        <v>69</v>
      </c>
      <c r="E67" s="12">
        <v>44475</v>
      </c>
      <c r="F67" s="74" t="s">
        <v>523</v>
      </c>
      <c r="G67" s="12">
        <v>44475.916666666664</v>
      </c>
      <c r="H67" s="75" t="s">
        <v>1121</v>
      </c>
      <c r="I67" s="15">
        <v>94</v>
      </c>
      <c r="J67" s="15">
        <v>40</v>
      </c>
      <c r="K67" s="15">
        <v>14</v>
      </c>
      <c r="L67" s="15">
        <v>4</v>
      </c>
      <c r="M67" s="79">
        <v>13.16</v>
      </c>
      <c r="N67" s="101">
        <v>13.16</v>
      </c>
      <c r="O67" s="63">
        <v>2530</v>
      </c>
      <c r="P67" s="64">
        <f>Table2245789101123456789[[#This Row],[PEMBULATAN]]*O67</f>
        <v>33294.800000000003</v>
      </c>
    </row>
    <row r="68" spans="1:16" ht="26.25" customHeight="1" x14ac:dyDescent="0.2">
      <c r="A68" s="13"/>
      <c r="B68" s="73"/>
      <c r="C68" s="71" t="s">
        <v>1186</v>
      </c>
      <c r="D68" s="76" t="s">
        <v>69</v>
      </c>
      <c r="E68" s="12">
        <v>44475</v>
      </c>
      <c r="F68" s="74" t="s">
        <v>523</v>
      </c>
      <c r="G68" s="12">
        <v>44475.916666666664</v>
      </c>
      <c r="H68" s="75" t="s">
        <v>1121</v>
      </c>
      <c r="I68" s="15">
        <v>95</v>
      </c>
      <c r="J68" s="15">
        <v>57</v>
      </c>
      <c r="K68" s="15">
        <v>24</v>
      </c>
      <c r="L68" s="15">
        <v>14</v>
      </c>
      <c r="M68" s="79">
        <v>32.49</v>
      </c>
      <c r="N68" s="101">
        <v>33</v>
      </c>
      <c r="O68" s="63">
        <v>2530</v>
      </c>
      <c r="P68" s="64">
        <f>Table2245789101123456789[[#This Row],[PEMBULATAN]]*O68</f>
        <v>83490</v>
      </c>
    </row>
    <row r="69" spans="1:16" ht="26.25" customHeight="1" x14ac:dyDescent="0.2">
      <c r="A69" s="13"/>
      <c r="B69" s="73"/>
      <c r="C69" s="71" t="s">
        <v>1187</v>
      </c>
      <c r="D69" s="76" t="s">
        <v>69</v>
      </c>
      <c r="E69" s="12">
        <v>44475</v>
      </c>
      <c r="F69" s="74" t="s">
        <v>523</v>
      </c>
      <c r="G69" s="12">
        <v>44475.916666666664</v>
      </c>
      <c r="H69" s="75" t="s">
        <v>1121</v>
      </c>
      <c r="I69" s="15">
        <v>90</v>
      </c>
      <c r="J69" s="15">
        <v>60</v>
      </c>
      <c r="K69" s="15">
        <v>20</v>
      </c>
      <c r="L69" s="15">
        <v>12</v>
      </c>
      <c r="M69" s="79">
        <v>27</v>
      </c>
      <c r="N69" s="101">
        <v>27</v>
      </c>
      <c r="O69" s="63">
        <v>2530</v>
      </c>
      <c r="P69" s="64">
        <f>Table2245789101123456789[[#This Row],[PEMBULATAN]]*O69</f>
        <v>68310</v>
      </c>
    </row>
    <row r="70" spans="1:16" ht="26.25" customHeight="1" x14ac:dyDescent="0.2">
      <c r="A70" s="13"/>
      <c r="B70" s="73"/>
      <c r="C70" s="71" t="s">
        <v>1188</v>
      </c>
      <c r="D70" s="76" t="s">
        <v>69</v>
      </c>
      <c r="E70" s="12">
        <v>44475</v>
      </c>
      <c r="F70" s="74" t="s">
        <v>523</v>
      </c>
      <c r="G70" s="12">
        <v>44475.916666666664</v>
      </c>
      <c r="H70" s="75" t="s">
        <v>1121</v>
      </c>
      <c r="I70" s="15">
        <v>95</v>
      </c>
      <c r="J70" s="15">
        <v>46</v>
      </c>
      <c r="K70" s="15">
        <v>17</v>
      </c>
      <c r="L70" s="15">
        <v>3</v>
      </c>
      <c r="M70" s="79">
        <v>18.572500000000002</v>
      </c>
      <c r="N70" s="101">
        <v>18.572500000000002</v>
      </c>
      <c r="O70" s="63">
        <v>2530</v>
      </c>
      <c r="P70" s="64">
        <f>Table2245789101123456789[[#This Row],[PEMBULATAN]]*O70</f>
        <v>46988.425000000003</v>
      </c>
    </row>
    <row r="71" spans="1:16" ht="26.25" customHeight="1" x14ac:dyDescent="0.2">
      <c r="A71" s="13"/>
      <c r="B71" s="73"/>
      <c r="C71" s="71" t="s">
        <v>1189</v>
      </c>
      <c r="D71" s="76" t="s">
        <v>69</v>
      </c>
      <c r="E71" s="12">
        <v>44475</v>
      </c>
      <c r="F71" s="74" t="s">
        <v>523</v>
      </c>
      <c r="G71" s="12">
        <v>44475.916666666664</v>
      </c>
      <c r="H71" s="75" t="s">
        <v>1121</v>
      </c>
      <c r="I71" s="15">
        <v>40</v>
      </c>
      <c r="J71" s="15">
        <v>34</v>
      </c>
      <c r="K71" s="15">
        <v>20</v>
      </c>
      <c r="L71" s="15">
        <v>3</v>
      </c>
      <c r="M71" s="79">
        <v>6.8</v>
      </c>
      <c r="N71" s="101">
        <v>6.8</v>
      </c>
      <c r="O71" s="63">
        <v>2530</v>
      </c>
      <c r="P71" s="64">
        <f>Table2245789101123456789[[#This Row],[PEMBULATAN]]*O71</f>
        <v>17204</v>
      </c>
    </row>
    <row r="72" spans="1:16" ht="26.25" customHeight="1" x14ac:dyDescent="0.2">
      <c r="A72" s="13"/>
      <c r="B72" s="73"/>
      <c r="C72" s="71" t="s">
        <v>1190</v>
      </c>
      <c r="D72" s="76" t="s">
        <v>69</v>
      </c>
      <c r="E72" s="12">
        <v>44475</v>
      </c>
      <c r="F72" s="74" t="s">
        <v>523</v>
      </c>
      <c r="G72" s="12">
        <v>44475.916666666664</v>
      </c>
      <c r="H72" s="75" t="s">
        <v>1121</v>
      </c>
      <c r="I72" s="15">
        <v>96</v>
      </c>
      <c r="J72" s="15">
        <v>60</v>
      </c>
      <c r="K72" s="15">
        <v>25</v>
      </c>
      <c r="L72" s="15">
        <v>16</v>
      </c>
      <c r="M72" s="79">
        <v>36</v>
      </c>
      <c r="N72" s="101">
        <v>36</v>
      </c>
      <c r="O72" s="63">
        <v>2530</v>
      </c>
      <c r="P72" s="64">
        <f>Table2245789101123456789[[#This Row],[PEMBULATAN]]*O72</f>
        <v>91080</v>
      </c>
    </row>
    <row r="73" spans="1:16" ht="26.25" customHeight="1" x14ac:dyDescent="0.2">
      <c r="A73" s="13"/>
      <c r="B73" s="73"/>
      <c r="C73" s="71" t="s">
        <v>1191</v>
      </c>
      <c r="D73" s="76" t="s">
        <v>69</v>
      </c>
      <c r="E73" s="12">
        <v>44475</v>
      </c>
      <c r="F73" s="74" t="s">
        <v>523</v>
      </c>
      <c r="G73" s="12">
        <v>44475.916666666664</v>
      </c>
      <c r="H73" s="75" t="s">
        <v>1121</v>
      </c>
      <c r="I73" s="15">
        <v>54</v>
      </c>
      <c r="J73" s="15">
        <v>46</v>
      </c>
      <c r="K73" s="15">
        <v>35</v>
      </c>
      <c r="L73" s="15">
        <v>21</v>
      </c>
      <c r="M73" s="79">
        <v>21.734999999999999</v>
      </c>
      <c r="N73" s="101">
        <v>21.734999999999999</v>
      </c>
      <c r="O73" s="63">
        <v>2530</v>
      </c>
      <c r="P73" s="64">
        <f>Table2245789101123456789[[#This Row],[PEMBULATAN]]*O73</f>
        <v>54989.549999999996</v>
      </c>
    </row>
    <row r="74" spans="1:16" ht="26.25" customHeight="1" x14ac:dyDescent="0.2">
      <c r="A74" s="13"/>
      <c r="B74" s="73"/>
      <c r="C74" s="71" t="s">
        <v>1192</v>
      </c>
      <c r="D74" s="76" t="s">
        <v>69</v>
      </c>
      <c r="E74" s="12">
        <v>44475</v>
      </c>
      <c r="F74" s="74" t="s">
        <v>523</v>
      </c>
      <c r="G74" s="12">
        <v>44475.916666666664</v>
      </c>
      <c r="H74" s="75" t="s">
        <v>1121</v>
      </c>
      <c r="I74" s="15">
        <v>70</v>
      </c>
      <c r="J74" s="15">
        <v>57</v>
      </c>
      <c r="K74" s="15">
        <v>24</v>
      </c>
      <c r="L74" s="15">
        <v>11</v>
      </c>
      <c r="M74" s="79">
        <v>23.94</v>
      </c>
      <c r="N74" s="101">
        <v>23.94</v>
      </c>
      <c r="O74" s="63">
        <v>2530</v>
      </c>
      <c r="P74" s="64">
        <f>Table2245789101123456789[[#This Row],[PEMBULATAN]]*O74</f>
        <v>60568.200000000004</v>
      </c>
    </row>
    <row r="75" spans="1:16" ht="26.25" customHeight="1" x14ac:dyDescent="0.2">
      <c r="A75" s="13"/>
      <c r="B75" s="73"/>
      <c r="C75" s="71" t="s">
        <v>1193</v>
      </c>
      <c r="D75" s="76" t="s">
        <v>69</v>
      </c>
      <c r="E75" s="12">
        <v>44475</v>
      </c>
      <c r="F75" s="74" t="s">
        <v>523</v>
      </c>
      <c r="G75" s="12">
        <v>44475.916666666664</v>
      </c>
      <c r="H75" s="75" t="s">
        <v>1121</v>
      </c>
      <c r="I75" s="15">
        <v>102</v>
      </c>
      <c r="J75" s="15">
        <v>65</v>
      </c>
      <c r="K75" s="15">
        <v>32</v>
      </c>
      <c r="L75" s="15">
        <v>21</v>
      </c>
      <c r="M75" s="79">
        <v>53.04</v>
      </c>
      <c r="N75" s="101">
        <v>53.04</v>
      </c>
      <c r="O75" s="63">
        <v>2530</v>
      </c>
      <c r="P75" s="64">
        <f>Table2245789101123456789[[#This Row],[PEMBULATAN]]*O75</f>
        <v>134191.20000000001</v>
      </c>
    </row>
    <row r="76" spans="1:16" ht="26.25" customHeight="1" x14ac:dyDescent="0.2">
      <c r="A76" s="13"/>
      <c r="B76" s="73"/>
      <c r="C76" s="71" t="s">
        <v>1194</v>
      </c>
      <c r="D76" s="76" t="s">
        <v>69</v>
      </c>
      <c r="E76" s="12">
        <v>44475</v>
      </c>
      <c r="F76" s="74" t="s">
        <v>523</v>
      </c>
      <c r="G76" s="12">
        <v>44475.916666666664</v>
      </c>
      <c r="H76" s="75" t="s">
        <v>1121</v>
      </c>
      <c r="I76" s="15">
        <v>80</v>
      </c>
      <c r="J76" s="15">
        <v>55</v>
      </c>
      <c r="K76" s="15">
        <v>15</v>
      </c>
      <c r="L76" s="15">
        <v>4</v>
      </c>
      <c r="M76" s="79">
        <v>16.5</v>
      </c>
      <c r="N76" s="101">
        <v>16.5</v>
      </c>
      <c r="O76" s="63">
        <v>2530</v>
      </c>
      <c r="P76" s="64">
        <f>Table2245789101123456789[[#This Row],[PEMBULATAN]]*O76</f>
        <v>41745</v>
      </c>
    </row>
    <row r="77" spans="1:16" ht="26.25" customHeight="1" x14ac:dyDescent="0.2">
      <c r="A77" s="13"/>
      <c r="B77" s="73"/>
      <c r="C77" s="71" t="s">
        <v>1195</v>
      </c>
      <c r="D77" s="76" t="s">
        <v>69</v>
      </c>
      <c r="E77" s="12">
        <v>44475</v>
      </c>
      <c r="F77" s="74" t="s">
        <v>523</v>
      </c>
      <c r="G77" s="12">
        <v>44475.916666666664</v>
      </c>
      <c r="H77" s="75" t="s">
        <v>1121</v>
      </c>
      <c r="I77" s="15">
        <v>40</v>
      </c>
      <c r="J77" s="15">
        <v>35</v>
      </c>
      <c r="K77" s="15">
        <v>41</v>
      </c>
      <c r="L77" s="15">
        <v>8</v>
      </c>
      <c r="M77" s="79">
        <v>14.35</v>
      </c>
      <c r="N77" s="101">
        <v>15</v>
      </c>
      <c r="O77" s="63">
        <v>2530</v>
      </c>
      <c r="P77" s="64">
        <f>Table2245789101123456789[[#This Row],[PEMBULATAN]]*O77</f>
        <v>37950</v>
      </c>
    </row>
    <row r="78" spans="1:16" ht="26.25" customHeight="1" x14ac:dyDescent="0.2">
      <c r="A78" s="13"/>
      <c r="B78" s="73"/>
      <c r="C78" s="71" t="s">
        <v>1196</v>
      </c>
      <c r="D78" s="76" t="s">
        <v>69</v>
      </c>
      <c r="E78" s="12">
        <v>44475</v>
      </c>
      <c r="F78" s="74" t="s">
        <v>523</v>
      </c>
      <c r="G78" s="12">
        <v>44475.916666666664</v>
      </c>
      <c r="H78" s="75" t="s">
        <v>1121</v>
      </c>
      <c r="I78" s="15">
        <v>50</v>
      </c>
      <c r="J78" s="15">
        <v>39</v>
      </c>
      <c r="K78" s="15">
        <v>28</v>
      </c>
      <c r="L78" s="15">
        <v>7</v>
      </c>
      <c r="M78" s="79">
        <v>13.65</v>
      </c>
      <c r="N78" s="101">
        <v>13.65</v>
      </c>
      <c r="O78" s="63">
        <v>2530</v>
      </c>
      <c r="P78" s="64">
        <f>Table2245789101123456789[[#This Row],[PEMBULATAN]]*O78</f>
        <v>34534.5</v>
      </c>
    </row>
    <row r="79" spans="1:16" ht="26.25" customHeight="1" x14ac:dyDescent="0.2">
      <c r="A79" s="13"/>
      <c r="B79" s="73"/>
      <c r="C79" s="71" t="s">
        <v>1197</v>
      </c>
      <c r="D79" s="76" t="s">
        <v>69</v>
      </c>
      <c r="E79" s="12">
        <v>44475</v>
      </c>
      <c r="F79" s="74" t="s">
        <v>523</v>
      </c>
      <c r="G79" s="12">
        <v>44475.916666666664</v>
      </c>
      <c r="H79" s="75" t="s">
        <v>1121</v>
      </c>
      <c r="I79" s="15">
        <v>110</v>
      </c>
      <c r="J79" s="15">
        <v>25</v>
      </c>
      <c r="K79" s="15">
        <v>8</v>
      </c>
      <c r="L79" s="15">
        <v>5</v>
      </c>
      <c r="M79" s="79">
        <v>5.5</v>
      </c>
      <c r="N79" s="101">
        <v>5.5</v>
      </c>
      <c r="O79" s="63">
        <v>2530</v>
      </c>
      <c r="P79" s="64">
        <f>Table2245789101123456789[[#This Row],[PEMBULATAN]]*O79</f>
        <v>13915</v>
      </c>
    </row>
    <row r="80" spans="1:16" ht="26.25" customHeight="1" x14ac:dyDescent="0.2">
      <c r="A80" s="13"/>
      <c r="B80" s="73"/>
      <c r="C80" s="71" t="s">
        <v>1198</v>
      </c>
      <c r="D80" s="76" t="s">
        <v>69</v>
      </c>
      <c r="E80" s="12">
        <v>44475</v>
      </c>
      <c r="F80" s="74" t="s">
        <v>523</v>
      </c>
      <c r="G80" s="12">
        <v>44475.916666666664</v>
      </c>
      <c r="H80" s="75" t="s">
        <v>1121</v>
      </c>
      <c r="I80" s="15">
        <v>46</v>
      </c>
      <c r="J80" s="15">
        <v>46</v>
      </c>
      <c r="K80" s="15">
        <v>60</v>
      </c>
      <c r="L80" s="15">
        <v>5</v>
      </c>
      <c r="M80" s="79">
        <v>31.74</v>
      </c>
      <c r="N80" s="101">
        <v>31.74</v>
      </c>
      <c r="O80" s="63">
        <v>2530</v>
      </c>
      <c r="P80" s="64">
        <f>Table2245789101123456789[[#This Row],[PEMBULATAN]]*O80</f>
        <v>80302.2</v>
      </c>
    </row>
    <row r="81" spans="1:16" ht="26.25" customHeight="1" x14ac:dyDescent="0.2">
      <c r="A81" s="13"/>
      <c r="B81" s="73"/>
      <c r="C81" s="71" t="s">
        <v>1199</v>
      </c>
      <c r="D81" s="76" t="s">
        <v>69</v>
      </c>
      <c r="E81" s="12">
        <v>44475</v>
      </c>
      <c r="F81" s="74" t="s">
        <v>523</v>
      </c>
      <c r="G81" s="12">
        <v>44475.916666666664</v>
      </c>
      <c r="H81" s="75" t="s">
        <v>1121</v>
      </c>
      <c r="I81" s="15">
        <v>110</v>
      </c>
      <c r="J81" s="15">
        <v>10</v>
      </c>
      <c r="K81" s="15">
        <v>5</v>
      </c>
      <c r="L81" s="15">
        <v>1</v>
      </c>
      <c r="M81" s="79">
        <v>1.375</v>
      </c>
      <c r="N81" s="101">
        <v>2</v>
      </c>
      <c r="O81" s="63">
        <v>2530</v>
      </c>
      <c r="P81" s="64">
        <f>Table2245789101123456789[[#This Row],[PEMBULATAN]]*O81</f>
        <v>5060</v>
      </c>
    </row>
    <row r="82" spans="1:16" ht="26.25" customHeight="1" x14ac:dyDescent="0.2">
      <c r="A82" s="13"/>
      <c r="B82" s="73"/>
      <c r="C82" s="71" t="s">
        <v>1200</v>
      </c>
      <c r="D82" s="76" t="s">
        <v>69</v>
      </c>
      <c r="E82" s="12">
        <v>44475</v>
      </c>
      <c r="F82" s="74" t="s">
        <v>523</v>
      </c>
      <c r="G82" s="12">
        <v>44475.916666666664</v>
      </c>
      <c r="H82" s="75" t="s">
        <v>1121</v>
      </c>
      <c r="I82" s="15">
        <v>140</v>
      </c>
      <c r="J82" s="15">
        <v>14</v>
      </c>
      <c r="K82" s="15">
        <v>11</v>
      </c>
      <c r="L82" s="15">
        <v>2</v>
      </c>
      <c r="M82" s="79">
        <v>5.39</v>
      </c>
      <c r="N82" s="101">
        <v>6</v>
      </c>
      <c r="O82" s="63">
        <v>2530</v>
      </c>
      <c r="P82" s="64">
        <f>Table2245789101123456789[[#This Row],[PEMBULATAN]]*O82</f>
        <v>15180</v>
      </c>
    </row>
    <row r="83" spans="1:16" ht="26.25" customHeight="1" x14ac:dyDescent="0.2">
      <c r="A83" s="13"/>
      <c r="B83" s="73"/>
      <c r="C83" s="71" t="s">
        <v>1201</v>
      </c>
      <c r="D83" s="76" t="s">
        <v>69</v>
      </c>
      <c r="E83" s="12">
        <v>44475</v>
      </c>
      <c r="F83" s="74" t="s">
        <v>523</v>
      </c>
      <c r="G83" s="12">
        <v>44475.916666666664</v>
      </c>
      <c r="H83" s="75" t="s">
        <v>1121</v>
      </c>
      <c r="I83" s="15">
        <v>106</v>
      </c>
      <c r="J83" s="15">
        <v>20</v>
      </c>
      <c r="K83" s="15">
        <v>10</v>
      </c>
      <c r="L83" s="15">
        <v>4</v>
      </c>
      <c r="M83" s="79">
        <v>5.3</v>
      </c>
      <c r="N83" s="101">
        <v>6</v>
      </c>
      <c r="O83" s="63">
        <v>2530</v>
      </c>
      <c r="P83" s="64">
        <f>Table2245789101123456789[[#This Row],[PEMBULATAN]]*O83</f>
        <v>15180</v>
      </c>
    </row>
    <row r="84" spans="1:16" ht="26.25" customHeight="1" x14ac:dyDescent="0.2">
      <c r="A84" s="13"/>
      <c r="B84" s="73"/>
      <c r="C84" s="71" t="s">
        <v>1202</v>
      </c>
      <c r="D84" s="76" t="s">
        <v>69</v>
      </c>
      <c r="E84" s="12">
        <v>44475</v>
      </c>
      <c r="F84" s="74" t="s">
        <v>523</v>
      </c>
      <c r="G84" s="12">
        <v>44475.916666666664</v>
      </c>
      <c r="H84" s="75" t="s">
        <v>1121</v>
      </c>
      <c r="I84" s="15">
        <v>75</v>
      </c>
      <c r="J84" s="15">
        <v>60</v>
      </c>
      <c r="K84" s="15">
        <v>12</v>
      </c>
      <c r="L84" s="15">
        <v>9</v>
      </c>
      <c r="M84" s="79">
        <v>13.5</v>
      </c>
      <c r="N84" s="101">
        <v>13.5</v>
      </c>
      <c r="O84" s="63">
        <v>2530</v>
      </c>
      <c r="P84" s="64">
        <f>Table2245789101123456789[[#This Row],[PEMBULATAN]]*O84</f>
        <v>34155</v>
      </c>
    </row>
    <row r="85" spans="1:16" ht="26.25" customHeight="1" x14ac:dyDescent="0.2">
      <c r="A85" s="13"/>
      <c r="B85" s="73"/>
      <c r="C85" s="71" t="s">
        <v>1203</v>
      </c>
      <c r="D85" s="76" t="s">
        <v>69</v>
      </c>
      <c r="E85" s="12">
        <v>44475</v>
      </c>
      <c r="F85" s="74" t="s">
        <v>523</v>
      </c>
      <c r="G85" s="12">
        <v>44475.916666666664</v>
      </c>
      <c r="H85" s="75" t="s">
        <v>1121</v>
      </c>
      <c r="I85" s="15">
        <v>58</v>
      </c>
      <c r="J85" s="15">
        <v>41</v>
      </c>
      <c r="K85" s="15">
        <v>17</v>
      </c>
      <c r="L85" s="15">
        <v>6</v>
      </c>
      <c r="M85" s="79">
        <v>10.1065</v>
      </c>
      <c r="N85" s="101">
        <v>10.1065</v>
      </c>
      <c r="O85" s="63">
        <v>2530</v>
      </c>
      <c r="P85" s="64">
        <f>Table2245789101123456789[[#This Row],[PEMBULATAN]]*O85</f>
        <v>25569.445</v>
      </c>
    </row>
    <row r="86" spans="1:16" ht="26.25" customHeight="1" x14ac:dyDescent="0.2">
      <c r="A86" s="13"/>
      <c r="B86" s="73"/>
      <c r="C86" s="71" t="s">
        <v>1204</v>
      </c>
      <c r="D86" s="76" t="s">
        <v>69</v>
      </c>
      <c r="E86" s="12">
        <v>44475</v>
      </c>
      <c r="F86" s="74" t="s">
        <v>523</v>
      </c>
      <c r="G86" s="12">
        <v>44475.916666666664</v>
      </c>
      <c r="H86" s="75" t="s">
        <v>1121</v>
      </c>
      <c r="I86" s="15">
        <v>61</v>
      </c>
      <c r="J86" s="15">
        <v>40</v>
      </c>
      <c r="K86" s="15">
        <v>23</v>
      </c>
      <c r="L86" s="15">
        <v>6</v>
      </c>
      <c r="M86" s="79">
        <v>14.03</v>
      </c>
      <c r="N86" s="101">
        <v>14.03</v>
      </c>
      <c r="O86" s="63">
        <v>2530</v>
      </c>
      <c r="P86" s="64">
        <f>Table2245789101123456789[[#This Row],[PEMBULATAN]]*O86</f>
        <v>35495.9</v>
      </c>
    </row>
    <row r="87" spans="1:16" ht="26.25" customHeight="1" x14ac:dyDescent="0.2">
      <c r="A87" s="13"/>
      <c r="B87" s="73"/>
      <c r="C87" s="71" t="s">
        <v>1205</v>
      </c>
      <c r="D87" s="76" t="s">
        <v>69</v>
      </c>
      <c r="E87" s="12">
        <v>44475</v>
      </c>
      <c r="F87" s="74" t="s">
        <v>523</v>
      </c>
      <c r="G87" s="12">
        <v>44475.916666666664</v>
      </c>
      <c r="H87" s="75" t="s">
        <v>1121</v>
      </c>
      <c r="I87" s="15">
        <v>33</v>
      </c>
      <c r="J87" s="15">
        <v>25</v>
      </c>
      <c r="K87" s="15">
        <v>23</v>
      </c>
      <c r="L87" s="15">
        <v>5</v>
      </c>
      <c r="M87" s="79">
        <v>4.7437500000000004</v>
      </c>
      <c r="N87" s="101">
        <v>5</v>
      </c>
      <c r="O87" s="63">
        <v>2530</v>
      </c>
      <c r="P87" s="64">
        <f>Table2245789101123456789[[#This Row],[PEMBULATAN]]*O87</f>
        <v>12650</v>
      </c>
    </row>
    <row r="88" spans="1:16" ht="26.25" customHeight="1" x14ac:dyDescent="0.2">
      <c r="A88" s="13"/>
      <c r="B88" s="73"/>
      <c r="C88" s="71" t="s">
        <v>1206</v>
      </c>
      <c r="D88" s="76" t="s">
        <v>69</v>
      </c>
      <c r="E88" s="12">
        <v>44475</v>
      </c>
      <c r="F88" s="74" t="s">
        <v>523</v>
      </c>
      <c r="G88" s="12">
        <v>44475.916666666664</v>
      </c>
      <c r="H88" s="75" t="s">
        <v>1121</v>
      </c>
      <c r="I88" s="15">
        <v>60</v>
      </c>
      <c r="J88" s="15">
        <v>53</v>
      </c>
      <c r="K88" s="15">
        <v>29</v>
      </c>
      <c r="L88" s="15">
        <v>3</v>
      </c>
      <c r="M88" s="79">
        <v>23.055</v>
      </c>
      <c r="N88" s="101">
        <v>23.055</v>
      </c>
      <c r="O88" s="63">
        <v>2530</v>
      </c>
      <c r="P88" s="64">
        <f>Table2245789101123456789[[#This Row],[PEMBULATAN]]*O88</f>
        <v>58329.15</v>
      </c>
    </row>
    <row r="89" spans="1:16" ht="26.25" customHeight="1" x14ac:dyDescent="0.2">
      <c r="A89" s="13"/>
      <c r="B89" s="73"/>
      <c r="C89" s="71" t="s">
        <v>1207</v>
      </c>
      <c r="D89" s="76" t="s">
        <v>69</v>
      </c>
      <c r="E89" s="12">
        <v>44475</v>
      </c>
      <c r="F89" s="74" t="s">
        <v>523</v>
      </c>
      <c r="G89" s="12">
        <v>44475.916666666664</v>
      </c>
      <c r="H89" s="75" t="s">
        <v>1121</v>
      </c>
      <c r="I89" s="15">
        <v>42</v>
      </c>
      <c r="J89" s="15">
        <v>25</v>
      </c>
      <c r="K89" s="15">
        <v>20</v>
      </c>
      <c r="L89" s="15">
        <v>3</v>
      </c>
      <c r="M89" s="79">
        <v>5.25</v>
      </c>
      <c r="N89" s="101">
        <v>5.25</v>
      </c>
      <c r="O89" s="63">
        <v>2530</v>
      </c>
      <c r="P89" s="64">
        <f>Table2245789101123456789[[#This Row],[PEMBULATAN]]*O89</f>
        <v>13282.5</v>
      </c>
    </row>
    <row r="90" spans="1:16" ht="26.25" customHeight="1" x14ac:dyDescent="0.2">
      <c r="A90" s="13"/>
      <c r="B90" s="73"/>
      <c r="C90" s="71" t="s">
        <v>1208</v>
      </c>
      <c r="D90" s="76" t="s">
        <v>69</v>
      </c>
      <c r="E90" s="12">
        <v>44475</v>
      </c>
      <c r="F90" s="74" t="s">
        <v>523</v>
      </c>
      <c r="G90" s="12">
        <v>44475.916666666664</v>
      </c>
      <c r="H90" s="75" t="s">
        <v>1121</v>
      </c>
      <c r="I90" s="15">
        <v>99</v>
      </c>
      <c r="J90" s="15">
        <v>58</v>
      </c>
      <c r="K90" s="15">
        <v>18</v>
      </c>
      <c r="L90" s="15">
        <v>15</v>
      </c>
      <c r="M90" s="79">
        <v>25.838999999999999</v>
      </c>
      <c r="N90" s="101">
        <v>25.838999999999999</v>
      </c>
      <c r="O90" s="63">
        <v>2530</v>
      </c>
      <c r="P90" s="64">
        <f>Table2245789101123456789[[#This Row],[PEMBULATAN]]*O90</f>
        <v>65372.67</v>
      </c>
    </row>
    <row r="91" spans="1:16" ht="26.25" customHeight="1" x14ac:dyDescent="0.2">
      <c r="A91" s="13"/>
      <c r="B91" s="73"/>
      <c r="C91" s="71" t="s">
        <v>1209</v>
      </c>
      <c r="D91" s="76" t="s">
        <v>69</v>
      </c>
      <c r="E91" s="12">
        <v>44475</v>
      </c>
      <c r="F91" s="74" t="s">
        <v>523</v>
      </c>
      <c r="G91" s="12">
        <v>44475.916666666664</v>
      </c>
      <c r="H91" s="75" t="s">
        <v>1121</v>
      </c>
      <c r="I91" s="15">
        <v>76</v>
      </c>
      <c r="J91" s="15">
        <v>60</v>
      </c>
      <c r="K91" s="15">
        <v>20</v>
      </c>
      <c r="L91" s="15">
        <v>12</v>
      </c>
      <c r="M91" s="79">
        <v>22.8</v>
      </c>
      <c r="N91" s="101">
        <v>22.8</v>
      </c>
      <c r="O91" s="63">
        <v>2530</v>
      </c>
      <c r="P91" s="64">
        <f>Table2245789101123456789[[#This Row],[PEMBULATAN]]*O91</f>
        <v>57684</v>
      </c>
    </row>
    <row r="92" spans="1:16" ht="26.25" customHeight="1" x14ac:dyDescent="0.2">
      <c r="A92" s="13"/>
      <c r="B92" s="73"/>
      <c r="C92" s="71" t="s">
        <v>1210</v>
      </c>
      <c r="D92" s="76" t="s">
        <v>69</v>
      </c>
      <c r="E92" s="12">
        <v>44475</v>
      </c>
      <c r="F92" s="74" t="s">
        <v>523</v>
      </c>
      <c r="G92" s="12">
        <v>44475.916666666664</v>
      </c>
      <c r="H92" s="75" t="s">
        <v>1121</v>
      </c>
      <c r="I92" s="15">
        <v>36</v>
      </c>
      <c r="J92" s="15">
        <v>29</v>
      </c>
      <c r="K92" s="15">
        <v>32</v>
      </c>
      <c r="L92" s="15">
        <v>10</v>
      </c>
      <c r="M92" s="79">
        <v>8.3520000000000003</v>
      </c>
      <c r="N92" s="101">
        <v>10</v>
      </c>
      <c r="O92" s="63">
        <v>2530</v>
      </c>
      <c r="P92" s="64">
        <f>Table2245789101123456789[[#This Row],[PEMBULATAN]]*O92</f>
        <v>25300</v>
      </c>
    </row>
    <row r="93" spans="1:16" ht="26.25" customHeight="1" x14ac:dyDescent="0.2">
      <c r="A93" s="13"/>
      <c r="B93" s="73"/>
      <c r="C93" s="71" t="s">
        <v>1211</v>
      </c>
      <c r="D93" s="76" t="s">
        <v>69</v>
      </c>
      <c r="E93" s="12">
        <v>44475</v>
      </c>
      <c r="F93" s="74" t="s">
        <v>523</v>
      </c>
      <c r="G93" s="12">
        <v>44475.916666666664</v>
      </c>
      <c r="H93" s="75" t="s">
        <v>1121</v>
      </c>
      <c r="I93" s="15">
        <v>63</v>
      </c>
      <c r="J93" s="15">
        <v>29</v>
      </c>
      <c r="K93" s="15">
        <v>17</v>
      </c>
      <c r="L93" s="15">
        <v>5</v>
      </c>
      <c r="M93" s="79">
        <v>7.7647500000000003</v>
      </c>
      <c r="N93" s="101">
        <v>7.7647500000000003</v>
      </c>
      <c r="O93" s="63">
        <v>2530</v>
      </c>
      <c r="P93" s="64">
        <f>Table2245789101123456789[[#This Row],[PEMBULATAN]]*O93</f>
        <v>19644.817500000001</v>
      </c>
    </row>
    <row r="94" spans="1:16" ht="26.25" customHeight="1" x14ac:dyDescent="0.2">
      <c r="A94" s="13"/>
      <c r="B94" s="73"/>
      <c r="C94" s="71" t="s">
        <v>1212</v>
      </c>
      <c r="D94" s="76" t="s">
        <v>69</v>
      </c>
      <c r="E94" s="12">
        <v>44475</v>
      </c>
      <c r="F94" s="74" t="s">
        <v>523</v>
      </c>
      <c r="G94" s="12">
        <v>44475.916666666664</v>
      </c>
      <c r="H94" s="75" t="s">
        <v>1121</v>
      </c>
      <c r="I94" s="15">
        <v>80</v>
      </c>
      <c r="J94" s="15">
        <v>15</v>
      </c>
      <c r="K94" s="15">
        <v>10</v>
      </c>
      <c r="L94" s="15">
        <v>2</v>
      </c>
      <c r="M94" s="79">
        <v>3</v>
      </c>
      <c r="N94" s="101">
        <v>3</v>
      </c>
      <c r="O94" s="63">
        <v>2530</v>
      </c>
      <c r="P94" s="64">
        <f>Table2245789101123456789[[#This Row],[PEMBULATAN]]*O94</f>
        <v>7590</v>
      </c>
    </row>
    <row r="95" spans="1:16" ht="26.25" customHeight="1" x14ac:dyDescent="0.2">
      <c r="A95" s="13"/>
      <c r="B95" s="73"/>
      <c r="C95" s="71" t="s">
        <v>1213</v>
      </c>
      <c r="D95" s="76" t="s">
        <v>69</v>
      </c>
      <c r="E95" s="12">
        <v>44475</v>
      </c>
      <c r="F95" s="74" t="s">
        <v>523</v>
      </c>
      <c r="G95" s="12">
        <v>44475.916666666664</v>
      </c>
      <c r="H95" s="75" t="s">
        <v>1121</v>
      </c>
      <c r="I95" s="15">
        <v>60</v>
      </c>
      <c r="J95" s="15">
        <v>46</v>
      </c>
      <c r="K95" s="15">
        <v>32</v>
      </c>
      <c r="L95" s="15">
        <v>15</v>
      </c>
      <c r="M95" s="79">
        <v>22.08</v>
      </c>
      <c r="N95" s="101">
        <v>22.08</v>
      </c>
      <c r="O95" s="63">
        <v>2530</v>
      </c>
      <c r="P95" s="64">
        <f>Table2245789101123456789[[#This Row],[PEMBULATAN]]*O95</f>
        <v>55862.399999999994</v>
      </c>
    </row>
    <row r="96" spans="1:16" ht="26.25" customHeight="1" x14ac:dyDescent="0.2">
      <c r="A96" s="13"/>
      <c r="B96" s="73"/>
      <c r="C96" s="71" t="s">
        <v>1214</v>
      </c>
      <c r="D96" s="76" t="s">
        <v>69</v>
      </c>
      <c r="E96" s="12">
        <v>44475</v>
      </c>
      <c r="F96" s="74" t="s">
        <v>523</v>
      </c>
      <c r="G96" s="12">
        <v>44475.916666666664</v>
      </c>
      <c r="H96" s="75" t="s">
        <v>1121</v>
      </c>
      <c r="I96" s="15">
        <v>97</v>
      </c>
      <c r="J96" s="15">
        <v>69</v>
      </c>
      <c r="K96" s="15">
        <v>20</v>
      </c>
      <c r="L96" s="15">
        <v>8</v>
      </c>
      <c r="M96" s="79">
        <v>33.465000000000003</v>
      </c>
      <c r="N96" s="101">
        <v>34</v>
      </c>
      <c r="O96" s="63">
        <v>2530</v>
      </c>
      <c r="P96" s="64">
        <f>Table2245789101123456789[[#This Row],[PEMBULATAN]]*O96</f>
        <v>86020</v>
      </c>
    </row>
    <row r="97" spans="1:16" ht="26.25" customHeight="1" x14ac:dyDescent="0.2">
      <c r="A97" s="13"/>
      <c r="B97" s="73"/>
      <c r="C97" s="71" t="s">
        <v>1215</v>
      </c>
      <c r="D97" s="76" t="s">
        <v>69</v>
      </c>
      <c r="E97" s="12">
        <v>44475</v>
      </c>
      <c r="F97" s="74" t="s">
        <v>523</v>
      </c>
      <c r="G97" s="12">
        <v>44475.916666666664</v>
      </c>
      <c r="H97" s="75" t="s">
        <v>1121</v>
      </c>
      <c r="I97" s="15">
        <v>60</v>
      </c>
      <c r="J97" s="15">
        <v>60</v>
      </c>
      <c r="K97" s="15">
        <v>13</v>
      </c>
      <c r="L97" s="15">
        <v>4</v>
      </c>
      <c r="M97" s="79">
        <v>11.7</v>
      </c>
      <c r="N97" s="101">
        <v>11.7</v>
      </c>
      <c r="O97" s="63">
        <v>2530</v>
      </c>
      <c r="P97" s="64">
        <f>Table2245789101123456789[[#This Row],[PEMBULATAN]]*O97</f>
        <v>29601</v>
      </c>
    </row>
    <row r="98" spans="1:16" ht="26.25" customHeight="1" x14ac:dyDescent="0.2">
      <c r="A98" s="13"/>
      <c r="B98" s="73"/>
      <c r="C98" s="71" t="s">
        <v>1216</v>
      </c>
      <c r="D98" s="76" t="s">
        <v>69</v>
      </c>
      <c r="E98" s="12">
        <v>44475</v>
      </c>
      <c r="F98" s="74" t="s">
        <v>523</v>
      </c>
      <c r="G98" s="12">
        <v>44475.916666666664</v>
      </c>
      <c r="H98" s="75" t="s">
        <v>1121</v>
      </c>
      <c r="I98" s="15">
        <v>101</v>
      </c>
      <c r="J98" s="15">
        <v>58</v>
      </c>
      <c r="K98" s="15">
        <v>31</v>
      </c>
      <c r="L98" s="15">
        <v>24</v>
      </c>
      <c r="M98" s="79">
        <v>45.399500000000003</v>
      </c>
      <c r="N98" s="101">
        <v>46</v>
      </c>
      <c r="O98" s="63">
        <v>2530</v>
      </c>
      <c r="P98" s="64">
        <f>Table2245789101123456789[[#This Row],[PEMBULATAN]]*O98</f>
        <v>116380</v>
      </c>
    </row>
    <row r="99" spans="1:16" ht="26.25" customHeight="1" x14ac:dyDescent="0.2">
      <c r="A99" s="13"/>
      <c r="B99" s="73"/>
      <c r="C99" s="71" t="s">
        <v>1217</v>
      </c>
      <c r="D99" s="76" t="s">
        <v>69</v>
      </c>
      <c r="E99" s="12">
        <v>44475</v>
      </c>
      <c r="F99" s="74" t="s">
        <v>523</v>
      </c>
      <c r="G99" s="12">
        <v>44475.916666666664</v>
      </c>
      <c r="H99" s="75" t="s">
        <v>1121</v>
      </c>
      <c r="I99" s="15">
        <v>80</v>
      </c>
      <c r="J99" s="15">
        <v>66</v>
      </c>
      <c r="K99" s="15">
        <v>20</v>
      </c>
      <c r="L99" s="15">
        <v>15</v>
      </c>
      <c r="M99" s="79">
        <v>26.4</v>
      </c>
      <c r="N99" s="101">
        <v>27</v>
      </c>
      <c r="O99" s="63">
        <v>2530</v>
      </c>
      <c r="P99" s="64">
        <f>Table2245789101123456789[[#This Row],[PEMBULATAN]]*O99</f>
        <v>68310</v>
      </c>
    </row>
    <row r="100" spans="1:16" ht="26.25" customHeight="1" x14ac:dyDescent="0.2">
      <c r="A100" s="13"/>
      <c r="B100" s="73"/>
      <c r="C100" s="71" t="s">
        <v>1218</v>
      </c>
      <c r="D100" s="76" t="s">
        <v>69</v>
      </c>
      <c r="E100" s="12">
        <v>44475</v>
      </c>
      <c r="F100" s="74" t="s">
        <v>523</v>
      </c>
      <c r="G100" s="12">
        <v>44475.916666666664</v>
      </c>
      <c r="H100" s="75" t="s">
        <v>1121</v>
      </c>
      <c r="I100" s="15">
        <v>44</v>
      </c>
      <c r="J100" s="15">
        <v>31</v>
      </c>
      <c r="K100" s="15">
        <v>22</v>
      </c>
      <c r="L100" s="15">
        <v>10</v>
      </c>
      <c r="M100" s="79">
        <v>7.5019999999999998</v>
      </c>
      <c r="N100" s="101">
        <v>10</v>
      </c>
      <c r="O100" s="63">
        <v>2530</v>
      </c>
      <c r="P100" s="64">
        <f>Table2245789101123456789[[#This Row],[PEMBULATAN]]*O100</f>
        <v>25300</v>
      </c>
    </row>
    <row r="101" spans="1:16" ht="26.25" customHeight="1" x14ac:dyDescent="0.2">
      <c r="A101" s="13"/>
      <c r="B101" s="73"/>
      <c r="C101" s="71" t="s">
        <v>1219</v>
      </c>
      <c r="D101" s="76" t="s">
        <v>69</v>
      </c>
      <c r="E101" s="12">
        <v>44475</v>
      </c>
      <c r="F101" s="74" t="s">
        <v>523</v>
      </c>
      <c r="G101" s="12">
        <v>44475.916666666664</v>
      </c>
      <c r="H101" s="75" t="s">
        <v>1121</v>
      </c>
      <c r="I101" s="15">
        <v>100</v>
      </c>
      <c r="J101" s="15">
        <v>60</v>
      </c>
      <c r="K101" s="15">
        <v>36</v>
      </c>
      <c r="L101" s="15">
        <v>21</v>
      </c>
      <c r="M101" s="79">
        <v>54</v>
      </c>
      <c r="N101" s="101">
        <v>54</v>
      </c>
      <c r="O101" s="63">
        <v>2530</v>
      </c>
      <c r="P101" s="64">
        <f>Table2245789101123456789[[#This Row],[PEMBULATAN]]*O101</f>
        <v>136620</v>
      </c>
    </row>
    <row r="102" spans="1:16" ht="26.25" customHeight="1" x14ac:dyDescent="0.2">
      <c r="A102" s="13"/>
      <c r="B102" s="73"/>
      <c r="C102" s="71" t="s">
        <v>1220</v>
      </c>
      <c r="D102" s="76" t="s">
        <v>69</v>
      </c>
      <c r="E102" s="12">
        <v>44475</v>
      </c>
      <c r="F102" s="74" t="s">
        <v>523</v>
      </c>
      <c r="G102" s="12">
        <v>44475.916666666664</v>
      </c>
      <c r="H102" s="75" t="s">
        <v>1121</v>
      </c>
      <c r="I102" s="15">
        <v>71</v>
      </c>
      <c r="J102" s="15">
        <v>60</v>
      </c>
      <c r="K102" s="15">
        <v>22</v>
      </c>
      <c r="L102" s="15">
        <v>7</v>
      </c>
      <c r="M102" s="79">
        <v>23.43</v>
      </c>
      <c r="N102" s="101">
        <v>24</v>
      </c>
      <c r="O102" s="63">
        <v>2530</v>
      </c>
      <c r="P102" s="64">
        <f>Table2245789101123456789[[#This Row],[PEMBULATAN]]*O102</f>
        <v>60720</v>
      </c>
    </row>
    <row r="103" spans="1:16" ht="26.25" customHeight="1" x14ac:dyDescent="0.2">
      <c r="A103" s="13"/>
      <c r="B103" s="73"/>
      <c r="C103" s="71" t="s">
        <v>1221</v>
      </c>
      <c r="D103" s="76" t="s">
        <v>69</v>
      </c>
      <c r="E103" s="12">
        <v>44475</v>
      </c>
      <c r="F103" s="74" t="s">
        <v>523</v>
      </c>
      <c r="G103" s="12">
        <v>44475.916666666664</v>
      </c>
      <c r="H103" s="75" t="s">
        <v>1121</v>
      </c>
      <c r="I103" s="15">
        <v>92</v>
      </c>
      <c r="J103" s="15">
        <v>60</v>
      </c>
      <c r="K103" s="15">
        <v>30</v>
      </c>
      <c r="L103" s="15">
        <v>17</v>
      </c>
      <c r="M103" s="79">
        <v>41.4</v>
      </c>
      <c r="N103" s="101">
        <v>42</v>
      </c>
      <c r="O103" s="63">
        <v>2530</v>
      </c>
      <c r="P103" s="64">
        <f>Table2245789101123456789[[#This Row],[PEMBULATAN]]*O103</f>
        <v>106260</v>
      </c>
    </row>
    <row r="104" spans="1:16" ht="26.25" customHeight="1" x14ac:dyDescent="0.2">
      <c r="A104" s="13"/>
      <c r="B104" s="73"/>
      <c r="C104" s="71" t="s">
        <v>1222</v>
      </c>
      <c r="D104" s="76" t="s">
        <v>69</v>
      </c>
      <c r="E104" s="12">
        <v>44475</v>
      </c>
      <c r="F104" s="74" t="s">
        <v>523</v>
      </c>
      <c r="G104" s="12">
        <v>44475.916666666664</v>
      </c>
      <c r="H104" s="75" t="s">
        <v>1121</v>
      </c>
      <c r="I104" s="15">
        <v>100</v>
      </c>
      <c r="J104" s="15">
        <v>8</v>
      </c>
      <c r="K104" s="15">
        <v>8</v>
      </c>
      <c r="L104" s="15">
        <v>1</v>
      </c>
      <c r="M104" s="79">
        <v>1.6</v>
      </c>
      <c r="N104" s="101">
        <v>1.6</v>
      </c>
      <c r="O104" s="63">
        <v>2530</v>
      </c>
      <c r="P104" s="64">
        <f>Table2245789101123456789[[#This Row],[PEMBULATAN]]*O104</f>
        <v>4048</v>
      </c>
    </row>
    <row r="105" spans="1:16" ht="26.25" customHeight="1" x14ac:dyDescent="0.2">
      <c r="A105" s="13"/>
      <c r="B105" s="73"/>
      <c r="C105" s="71" t="s">
        <v>1223</v>
      </c>
      <c r="D105" s="76" t="s">
        <v>69</v>
      </c>
      <c r="E105" s="12">
        <v>44475</v>
      </c>
      <c r="F105" s="74" t="s">
        <v>523</v>
      </c>
      <c r="G105" s="12">
        <v>44475.916666666664</v>
      </c>
      <c r="H105" s="75" t="s">
        <v>1121</v>
      </c>
      <c r="I105" s="15">
        <v>57</v>
      </c>
      <c r="J105" s="15">
        <v>48</v>
      </c>
      <c r="K105" s="15">
        <v>55</v>
      </c>
      <c r="L105" s="15">
        <v>5</v>
      </c>
      <c r="M105" s="79">
        <v>37.619999999999997</v>
      </c>
      <c r="N105" s="101">
        <v>37.619999999999997</v>
      </c>
      <c r="O105" s="63">
        <v>2530</v>
      </c>
      <c r="P105" s="64">
        <f>Table2245789101123456789[[#This Row],[PEMBULATAN]]*O105</f>
        <v>95178.599999999991</v>
      </c>
    </row>
    <row r="106" spans="1:16" ht="26.25" customHeight="1" x14ac:dyDescent="0.2">
      <c r="A106" s="13"/>
      <c r="B106" s="73"/>
      <c r="C106" s="71" t="s">
        <v>1224</v>
      </c>
      <c r="D106" s="76" t="s">
        <v>69</v>
      </c>
      <c r="E106" s="12">
        <v>44475</v>
      </c>
      <c r="F106" s="74" t="s">
        <v>523</v>
      </c>
      <c r="G106" s="12">
        <v>44475.916666666664</v>
      </c>
      <c r="H106" s="75" t="s">
        <v>1121</v>
      </c>
      <c r="I106" s="15">
        <v>67</v>
      </c>
      <c r="J106" s="15">
        <v>40</v>
      </c>
      <c r="K106" s="15">
        <v>34</v>
      </c>
      <c r="L106" s="15">
        <v>8</v>
      </c>
      <c r="M106" s="79">
        <v>22.78</v>
      </c>
      <c r="N106" s="101">
        <v>22.78</v>
      </c>
      <c r="O106" s="63">
        <v>2530</v>
      </c>
      <c r="P106" s="64">
        <f>Table2245789101123456789[[#This Row],[PEMBULATAN]]*O106</f>
        <v>57633.4</v>
      </c>
    </row>
    <row r="107" spans="1:16" ht="26.25" customHeight="1" x14ac:dyDescent="0.2">
      <c r="A107" s="13"/>
      <c r="B107" s="73"/>
      <c r="C107" s="71" t="s">
        <v>1225</v>
      </c>
      <c r="D107" s="76" t="s">
        <v>69</v>
      </c>
      <c r="E107" s="12">
        <v>44475</v>
      </c>
      <c r="F107" s="74" t="s">
        <v>523</v>
      </c>
      <c r="G107" s="12">
        <v>44475.916666666664</v>
      </c>
      <c r="H107" s="75" t="s">
        <v>1121</v>
      </c>
      <c r="I107" s="15">
        <v>92</v>
      </c>
      <c r="J107" s="15">
        <v>58</v>
      </c>
      <c r="K107" s="15">
        <v>30</v>
      </c>
      <c r="L107" s="15">
        <v>21</v>
      </c>
      <c r="M107" s="79">
        <v>40.020000000000003</v>
      </c>
      <c r="N107" s="101">
        <v>40.020000000000003</v>
      </c>
      <c r="O107" s="63">
        <v>2530</v>
      </c>
      <c r="P107" s="64">
        <f>Table2245789101123456789[[#This Row],[PEMBULATAN]]*O107</f>
        <v>101250.6</v>
      </c>
    </row>
    <row r="108" spans="1:16" ht="26.25" customHeight="1" x14ac:dyDescent="0.2">
      <c r="A108" s="13"/>
      <c r="B108" s="73"/>
      <c r="C108" s="71" t="s">
        <v>1226</v>
      </c>
      <c r="D108" s="76" t="s">
        <v>69</v>
      </c>
      <c r="E108" s="12">
        <v>44475</v>
      </c>
      <c r="F108" s="74" t="s">
        <v>523</v>
      </c>
      <c r="G108" s="12">
        <v>44475.916666666664</v>
      </c>
      <c r="H108" s="75" t="s">
        <v>1121</v>
      </c>
      <c r="I108" s="15">
        <v>42</v>
      </c>
      <c r="J108" s="15">
        <v>32</v>
      </c>
      <c r="K108" s="15">
        <v>23</v>
      </c>
      <c r="L108" s="15">
        <v>7</v>
      </c>
      <c r="M108" s="79">
        <v>7.7279999999999998</v>
      </c>
      <c r="N108" s="101">
        <v>7.7279999999999998</v>
      </c>
      <c r="O108" s="63">
        <v>2530</v>
      </c>
      <c r="P108" s="64">
        <f>Table2245789101123456789[[#This Row],[PEMBULATAN]]*O108</f>
        <v>19551.84</v>
      </c>
    </row>
    <row r="109" spans="1:16" ht="26.25" customHeight="1" x14ac:dyDescent="0.2">
      <c r="A109" s="13"/>
      <c r="B109" s="73"/>
      <c r="C109" s="71" t="s">
        <v>1227</v>
      </c>
      <c r="D109" s="76" t="s">
        <v>69</v>
      </c>
      <c r="E109" s="12">
        <v>44475</v>
      </c>
      <c r="F109" s="74" t="s">
        <v>523</v>
      </c>
      <c r="G109" s="12">
        <v>44475.916666666664</v>
      </c>
      <c r="H109" s="75" t="s">
        <v>1121</v>
      </c>
      <c r="I109" s="15">
        <v>82</v>
      </c>
      <c r="J109" s="15">
        <v>55</v>
      </c>
      <c r="K109" s="15">
        <v>27</v>
      </c>
      <c r="L109" s="15">
        <v>12</v>
      </c>
      <c r="M109" s="79">
        <v>30.442499999999999</v>
      </c>
      <c r="N109" s="101">
        <v>31</v>
      </c>
      <c r="O109" s="63">
        <v>2530</v>
      </c>
      <c r="P109" s="64">
        <f>Table2245789101123456789[[#This Row],[PEMBULATAN]]*O109</f>
        <v>78430</v>
      </c>
    </row>
    <row r="110" spans="1:16" ht="26.25" customHeight="1" x14ac:dyDescent="0.2">
      <c r="A110" s="13"/>
      <c r="B110" s="73"/>
      <c r="C110" s="71" t="s">
        <v>1228</v>
      </c>
      <c r="D110" s="76" t="s">
        <v>69</v>
      </c>
      <c r="E110" s="12">
        <v>44475</v>
      </c>
      <c r="F110" s="74" t="s">
        <v>523</v>
      </c>
      <c r="G110" s="12">
        <v>44475.916666666664</v>
      </c>
      <c r="H110" s="75" t="s">
        <v>1121</v>
      </c>
      <c r="I110" s="15">
        <v>93</v>
      </c>
      <c r="J110" s="15">
        <v>60</v>
      </c>
      <c r="K110" s="15">
        <v>22</v>
      </c>
      <c r="L110" s="15">
        <v>15</v>
      </c>
      <c r="M110" s="79">
        <v>30.69</v>
      </c>
      <c r="N110" s="101">
        <v>30.69</v>
      </c>
      <c r="O110" s="63">
        <v>2530</v>
      </c>
      <c r="P110" s="64">
        <f>Table2245789101123456789[[#This Row],[PEMBULATAN]]*O110</f>
        <v>77645.7</v>
      </c>
    </row>
    <row r="111" spans="1:16" ht="26.25" customHeight="1" x14ac:dyDescent="0.2">
      <c r="A111" s="13"/>
      <c r="B111" s="73"/>
      <c r="C111" s="71" t="s">
        <v>1229</v>
      </c>
      <c r="D111" s="76" t="s">
        <v>69</v>
      </c>
      <c r="E111" s="12">
        <v>44475</v>
      </c>
      <c r="F111" s="74" t="s">
        <v>523</v>
      </c>
      <c r="G111" s="12">
        <v>44475.916666666664</v>
      </c>
      <c r="H111" s="75" t="s">
        <v>1121</v>
      </c>
      <c r="I111" s="15">
        <v>63</v>
      </c>
      <c r="J111" s="15">
        <v>56</v>
      </c>
      <c r="K111" s="15">
        <v>100</v>
      </c>
      <c r="L111" s="15">
        <v>10</v>
      </c>
      <c r="M111" s="79">
        <v>88.2</v>
      </c>
      <c r="N111" s="101">
        <v>88.2</v>
      </c>
      <c r="O111" s="63">
        <v>2530</v>
      </c>
      <c r="P111" s="64">
        <f>Table2245789101123456789[[#This Row],[PEMBULATAN]]*O111</f>
        <v>223146</v>
      </c>
    </row>
    <row r="112" spans="1:16" ht="26.25" customHeight="1" x14ac:dyDescent="0.2">
      <c r="A112" s="13"/>
      <c r="B112" s="73"/>
      <c r="C112" s="71" t="s">
        <v>1230</v>
      </c>
      <c r="D112" s="76" t="s">
        <v>69</v>
      </c>
      <c r="E112" s="12">
        <v>44475</v>
      </c>
      <c r="F112" s="74" t="s">
        <v>523</v>
      </c>
      <c r="G112" s="12">
        <v>44475.916666666664</v>
      </c>
      <c r="H112" s="75" t="s">
        <v>1121</v>
      </c>
      <c r="I112" s="15">
        <v>63</v>
      </c>
      <c r="J112" s="15">
        <v>56</v>
      </c>
      <c r="K112" s="15">
        <v>100</v>
      </c>
      <c r="L112" s="15">
        <v>10</v>
      </c>
      <c r="M112" s="79">
        <v>88.2</v>
      </c>
      <c r="N112" s="101">
        <v>88.2</v>
      </c>
      <c r="O112" s="63">
        <v>2530</v>
      </c>
      <c r="P112" s="64">
        <f>Table2245789101123456789[[#This Row],[PEMBULATAN]]*O112</f>
        <v>223146</v>
      </c>
    </row>
    <row r="113" spans="1:16" ht="26.25" customHeight="1" x14ac:dyDescent="0.2">
      <c r="A113" s="13"/>
      <c r="B113" s="73"/>
      <c r="C113" s="71" t="s">
        <v>1231</v>
      </c>
      <c r="D113" s="76" t="s">
        <v>69</v>
      </c>
      <c r="E113" s="12">
        <v>44475</v>
      </c>
      <c r="F113" s="74" t="s">
        <v>523</v>
      </c>
      <c r="G113" s="12">
        <v>44475.916666666664</v>
      </c>
      <c r="H113" s="75" t="s">
        <v>1121</v>
      </c>
      <c r="I113" s="15">
        <v>63</v>
      </c>
      <c r="J113" s="15">
        <v>56</v>
      </c>
      <c r="K113" s="15">
        <v>100</v>
      </c>
      <c r="L113" s="15">
        <v>10</v>
      </c>
      <c r="M113" s="79">
        <v>88.2</v>
      </c>
      <c r="N113" s="101">
        <v>88.2</v>
      </c>
      <c r="O113" s="63">
        <v>2530</v>
      </c>
      <c r="P113" s="64">
        <f>Table2245789101123456789[[#This Row],[PEMBULATAN]]*O113</f>
        <v>223146</v>
      </c>
    </row>
    <row r="114" spans="1:16" ht="26.25" customHeight="1" x14ac:dyDescent="0.2">
      <c r="A114" s="13"/>
      <c r="B114" s="73"/>
      <c r="C114" s="71" t="s">
        <v>1232</v>
      </c>
      <c r="D114" s="76" t="s">
        <v>69</v>
      </c>
      <c r="E114" s="12">
        <v>44475</v>
      </c>
      <c r="F114" s="74" t="s">
        <v>523</v>
      </c>
      <c r="G114" s="12">
        <v>44475.916666666664</v>
      </c>
      <c r="H114" s="75" t="s">
        <v>1121</v>
      </c>
      <c r="I114" s="15">
        <v>98</v>
      </c>
      <c r="J114" s="15">
        <v>22</v>
      </c>
      <c r="K114" s="15">
        <v>20</v>
      </c>
      <c r="L114" s="15">
        <v>6</v>
      </c>
      <c r="M114" s="79">
        <v>10.78</v>
      </c>
      <c r="N114" s="101">
        <v>10.78</v>
      </c>
      <c r="O114" s="63">
        <v>2530</v>
      </c>
      <c r="P114" s="64">
        <f>Table2245789101123456789[[#This Row],[PEMBULATAN]]*O114</f>
        <v>27273.399999999998</v>
      </c>
    </row>
    <row r="115" spans="1:16" ht="26.25" customHeight="1" x14ac:dyDescent="0.2">
      <c r="A115" s="13"/>
      <c r="B115" s="73"/>
      <c r="C115" s="71" t="s">
        <v>1233</v>
      </c>
      <c r="D115" s="76" t="s">
        <v>69</v>
      </c>
      <c r="E115" s="12">
        <v>44475</v>
      </c>
      <c r="F115" s="74" t="s">
        <v>523</v>
      </c>
      <c r="G115" s="12">
        <v>44475.916666666664</v>
      </c>
      <c r="H115" s="75" t="s">
        <v>1121</v>
      </c>
      <c r="I115" s="15">
        <v>42</v>
      </c>
      <c r="J115" s="15">
        <v>36</v>
      </c>
      <c r="K115" s="15">
        <v>23</v>
      </c>
      <c r="L115" s="15">
        <v>15</v>
      </c>
      <c r="M115" s="79">
        <v>8.6940000000000008</v>
      </c>
      <c r="N115" s="101">
        <v>15</v>
      </c>
      <c r="O115" s="63">
        <v>2530</v>
      </c>
      <c r="P115" s="64">
        <f>Table2245789101123456789[[#This Row],[PEMBULATAN]]*O115</f>
        <v>37950</v>
      </c>
    </row>
    <row r="116" spans="1:16" ht="26.25" customHeight="1" x14ac:dyDescent="0.2">
      <c r="A116" s="13"/>
      <c r="B116" s="73"/>
      <c r="C116" s="71" t="s">
        <v>1234</v>
      </c>
      <c r="D116" s="76" t="s">
        <v>69</v>
      </c>
      <c r="E116" s="12">
        <v>44475</v>
      </c>
      <c r="F116" s="74" t="s">
        <v>523</v>
      </c>
      <c r="G116" s="12">
        <v>44475.916666666664</v>
      </c>
      <c r="H116" s="75" t="s">
        <v>1121</v>
      </c>
      <c r="I116" s="15">
        <v>104</v>
      </c>
      <c r="J116" s="15">
        <v>59</v>
      </c>
      <c r="K116" s="15">
        <v>30</v>
      </c>
      <c r="L116" s="15">
        <v>18</v>
      </c>
      <c r="M116" s="79">
        <v>46.02</v>
      </c>
      <c r="N116" s="101">
        <v>46.02</v>
      </c>
      <c r="O116" s="63">
        <v>2530</v>
      </c>
      <c r="P116" s="64">
        <f>Table2245789101123456789[[#This Row],[PEMBULATAN]]*O116</f>
        <v>116430.6</v>
      </c>
    </row>
    <row r="117" spans="1:16" ht="26.25" customHeight="1" x14ac:dyDescent="0.2">
      <c r="A117" s="13"/>
      <c r="B117" s="73"/>
      <c r="C117" s="71" t="s">
        <v>1235</v>
      </c>
      <c r="D117" s="76" t="s">
        <v>69</v>
      </c>
      <c r="E117" s="12">
        <v>44475</v>
      </c>
      <c r="F117" s="74" t="s">
        <v>523</v>
      </c>
      <c r="G117" s="12">
        <v>44475.916666666664</v>
      </c>
      <c r="H117" s="75" t="s">
        <v>1121</v>
      </c>
      <c r="I117" s="15">
        <v>49</v>
      </c>
      <c r="J117" s="15">
        <v>60</v>
      </c>
      <c r="K117" s="15">
        <v>8</v>
      </c>
      <c r="L117" s="15">
        <v>5</v>
      </c>
      <c r="M117" s="79">
        <v>5.88</v>
      </c>
      <c r="N117" s="101">
        <v>5.88</v>
      </c>
      <c r="O117" s="63">
        <v>2530</v>
      </c>
      <c r="P117" s="64">
        <f>Table2245789101123456789[[#This Row],[PEMBULATAN]]*O117</f>
        <v>14876.4</v>
      </c>
    </row>
    <row r="118" spans="1:16" ht="26.25" customHeight="1" x14ac:dyDescent="0.2">
      <c r="A118" s="13"/>
      <c r="B118" s="73"/>
      <c r="C118" s="71" t="s">
        <v>1236</v>
      </c>
      <c r="D118" s="76" t="s">
        <v>69</v>
      </c>
      <c r="E118" s="12">
        <v>44475</v>
      </c>
      <c r="F118" s="74" t="s">
        <v>523</v>
      </c>
      <c r="G118" s="12">
        <v>44475.916666666664</v>
      </c>
      <c r="H118" s="75" t="s">
        <v>1121</v>
      </c>
      <c r="I118" s="15">
        <v>55</v>
      </c>
      <c r="J118" s="15">
        <v>32</v>
      </c>
      <c r="K118" s="15">
        <v>21</v>
      </c>
      <c r="L118" s="15">
        <v>2</v>
      </c>
      <c r="M118" s="79">
        <v>9.24</v>
      </c>
      <c r="N118" s="101">
        <v>9.24</v>
      </c>
      <c r="O118" s="63">
        <v>2530</v>
      </c>
      <c r="P118" s="64">
        <f>Table2245789101123456789[[#This Row],[PEMBULATAN]]*O118</f>
        <v>23377.200000000001</v>
      </c>
    </row>
    <row r="119" spans="1:16" ht="26.25" customHeight="1" x14ac:dyDescent="0.2">
      <c r="A119" s="13"/>
      <c r="B119" s="73"/>
      <c r="C119" s="71" t="s">
        <v>1237</v>
      </c>
      <c r="D119" s="76" t="s">
        <v>69</v>
      </c>
      <c r="E119" s="12">
        <v>44475</v>
      </c>
      <c r="F119" s="74" t="s">
        <v>523</v>
      </c>
      <c r="G119" s="12">
        <v>44475.916666666664</v>
      </c>
      <c r="H119" s="75" t="s">
        <v>1121</v>
      </c>
      <c r="I119" s="15">
        <v>100</v>
      </c>
      <c r="J119" s="15">
        <v>13</v>
      </c>
      <c r="K119" s="15">
        <v>13</v>
      </c>
      <c r="L119" s="15">
        <v>2</v>
      </c>
      <c r="M119" s="79">
        <v>4.2249999999999996</v>
      </c>
      <c r="N119" s="101">
        <v>4.2249999999999996</v>
      </c>
      <c r="O119" s="63">
        <v>2530</v>
      </c>
      <c r="P119" s="64">
        <f>Table2245789101123456789[[#This Row],[PEMBULATAN]]*O119</f>
        <v>10689.25</v>
      </c>
    </row>
    <row r="120" spans="1:16" ht="26.25" customHeight="1" x14ac:dyDescent="0.2">
      <c r="A120" s="13"/>
      <c r="B120" s="73"/>
      <c r="C120" s="71" t="s">
        <v>1238</v>
      </c>
      <c r="D120" s="76" t="s">
        <v>69</v>
      </c>
      <c r="E120" s="12">
        <v>44475</v>
      </c>
      <c r="F120" s="74" t="s">
        <v>523</v>
      </c>
      <c r="G120" s="12">
        <v>44475.916666666664</v>
      </c>
      <c r="H120" s="75" t="s">
        <v>1121</v>
      </c>
      <c r="I120" s="15">
        <v>100</v>
      </c>
      <c r="J120" s="15">
        <v>70</v>
      </c>
      <c r="K120" s="15">
        <v>35</v>
      </c>
      <c r="L120" s="15">
        <v>22</v>
      </c>
      <c r="M120" s="79">
        <v>61.25</v>
      </c>
      <c r="N120" s="101">
        <v>61.25</v>
      </c>
      <c r="O120" s="63">
        <v>2530</v>
      </c>
      <c r="P120" s="64">
        <f>Table2245789101123456789[[#This Row],[PEMBULATAN]]*O120</f>
        <v>154962.5</v>
      </c>
    </row>
    <row r="121" spans="1:16" ht="26.25" customHeight="1" x14ac:dyDescent="0.2">
      <c r="A121" s="13"/>
      <c r="B121" s="73"/>
      <c r="C121" s="71" t="s">
        <v>1239</v>
      </c>
      <c r="D121" s="76" t="s">
        <v>69</v>
      </c>
      <c r="E121" s="12">
        <v>44475</v>
      </c>
      <c r="F121" s="74" t="s">
        <v>523</v>
      </c>
      <c r="G121" s="12">
        <v>44475.916666666664</v>
      </c>
      <c r="H121" s="75" t="s">
        <v>1121</v>
      </c>
      <c r="I121" s="15">
        <v>89</v>
      </c>
      <c r="J121" s="15">
        <v>56</v>
      </c>
      <c r="K121" s="15">
        <v>22</v>
      </c>
      <c r="L121" s="15">
        <v>8</v>
      </c>
      <c r="M121" s="79">
        <v>27.411999999999999</v>
      </c>
      <c r="N121" s="101">
        <v>28</v>
      </c>
      <c r="O121" s="63">
        <v>2530</v>
      </c>
      <c r="P121" s="64">
        <f>Table2245789101123456789[[#This Row],[PEMBULATAN]]*O121</f>
        <v>70840</v>
      </c>
    </row>
    <row r="122" spans="1:16" ht="26.25" customHeight="1" x14ac:dyDescent="0.2">
      <c r="A122" s="13"/>
      <c r="B122" s="73"/>
      <c r="C122" s="71" t="s">
        <v>1240</v>
      </c>
      <c r="D122" s="76" t="s">
        <v>69</v>
      </c>
      <c r="E122" s="12">
        <v>44475</v>
      </c>
      <c r="F122" s="74" t="s">
        <v>523</v>
      </c>
      <c r="G122" s="12">
        <v>44475.916666666664</v>
      </c>
      <c r="H122" s="75" t="s">
        <v>1121</v>
      </c>
      <c r="I122" s="15">
        <v>100</v>
      </c>
      <c r="J122" s="15">
        <v>65</v>
      </c>
      <c r="K122" s="15">
        <v>23</v>
      </c>
      <c r="L122" s="15">
        <v>12</v>
      </c>
      <c r="M122" s="79">
        <v>37.375</v>
      </c>
      <c r="N122" s="101">
        <v>38</v>
      </c>
      <c r="O122" s="63">
        <v>2530</v>
      </c>
      <c r="P122" s="64">
        <f>Table2245789101123456789[[#This Row],[PEMBULATAN]]*O122</f>
        <v>96140</v>
      </c>
    </row>
    <row r="123" spans="1:16" ht="26.25" customHeight="1" x14ac:dyDescent="0.2">
      <c r="A123" s="13"/>
      <c r="B123" s="73"/>
      <c r="C123" s="71" t="s">
        <v>1241</v>
      </c>
      <c r="D123" s="76" t="s">
        <v>69</v>
      </c>
      <c r="E123" s="12">
        <v>44475</v>
      </c>
      <c r="F123" s="74" t="s">
        <v>523</v>
      </c>
      <c r="G123" s="12">
        <v>44475.916666666664</v>
      </c>
      <c r="H123" s="75" t="s">
        <v>1121</v>
      </c>
      <c r="I123" s="15">
        <v>106</v>
      </c>
      <c r="J123" s="15">
        <v>60</v>
      </c>
      <c r="K123" s="15">
        <v>35</v>
      </c>
      <c r="L123" s="15">
        <v>29</v>
      </c>
      <c r="M123" s="79">
        <v>55.65</v>
      </c>
      <c r="N123" s="101">
        <v>55.65</v>
      </c>
      <c r="O123" s="63">
        <v>2530</v>
      </c>
      <c r="P123" s="64">
        <f>Table2245789101123456789[[#This Row],[PEMBULATAN]]*O123</f>
        <v>140794.5</v>
      </c>
    </row>
    <row r="124" spans="1:16" ht="26.25" customHeight="1" x14ac:dyDescent="0.2">
      <c r="A124" s="13"/>
      <c r="B124" s="73"/>
      <c r="C124" s="71" t="s">
        <v>1242</v>
      </c>
      <c r="D124" s="76" t="s">
        <v>69</v>
      </c>
      <c r="E124" s="12">
        <v>44475</v>
      </c>
      <c r="F124" s="74" t="s">
        <v>523</v>
      </c>
      <c r="G124" s="12">
        <v>44475.916666666664</v>
      </c>
      <c r="H124" s="75" t="s">
        <v>1121</v>
      </c>
      <c r="I124" s="15">
        <v>49</v>
      </c>
      <c r="J124" s="15">
        <v>28</v>
      </c>
      <c r="K124" s="15">
        <v>24</v>
      </c>
      <c r="L124" s="15">
        <v>2</v>
      </c>
      <c r="M124" s="79">
        <v>8.2319999999999993</v>
      </c>
      <c r="N124" s="101">
        <v>8.2319999999999993</v>
      </c>
      <c r="O124" s="63">
        <v>2530</v>
      </c>
      <c r="P124" s="64">
        <f>Table2245789101123456789[[#This Row],[PEMBULATAN]]*O124</f>
        <v>20826.96</v>
      </c>
    </row>
    <row r="125" spans="1:16" ht="26.25" customHeight="1" x14ac:dyDescent="0.2">
      <c r="A125" s="13"/>
      <c r="B125" s="73"/>
      <c r="C125" s="71" t="s">
        <v>1243</v>
      </c>
      <c r="D125" s="76" t="s">
        <v>69</v>
      </c>
      <c r="E125" s="12">
        <v>44475</v>
      </c>
      <c r="F125" s="74" t="s">
        <v>523</v>
      </c>
      <c r="G125" s="12">
        <v>44475.916666666664</v>
      </c>
      <c r="H125" s="75" t="s">
        <v>1121</v>
      </c>
      <c r="I125" s="15">
        <v>105</v>
      </c>
      <c r="J125" s="15">
        <v>22</v>
      </c>
      <c r="K125" s="15">
        <v>4</v>
      </c>
      <c r="L125" s="15">
        <v>3</v>
      </c>
      <c r="M125" s="79">
        <v>2.31</v>
      </c>
      <c r="N125" s="101">
        <v>3</v>
      </c>
      <c r="O125" s="63">
        <v>2530</v>
      </c>
      <c r="P125" s="64">
        <f>Table2245789101123456789[[#This Row],[PEMBULATAN]]*O125</f>
        <v>7590</v>
      </c>
    </row>
    <row r="126" spans="1:16" ht="26.25" customHeight="1" x14ac:dyDescent="0.2">
      <c r="A126" s="13"/>
      <c r="B126" s="73"/>
      <c r="C126" s="71" t="s">
        <v>1244</v>
      </c>
      <c r="D126" s="76" t="s">
        <v>69</v>
      </c>
      <c r="E126" s="12">
        <v>44475</v>
      </c>
      <c r="F126" s="74" t="s">
        <v>523</v>
      </c>
      <c r="G126" s="12">
        <v>44475.916666666664</v>
      </c>
      <c r="H126" s="75" t="s">
        <v>1121</v>
      </c>
      <c r="I126" s="15">
        <v>105</v>
      </c>
      <c r="J126" s="15">
        <v>22</v>
      </c>
      <c r="K126" s="15">
        <v>4</v>
      </c>
      <c r="L126" s="15">
        <v>3</v>
      </c>
      <c r="M126" s="79">
        <v>2.31</v>
      </c>
      <c r="N126" s="101">
        <v>3</v>
      </c>
      <c r="O126" s="63">
        <v>2530</v>
      </c>
      <c r="P126" s="64">
        <f>Table2245789101123456789[[#This Row],[PEMBULATAN]]*O126</f>
        <v>7590</v>
      </c>
    </row>
    <row r="127" spans="1:16" ht="26.25" customHeight="1" x14ac:dyDescent="0.2">
      <c r="A127" s="13"/>
      <c r="B127" s="73"/>
      <c r="C127" s="71" t="s">
        <v>1245</v>
      </c>
      <c r="D127" s="76" t="s">
        <v>69</v>
      </c>
      <c r="E127" s="12">
        <v>44475</v>
      </c>
      <c r="F127" s="74" t="s">
        <v>523</v>
      </c>
      <c r="G127" s="12">
        <v>44475.916666666664</v>
      </c>
      <c r="H127" s="75" t="s">
        <v>1121</v>
      </c>
      <c r="I127" s="15">
        <v>105</v>
      </c>
      <c r="J127" s="15">
        <v>22</v>
      </c>
      <c r="K127" s="15">
        <v>4</v>
      </c>
      <c r="L127" s="15">
        <v>3</v>
      </c>
      <c r="M127" s="79">
        <v>2.31</v>
      </c>
      <c r="N127" s="101">
        <v>3</v>
      </c>
      <c r="O127" s="63">
        <v>2530</v>
      </c>
      <c r="P127" s="64">
        <f>Table2245789101123456789[[#This Row],[PEMBULATAN]]*O127</f>
        <v>7590</v>
      </c>
    </row>
    <row r="128" spans="1:16" ht="26.25" customHeight="1" x14ac:dyDescent="0.2">
      <c r="A128" s="13"/>
      <c r="B128" s="73"/>
      <c r="C128" s="71" t="s">
        <v>1246</v>
      </c>
      <c r="D128" s="76" t="s">
        <v>69</v>
      </c>
      <c r="E128" s="12">
        <v>44475</v>
      </c>
      <c r="F128" s="74" t="s">
        <v>523</v>
      </c>
      <c r="G128" s="12">
        <v>44475.916666666664</v>
      </c>
      <c r="H128" s="75" t="s">
        <v>1121</v>
      </c>
      <c r="I128" s="15">
        <v>65</v>
      </c>
      <c r="J128" s="15">
        <v>26</v>
      </c>
      <c r="K128" s="15">
        <v>21</v>
      </c>
      <c r="L128" s="15">
        <v>5</v>
      </c>
      <c r="M128" s="79">
        <v>8.8725000000000005</v>
      </c>
      <c r="N128" s="101">
        <v>8.8725000000000005</v>
      </c>
      <c r="O128" s="63">
        <v>2530</v>
      </c>
      <c r="P128" s="64">
        <f>Table2245789101123456789[[#This Row],[PEMBULATAN]]*O128</f>
        <v>22447.425000000003</v>
      </c>
    </row>
    <row r="129" spans="1:16" ht="26.25" customHeight="1" x14ac:dyDescent="0.2">
      <c r="A129" s="13"/>
      <c r="B129" s="73"/>
      <c r="C129" s="71" t="s">
        <v>1247</v>
      </c>
      <c r="D129" s="76" t="s">
        <v>69</v>
      </c>
      <c r="E129" s="12">
        <v>44475</v>
      </c>
      <c r="F129" s="74" t="s">
        <v>523</v>
      </c>
      <c r="G129" s="12">
        <v>44475.916666666664</v>
      </c>
      <c r="H129" s="75" t="s">
        <v>1121</v>
      </c>
      <c r="I129" s="15">
        <v>52</v>
      </c>
      <c r="J129" s="15">
        <v>41</v>
      </c>
      <c r="K129" s="15">
        <v>49</v>
      </c>
      <c r="L129" s="15">
        <v>5</v>
      </c>
      <c r="M129" s="79">
        <v>26.117000000000001</v>
      </c>
      <c r="N129" s="101">
        <v>26.117000000000001</v>
      </c>
      <c r="O129" s="63">
        <v>2530</v>
      </c>
      <c r="P129" s="64">
        <f>Table2245789101123456789[[#This Row],[PEMBULATAN]]*O129</f>
        <v>66076.010000000009</v>
      </c>
    </row>
    <row r="130" spans="1:16" ht="26.25" customHeight="1" x14ac:dyDescent="0.2">
      <c r="A130" s="13"/>
      <c r="B130" s="73"/>
      <c r="C130" s="71" t="s">
        <v>1248</v>
      </c>
      <c r="D130" s="76" t="s">
        <v>69</v>
      </c>
      <c r="E130" s="12">
        <v>44475</v>
      </c>
      <c r="F130" s="74" t="s">
        <v>523</v>
      </c>
      <c r="G130" s="12">
        <v>44475.916666666664</v>
      </c>
      <c r="H130" s="75" t="s">
        <v>1121</v>
      </c>
      <c r="I130" s="15">
        <v>100</v>
      </c>
      <c r="J130" s="15">
        <v>60</v>
      </c>
      <c r="K130" s="15">
        <v>34</v>
      </c>
      <c r="L130" s="15">
        <v>24</v>
      </c>
      <c r="M130" s="79">
        <v>51</v>
      </c>
      <c r="N130" s="101">
        <v>51</v>
      </c>
      <c r="O130" s="63">
        <v>2530</v>
      </c>
      <c r="P130" s="64">
        <f>Table2245789101123456789[[#This Row],[PEMBULATAN]]*O130</f>
        <v>129030</v>
      </c>
    </row>
    <row r="131" spans="1:16" ht="26.25" customHeight="1" x14ac:dyDescent="0.2">
      <c r="A131" s="13"/>
      <c r="B131" s="73"/>
      <c r="C131" s="71" t="s">
        <v>1249</v>
      </c>
      <c r="D131" s="76" t="s">
        <v>69</v>
      </c>
      <c r="E131" s="12">
        <v>44475</v>
      </c>
      <c r="F131" s="74" t="s">
        <v>523</v>
      </c>
      <c r="G131" s="12">
        <v>44475.916666666664</v>
      </c>
      <c r="H131" s="75" t="s">
        <v>1121</v>
      </c>
      <c r="I131" s="15">
        <v>100</v>
      </c>
      <c r="J131" s="15">
        <v>60</v>
      </c>
      <c r="K131" s="15">
        <v>32</v>
      </c>
      <c r="L131" s="15">
        <v>21</v>
      </c>
      <c r="M131" s="79">
        <v>48</v>
      </c>
      <c r="N131" s="101">
        <v>48</v>
      </c>
      <c r="O131" s="63">
        <v>2530</v>
      </c>
      <c r="P131" s="64">
        <f>Table2245789101123456789[[#This Row],[PEMBULATAN]]*O131</f>
        <v>121440</v>
      </c>
    </row>
    <row r="132" spans="1:16" ht="26.25" customHeight="1" x14ac:dyDescent="0.2">
      <c r="A132" s="13"/>
      <c r="B132" s="73"/>
      <c r="C132" s="71" t="s">
        <v>1250</v>
      </c>
      <c r="D132" s="76" t="s">
        <v>69</v>
      </c>
      <c r="E132" s="12">
        <v>44475</v>
      </c>
      <c r="F132" s="74" t="s">
        <v>523</v>
      </c>
      <c r="G132" s="12">
        <v>44475.916666666664</v>
      </c>
      <c r="H132" s="75" t="s">
        <v>1121</v>
      </c>
      <c r="I132" s="15">
        <v>63</v>
      </c>
      <c r="J132" s="15">
        <v>56</v>
      </c>
      <c r="K132" s="15">
        <v>100</v>
      </c>
      <c r="L132" s="15">
        <v>8</v>
      </c>
      <c r="M132" s="79">
        <v>88.2</v>
      </c>
      <c r="N132" s="101">
        <v>88.2</v>
      </c>
      <c r="O132" s="63">
        <v>2530</v>
      </c>
      <c r="P132" s="64">
        <f>Table2245789101123456789[[#This Row],[PEMBULATAN]]*O132</f>
        <v>223146</v>
      </c>
    </row>
    <row r="133" spans="1:16" ht="26.25" customHeight="1" x14ac:dyDescent="0.2">
      <c r="A133" s="13"/>
      <c r="B133" s="73"/>
      <c r="C133" s="71" t="s">
        <v>1251</v>
      </c>
      <c r="D133" s="76" t="s">
        <v>69</v>
      </c>
      <c r="E133" s="12">
        <v>44475</v>
      </c>
      <c r="F133" s="74" t="s">
        <v>523</v>
      </c>
      <c r="G133" s="12">
        <v>44475.916666666664</v>
      </c>
      <c r="H133" s="75" t="s">
        <v>1121</v>
      </c>
      <c r="I133" s="15">
        <v>62</v>
      </c>
      <c r="J133" s="15">
        <v>48</v>
      </c>
      <c r="K133" s="15">
        <v>33</v>
      </c>
      <c r="L133" s="15">
        <v>15</v>
      </c>
      <c r="M133" s="79">
        <v>24.552</v>
      </c>
      <c r="N133" s="101">
        <v>24.552</v>
      </c>
      <c r="O133" s="63">
        <v>2530</v>
      </c>
      <c r="P133" s="64">
        <f>Table2245789101123456789[[#This Row],[PEMBULATAN]]*O133</f>
        <v>62116.56</v>
      </c>
    </row>
    <row r="134" spans="1:16" ht="26.25" customHeight="1" x14ac:dyDescent="0.2">
      <c r="A134" s="13"/>
      <c r="B134" s="73"/>
      <c r="C134" s="71" t="s">
        <v>1252</v>
      </c>
      <c r="D134" s="76" t="s">
        <v>69</v>
      </c>
      <c r="E134" s="12">
        <v>44475</v>
      </c>
      <c r="F134" s="74" t="s">
        <v>523</v>
      </c>
      <c r="G134" s="12">
        <v>44475.916666666664</v>
      </c>
      <c r="H134" s="75" t="s">
        <v>1121</v>
      </c>
      <c r="I134" s="15">
        <v>73</v>
      </c>
      <c r="J134" s="15">
        <v>52</v>
      </c>
      <c r="K134" s="15">
        <v>3</v>
      </c>
      <c r="L134" s="15">
        <v>2</v>
      </c>
      <c r="M134" s="79">
        <v>2.847</v>
      </c>
      <c r="N134" s="101">
        <v>2.847</v>
      </c>
      <c r="O134" s="63">
        <v>2530</v>
      </c>
      <c r="P134" s="64">
        <f>Table2245789101123456789[[#This Row],[PEMBULATAN]]*O134</f>
        <v>7202.91</v>
      </c>
    </row>
    <row r="135" spans="1:16" ht="26.25" customHeight="1" x14ac:dyDescent="0.2">
      <c r="A135" s="13"/>
      <c r="B135" s="73"/>
      <c r="C135" s="71" t="s">
        <v>1253</v>
      </c>
      <c r="D135" s="76" t="s">
        <v>69</v>
      </c>
      <c r="E135" s="12">
        <v>44475</v>
      </c>
      <c r="F135" s="74" t="s">
        <v>523</v>
      </c>
      <c r="G135" s="12">
        <v>44475.916666666664</v>
      </c>
      <c r="H135" s="75" t="s">
        <v>1121</v>
      </c>
      <c r="I135" s="15">
        <v>73</v>
      </c>
      <c r="J135" s="15">
        <v>52</v>
      </c>
      <c r="K135" s="15">
        <v>3</v>
      </c>
      <c r="L135" s="15">
        <v>2</v>
      </c>
      <c r="M135" s="79">
        <v>2.847</v>
      </c>
      <c r="N135" s="101">
        <v>2.847</v>
      </c>
      <c r="O135" s="63">
        <v>2530</v>
      </c>
      <c r="P135" s="64">
        <f>Table2245789101123456789[[#This Row],[PEMBULATAN]]*O135</f>
        <v>7202.91</v>
      </c>
    </row>
    <row r="136" spans="1:16" ht="26.25" customHeight="1" x14ac:dyDescent="0.2">
      <c r="A136" s="13"/>
      <c r="B136" s="73"/>
      <c r="C136" s="71" t="s">
        <v>1254</v>
      </c>
      <c r="D136" s="76" t="s">
        <v>69</v>
      </c>
      <c r="E136" s="12">
        <v>44475</v>
      </c>
      <c r="F136" s="74" t="s">
        <v>523</v>
      </c>
      <c r="G136" s="12">
        <v>44475.916666666664</v>
      </c>
      <c r="H136" s="75" t="s">
        <v>1121</v>
      </c>
      <c r="I136" s="15">
        <v>159</v>
      </c>
      <c r="J136" s="15">
        <v>7</v>
      </c>
      <c r="K136" s="15">
        <v>7</v>
      </c>
      <c r="L136" s="15">
        <v>2</v>
      </c>
      <c r="M136" s="79">
        <v>1.9477500000000001</v>
      </c>
      <c r="N136" s="101">
        <v>2</v>
      </c>
      <c r="O136" s="63">
        <v>2530</v>
      </c>
      <c r="P136" s="64">
        <f>Table2245789101123456789[[#This Row],[PEMBULATAN]]*O136</f>
        <v>5060</v>
      </c>
    </row>
    <row r="137" spans="1:16" ht="26.25" customHeight="1" x14ac:dyDescent="0.2">
      <c r="A137" s="13"/>
      <c r="B137" s="73"/>
      <c r="C137" s="71" t="s">
        <v>1255</v>
      </c>
      <c r="D137" s="76" t="s">
        <v>69</v>
      </c>
      <c r="E137" s="12">
        <v>44475</v>
      </c>
      <c r="F137" s="74" t="s">
        <v>523</v>
      </c>
      <c r="G137" s="12">
        <v>44475.916666666664</v>
      </c>
      <c r="H137" s="75" t="s">
        <v>1121</v>
      </c>
      <c r="I137" s="15">
        <v>80</v>
      </c>
      <c r="J137" s="15">
        <v>56</v>
      </c>
      <c r="K137" s="15">
        <v>25</v>
      </c>
      <c r="L137" s="15">
        <v>13</v>
      </c>
      <c r="M137" s="79">
        <v>28</v>
      </c>
      <c r="N137" s="101">
        <v>28</v>
      </c>
      <c r="O137" s="63">
        <v>2530</v>
      </c>
      <c r="P137" s="64">
        <f>Table2245789101123456789[[#This Row],[PEMBULATAN]]*O137</f>
        <v>70840</v>
      </c>
    </row>
    <row r="138" spans="1:16" ht="26.25" customHeight="1" x14ac:dyDescent="0.2">
      <c r="A138" s="13"/>
      <c r="B138" s="73"/>
      <c r="C138" s="71" t="s">
        <v>1256</v>
      </c>
      <c r="D138" s="76" t="s">
        <v>69</v>
      </c>
      <c r="E138" s="12">
        <v>44475</v>
      </c>
      <c r="F138" s="74" t="s">
        <v>523</v>
      </c>
      <c r="G138" s="12">
        <v>44475.916666666664</v>
      </c>
      <c r="H138" s="75" t="s">
        <v>1121</v>
      </c>
      <c r="I138" s="15">
        <v>90</v>
      </c>
      <c r="J138" s="15">
        <v>61</v>
      </c>
      <c r="K138" s="15">
        <v>15</v>
      </c>
      <c r="L138" s="15">
        <v>10</v>
      </c>
      <c r="M138" s="79">
        <v>20.587499999999999</v>
      </c>
      <c r="N138" s="101">
        <v>20.587499999999999</v>
      </c>
      <c r="O138" s="63">
        <v>2530</v>
      </c>
      <c r="P138" s="64">
        <f>Table2245789101123456789[[#This Row],[PEMBULATAN]]*O138</f>
        <v>52086.375</v>
      </c>
    </row>
    <row r="139" spans="1:16" ht="26.25" customHeight="1" x14ac:dyDescent="0.2">
      <c r="A139" s="13"/>
      <c r="B139" s="73"/>
      <c r="C139" s="71" t="s">
        <v>1257</v>
      </c>
      <c r="D139" s="76" t="s">
        <v>69</v>
      </c>
      <c r="E139" s="12">
        <v>44475</v>
      </c>
      <c r="F139" s="74" t="s">
        <v>523</v>
      </c>
      <c r="G139" s="12">
        <v>44475.916666666664</v>
      </c>
      <c r="H139" s="75" t="s">
        <v>1121</v>
      </c>
      <c r="I139" s="15">
        <v>27</v>
      </c>
      <c r="J139" s="15">
        <v>16</v>
      </c>
      <c r="K139" s="15">
        <v>8</v>
      </c>
      <c r="L139" s="15">
        <v>1</v>
      </c>
      <c r="M139" s="79">
        <v>0.86399999999999999</v>
      </c>
      <c r="N139" s="101">
        <v>1</v>
      </c>
      <c r="O139" s="63">
        <v>2530</v>
      </c>
      <c r="P139" s="64">
        <f>Table2245789101123456789[[#This Row],[PEMBULATAN]]*O139</f>
        <v>2530</v>
      </c>
    </row>
    <row r="140" spans="1:16" ht="26.25" customHeight="1" x14ac:dyDescent="0.2">
      <c r="A140" s="13"/>
      <c r="B140" s="73"/>
      <c r="C140" s="71" t="s">
        <v>1258</v>
      </c>
      <c r="D140" s="76" t="s">
        <v>69</v>
      </c>
      <c r="E140" s="12">
        <v>44475</v>
      </c>
      <c r="F140" s="74" t="s">
        <v>523</v>
      </c>
      <c r="G140" s="12">
        <v>44475.916666666664</v>
      </c>
      <c r="H140" s="75" t="s">
        <v>1121</v>
      </c>
      <c r="I140" s="15">
        <v>23</v>
      </c>
      <c r="J140" s="15">
        <v>14</v>
      </c>
      <c r="K140" s="15">
        <v>10</v>
      </c>
      <c r="L140" s="15">
        <v>1</v>
      </c>
      <c r="M140" s="79">
        <v>0.80500000000000005</v>
      </c>
      <c r="N140" s="101">
        <v>1</v>
      </c>
      <c r="O140" s="63">
        <v>2530</v>
      </c>
      <c r="P140" s="64">
        <f>Table2245789101123456789[[#This Row],[PEMBULATAN]]*O140</f>
        <v>2530</v>
      </c>
    </row>
    <row r="141" spans="1:16" ht="26.25" customHeight="1" x14ac:dyDescent="0.2">
      <c r="A141" s="13"/>
      <c r="B141" s="73"/>
      <c r="C141" s="71" t="s">
        <v>1259</v>
      </c>
      <c r="D141" s="76" t="s">
        <v>69</v>
      </c>
      <c r="E141" s="12">
        <v>44475</v>
      </c>
      <c r="F141" s="74" t="s">
        <v>523</v>
      </c>
      <c r="G141" s="12">
        <v>44475.916666666664</v>
      </c>
      <c r="H141" s="75" t="s">
        <v>1121</v>
      </c>
      <c r="I141" s="15">
        <v>95</v>
      </c>
      <c r="J141" s="15">
        <v>59</v>
      </c>
      <c r="K141" s="15">
        <v>28</v>
      </c>
      <c r="L141" s="15">
        <v>18</v>
      </c>
      <c r="M141" s="79">
        <v>39.234999999999999</v>
      </c>
      <c r="N141" s="101">
        <v>39.234999999999999</v>
      </c>
      <c r="O141" s="63">
        <v>2530</v>
      </c>
      <c r="P141" s="64">
        <f>Table2245789101123456789[[#This Row],[PEMBULATAN]]*O141</f>
        <v>99264.55</v>
      </c>
    </row>
    <row r="142" spans="1:16" ht="26.25" customHeight="1" x14ac:dyDescent="0.2">
      <c r="A142" s="13"/>
      <c r="B142" s="73"/>
      <c r="C142" s="71" t="s">
        <v>1260</v>
      </c>
      <c r="D142" s="76" t="s">
        <v>69</v>
      </c>
      <c r="E142" s="12">
        <v>44475</v>
      </c>
      <c r="F142" s="74" t="s">
        <v>523</v>
      </c>
      <c r="G142" s="12">
        <v>44475.916666666664</v>
      </c>
      <c r="H142" s="75" t="s">
        <v>1121</v>
      </c>
      <c r="I142" s="15">
        <v>65</v>
      </c>
      <c r="J142" s="15">
        <v>41</v>
      </c>
      <c r="K142" s="15">
        <v>22</v>
      </c>
      <c r="L142" s="15">
        <v>3</v>
      </c>
      <c r="M142" s="79">
        <v>14.657500000000001</v>
      </c>
      <c r="N142" s="101">
        <v>14.657500000000001</v>
      </c>
      <c r="O142" s="63">
        <v>2530</v>
      </c>
      <c r="P142" s="64">
        <f>Table2245789101123456789[[#This Row],[PEMBULATAN]]*O142</f>
        <v>37083.474999999999</v>
      </c>
    </row>
    <row r="143" spans="1:16" ht="26.25" customHeight="1" x14ac:dyDescent="0.2">
      <c r="A143" s="13"/>
      <c r="B143" s="73"/>
      <c r="C143" s="71" t="s">
        <v>1261</v>
      </c>
      <c r="D143" s="76" t="s">
        <v>69</v>
      </c>
      <c r="E143" s="12">
        <v>44475</v>
      </c>
      <c r="F143" s="74" t="s">
        <v>523</v>
      </c>
      <c r="G143" s="12">
        <v>44475.916666666664</v>
      </c>
      <c r="H143" s="75" t="s">
        <v>1121</v>
      </c>
      <c r="I143" s="15">
        <v>117</v>
      </c>
      <c r="J143" s="15">
        <v>24</v>
      </c>
      <c r="K143" s="15">
        <v>5</v>
      </c>
      <c r="L143" s="15">
        <v>3</v>
      </c>
      <c r="M143" s="79">
        <v>3.51</v>
      </c>
      <c r="N143" s="101">
        <v>3.51</v>
      </c>
      <c r="O143" s="63">
        <v>2530</v>
      </c>
      <c r="P143" s="64">
        <f>Table2245789101123456789[[#This Row],[PEMBULATAN]]*O143</f>
        <v>8880.2999999999993</v>
      </c>
    </row>
    <row r="144" spans="1:16" ht="26.25" customHeight="1" x14ac:dyDescent="0.2">
      <c r="A144" s="13"/>
      <c r="B144" s="73"/>
      <c r="C144" s="71" t="s">
        <v>1262</v>
      </c>
      <c r="D144" s="76" t="s">
        <v>69</v>
      </c>
      <c r="E144" s="12">
        <v>44475</v>
      </c>
      <c r="F144" s="74" t="s">
        <v>523</v>
      </c>
      <c r="G144" s="12">
        <v>44475.916666666664</v>
      </c>
      <c r="H144" s="75" t="s">
        <v>1121</v>
      </c>
      <c r="I144" s="15">
        <v>98</v>
      </c>
      <c r="J144" s="15">
        <v>61</v>
      </c>
      <c r="K144" s="15">
        <v>32</v>
      </c>
      <c r="L144" s="15">
        <v>19</v>
      </c>
      <c r="M144" s="79">
        <v>47.823999999999998</v>
      </c>
      <c r="N144" s="101">
        <v>47.823999999999998</v>
      </c>
      <c r="O144" s="63">
        <v>2530</v>
      </c>
      <c r="P144" s="64">
        <f>Table2245789101123456789[[#This Row],[PEMBULATAN]]*O144</f>
        <v>120994.72</v>
      </c>
    </row>
    <row r="145" spans="1:16" ht="26.25" customHeight="1" x14ac:dyDescent="0.2">
      <c r="A145" s="13"/>
      <c r="B145" s="73"/>
      <c r="C145" s="71" t="s">
        <v>1263</v>
      </c>
      <c r="D145" s="76" t="s">
        <v>69</v>
      </c>
      <c r="E145" s="12">
        <v>44475</v>
      </c>
      <c r="F145" s="74" t="s">
        <v>523</v>
      </c>
      <c r="G145" s="12">
        <v>44475.916666666664</v>
      </c>
      <c r="H145" s="75" t="s">
        <v>1121</v>
      </c>
      <c r="I145" s="15">
        <v>85</v>
      </c>
      <c r="J145" s="15">
        <v>6</v>
      </c>
      <c r="K145" s="15">
        <v>6</v>
      </c>
      <c r="L145" s="15">
        <v>1</v>
      </c>
      <c r="M145" s="79">
        <v>0.76500000000000001</v>
      </c>
      <c r="N145" s="101">
        <v>1</v>
      </c>
      <c r="O145" s="63">
        <v>2530</v>
      </c>
      <c r="P145" s="64">
        <f>Table2245789101123456789[[#This Row],[PEMBULATAN]]*O145</f>
        <v>2530</v>
      </c>
    </row>
    <row r="146" spans="1:16" ht="26.25" customHeight="1" x14ac:dyDescent="0.2">
      <c r="A146" s="13"/>
      <c r="B146" s="73"/>
      <c r="C146" s="71" t="s">
        <v>1264</v>
      </c>
      <c r="D146" s="76" t="s">
        <v>69</v>
      </c>
      <c r="E146" s="12">
        <v>44475</v>
      </c>
      <c r="F146" s="74" t="s">
        <v>523</v>
      </c>
      <c r="G146" s="12">
        <v>44475.916666666664</v>
      </c>
      <c r="H146" s="75" t="s">
        <v>1121</v>
      </c>
      <c r="I146" s="15">
        <v>45</v>
      </c>
      <c r="J146" s="15">
        <v>22</v>
      </c>
      <c r="K146" s="15">
        <v>20</v>
      </c>
      <c r="L146" s="15">
        <v>4</v>
      </c>
      <c r="M146" s="79">
        <v>4.95</v>
      </c>
      <c r="N146" s="101">
        <v>4.95</v>
      </c>
      <c r="O146" s="63">
        <v>2530</v>
      </c>
      <c r="P146" s="64">
        <f>Table2245789101123456789[[#This Row],[PEMBULATAN]]*O146</f>
        <v>12523.5</v>
      </c>
    </row>
    <row r="147" spans="1:16" ht="26.25" customHeight="1" x14ac:dyDescent="0.2">
      <c r="A147" s="13"/>
      <c r="B147" s="73"/>
      <c r="C147" s="71" t="s">
        <v>1265</v>
      </c>
      <c r="D147" s="76" t="s">
        <v>69</v>
      </c>
      <c r="E147" s="12">
        <v>44475</v>
      </c>
      <c r="F147" s="74" t="s">
        <v>523</v>
      </c>
      <c r="G147" s="12">
        <v>44475.916666666664</v>
      </c>
      <c r="H147" s="75" t="s">
        <v>1121</v>
      </c>
      <c r="I147" s="15">
        <v>50</v>
      </c>
      <c r="J147" s="15">
        <v>37</v>
      </c>
      <c r="K147" s="15">
        <v>15</v>
      </c>
      <c r="L147" s="15">
        <v>2</v>
      </c>
      <c r="M147" s="79">
        <v>6.9375</v>
      </c>
      <c r="N147" s="101">
        <v>6.9375</v>
      </c>
      <c r="O147" s="63">
        <v>2530</v>
      </c>
      <c r="P147" s="64">
        <f>Table2245789101123456789[[#This Row],[PEMBULATAN]]*O147</f>
        <v>17551.875</v>
      </c>
    </row>
    <row r="148" spans="1:16" ht="26.25" customHeight="1" x14ac:dyDescent="0.2">
      <c r="A148" s="13"/>
      <c r="B148" s="73"/>
      <c r="C148" s="71" t="s">
        <v>1266</v>
      </c>
      <c r="D148" s="76" t="s">
        <v>69</v>
      </c>
      <c r="E148" s="12">
        <v>44475</v>
      </c>
      <c r="F148" s="74" t="s">
        <v>523</v>
      </c>
      <c r="G148" s="12">
        <v>44475.916666666664</v>
      </c>
      <c r="H148" s="75" t="s">
        <v>1121</v>
      </c>
      <c r="I148" s="15">
        <v>51</v>
      </c>
      <c r="J148" s="15">
        <v>44</v>
      </c>
      <c r="K148" s="15">
        <v>19</v>
      </c>
      <c r="L148" s="15">
        <v>7</v>
      </c>
      <c r="M148" s="79">
        <v>10.659000000000001</v>
      </c>
      <c r="N148" s="101">
        <v>10.659000000000001</v>
      </c>
      <c r="O148" s="63">
        <v>2530</v>
      </c>
      <c r="P148" s="64">
        <f>Table2245789101123456789[[#This Row],[PEMBULATAN]]*O148</f>
        <v>26967.27</v>
      </c>
    </row>
    <row r="149" spans="1:16" ht="26.25" customHeight="1" x14ac:dyDescent="0.2">
      <c r="A149" s="13"/>
      <c r="B149" s="73"/>
      <c r="C149" s="71" t="s">
        <v>1267</v>
      </c>
      <c r="D149" s="76" t="s">
        <v>69</v>
      </c>
      <c r="E149" s="12">
        <v>44475</v>
      </c>
      <c r="F149" s="74" t="s">
        <v>523</v>
      </c>
      <c r="G149" s="12">
        <v>44475.916666666664</v>
      </c>
      <c r="H149" s="75" t="s">
        <v>1121</v>
      </c>
      <c r="I149" s="15">
        <v>57</v>
      </c>
      <c r="J149" s="15">
        <v>42</v>
      </c>
      <c r="K149" s="15">
        <v>10</v>
      </c>
      <c r="L149" s="15">
        <v>3</v>
      </c>
      <c r="M149" s="79">
        <v>5.9850000000000003</v>
      </c>
      <c r="N149" s="101">
        <v>5.9850000000000003</v>
      </c>
      <c r="O149" s="63">
        <v>2530</v>
      </c>
      <c r="P149" s="64">
        <f>Table2245789101123456789[[#This Row],[PEMBULATAN]]*O149</f>
        <v>15142.050000000001</v>
      </c>
    </row>
    <row r="150" spans="1:16" ht="26.25" customHeight="1" x14ac:dyDescent="0.2">
      <c r="A150" s="13"/>
      <c r="B150" s="73"/>
      <c r="C150" s="71" t="s">
        <v>1268</v>
      </c>
      <c r="D150" s="76" t="s">
        <v>69</v>
      </c>
      <c r="E150" s="12">
        <v>44475</v>
      </c>
      <c r="F150" s="74" t="s">
        <v>523</v>
      </c>
      <c r="G150" s="12">
        <v>44475.916666666664</v>
      </c>
      <c r="H150" s="75" t="s">
        <v>1121</v>
      </c>
      <c r="I150" s="15">
        <v>67</v>
      </c>
      <c r="J150" s="15">
        <v>60</v>
      </c>
      <c r="K150" s="15">
        <v>20</v>
      </c>
      <c r="L150" s="15">
        <v>7</v>
      </c>
      <c r="M150" s="79">
        <v>20.100000000000001</v>
      </c>
      <c r="N150" s="101">
        <v>20.100000000000001</v>
      </c>
      <c r="O150" s="63">
        <v>2530</v>
      </c>
      <c r="P150" s="64">
        <f>Table2245789101123456789[[#This Row],[PEMBULATAN]]*O150</f>
        <v>50853</v>
      </c>
    </row>
    <row r="151" spans="1:16" ht="26.25" customHeight="1" x14ac:dyDescent="0.2">
      <c r="A151" s="13"/>
      <c r="B151" s="73"/>
      <c r="C151" s="71" t="s">
        <v>1269</v>
      </c>
      <c r="D151" s="76" t="s">
        <v>69</v>
      </c>
      <c r="E151" s="12">
        <v>44475</v>
      </c>
      <c r="F151" s="74" t="s">
        <v>523</v>
      </c>
      <c r="G151" s="12">
        <v>44475.916666666664</v>
      </c>
      <c r="H151" s="75" t="s">
        <v>1121</v>
      </c>
      <c r="I151" s="15">
        <v>80</v>
      </c>
      <c r="J151" s="15">
        <v>61</v>
      </c>
      <c r="K151" s="15">
        <v>23</v>
      </c>
      <c r="L151" s="15">
        <v>10</v>
      </c>
      <c r="M151" s="79">
        <v>28.06</v>
      </c>
      <c r="N151" s="101">
        <v>28.06</v>
      </c>
      <c r="O151" s="63">
        <v>2530</v>
      </c>
      <c r="P151" s="64">
        <f>Table2245789101123456789[[#This Row],[PEMBULATAN]]*O151</f>
        <v>70991.8</v>
      </c>
    </row>
    <row r="152" spans="1:16" ht="26.25" customHeight="1" x14ac:dyDescent="0.2">
      <c r="A152" s="13"/>
      <c r="B152" s="73"/>
      <c r="C152" s="71" t="s">
        <v>1270</v>
      </c>
      <c r="D152" s="76" t="s">
        <v>69</v>
      </c>
      <c r="E152" s="12">
        <v>44475</v>
      </c>
      <c r="F152" s="74" t="s">
        <v>523</v>
      </c>
      <c r="G152" s="12">
        <v>44475.916666666664</v>
      </c>
      <c r="H152" s="75" t="s">
        <v>1121</v>
      </c>
      <c r="I152" s="15">
        <v>85</v>
      </c>
      <c r="J152" s="15">
        <v>62</v>
      </c>
      <c r="K152" s="15">
        <v>20</v>
      </c>
      <c r="L152" s="15">
        <v>14</v>
      </c>
      <c r="M152" s="79">
        <v>26.35</v>
      </c>
      <c r="N152" s="101">
        <v>27</v>
      </c>
      <c r="O152" s="63">
        <v>2530</v>
      </c>
      <c r="P152" s="64">
        <f>Table2245789101123456789[[#This Row],[PEMBULATAN]]*O152</f>
        <v>68310</v>
      </c>
    </row>
    <row r="153" spans="1:16" ht="26.25" customHeight="1" x14ac:dyDescent="0.2">
      <c r="A153" s="13"/>
      <c r="B153" s="73"/>
      <c r="C153" s="71" t="s">
        <v>1271</v>
      </c>
      <c r="D153" s="76" t="s">
        <v>69</v>
      </c>
      <c r="E153" s="12">
        <v>44475</v>
      </c>
      <c r="F153" s="74" t="s">
        <v>523</v>
      </c>
      <c r="G153" s="12">
        <v>44475.916666666664</v>
      </c>
      <c r="H153" s="75" t="s">
        <v>1121</v>
      </c>
      <c r="I153" s="15">
        <v>43</v>
      </c>
      <c r="J153" s="15">
        <v>32</v>
      </c>
      <c r="K153" s="15">
        <v>22</v>
      </c>
      <c r="L153" s="15">
        <v>7</v>
      </c>
      <c r="M153" s="79">
        <v>7.5679999999999996</v>
      </c>
      <c r="N153" s="101">
        <v>7.5679999999999996</v>
      </c>
      <c r="O153" s="63">
        <v>2530</v>
      </c>
      <c r="P153" s="64">
        <f>Table2245789101123456789[[#This Row],[PEMBULATAN]]*O153</f>
        <v>19147.039999999997</v>
      </c>
    </row>
    <row r="154" spans="1:16" ht="26.25" customHeight="1" x14ac:dyDescent="0.2">
      <c r="A154" s="13"/>
      <c r="B154" s="73"/>
      <c r="C154" s="71" t="s">
        <v>1272</v>
      </c>
      <c r="D154" s="76" t="s">
        <v>69</v>
      </c>
      <c r="E154" s="12">
        <v>44475</v>
      </c>
      <c r="F154" s="74" t="s">
        <v>523</v>
      </c>
      <c r="G154" s="12">
        <v>44475.916666666664</v>
      </c>
      <c r="H154" s="75" t="s">
        <v>1121</v>
      </c>
      <c r="I154" s="15">
        <v>40</v>
      </c>
      <c r="J154" s="15">
        <v>24</v>
      </c>
      <c r="K154" s="15">
        <v>24</v>
      </c>
      <c r="L154" s="15">
        <v>2</v>
      </c>
      <c r="M154" s="79">
        <v>5.76</v>
      </c>
      <c r="N154" s="101">
        <v>5.76</v>
      </c>
      <c r="O154" s="63">
        <v>2530</v>
      </c>
      <c r="P154" s="64">
        <f>Table2245789101123456789[[#This Row],[PEMBULATAN]]*O154</f>
        <v>14572.8</v>
      </c>
    </row>
    <row r="155" spans="1:16" ht="26.25" customHeight="1" x14ac:dyDescent="0.2">
      <c r="A155" s="13"/>
      <c r="B155" s="73"/>
      <c r="C155" s="71" t="s">
        <v>1273</v>
      </c>
      <c r="D155" s="76" t="s">
        <v>69</v>
      </c>
      <c r="E155" s="12">
        <v>44475</v>
      </c>
      <c r="F155" s="74" t="s">
        <v>523</v>
      </c>
      <c r="G155" s="12">
        <v>44475.916666666664</v>
      </c>
      <c r="H155" s="75" t="s">
        <v>1121</v>
      </c>
      <c r="I155" s="15">
        <v>100</v>
      </c>
      <c r="J155" s="15">
        <v>56</v>
      </c>
      <c r="K155" s="15">
        <v>25</v>
      </c>
      <c r="L155" s="15">
        <v>14</v>
      </c>
      <c r="M155" s="79">
        <v>35</v>
      </c>
      <c r="N155" s="101">
        <v>35</v>
      </c>
      <c r="O155" s="63">
        <v>2530</v>
      </c>
      <c r="P155" s="64">
        <f>Table2245789101123456789[[#This Row],[PEMBULATAN]]*O155</f>
        <v>88550</v>
      </c>
    </row>
    <row r="156" spans="1:16" ht="26.25" customHeight="1" x14ac:dyDescent="0.2">
      <c r="A156" s="13"/>
      <c r="B156" s="73"/>
      <c r="C156" s="71" t="s">
        <v>1274</v>
      </c>
      <c r="D156" s="76" t="s">
        <v>69</v>
      </c>
      <c r="E156" s="12">
        <v>44475</v>
      </c>
      <c r="F156" s="74" t="s">
        <v>523</v>
      </c>
      <c r="G156" s="12">
        <v>44475.916666666664</v>
      </c>
      <c r="H156" s="75" t="s">
        <v>1121</v>
      </c>
      <c r="I156" s="15">
        <v>60</v>
      </c>
      <c r="J156" s="15">
        <v>61</v>
      </c>
      <c r="K156" s="15">
        <v>90</v>
      </c>
      <c r="L156" s="15">
        <v>8</v>
      </c>
      <c r="M156" s="79">
        <v>82.35</v>
      </c>
      <c r="N156" s="101">
        <v>83</v>
      </c>
      <c r="O156" s="63">
        <v>2530</v>
      </c>
      <c r="P156" s="64">
        <f>Table2245789101123456789[[#This Row],[PEMBULATAN]]*O156</f>
        <v>209990</v>
      </c>
    </row>
    <row r="157" spans="1:16" ht="26.25" customHeight="1" x14ac:dyDescent="0.2">
      <c r="A157" s="13"/>
      <c r="B157" s="73"/>
      <c r="C157" s="71" t="s">
        <v>1275</v>
      </c>
      <c r="D157" s="76" t="s">
        <v>69</v>
      </c>
      <c r="E157" s="12">
        <v>44475</v>
      </c>
      <c r="F157" s="74" t="s">
        <v>523</v>
      </c>
      <c r="G157" s="12">
        <v>44475.916666666664</v>
      </c>
      <c r="H157" s="75" t="s">
        <v>1121</v>
      </c>
      <c r="I157" s="15">
        <v>60</v>
      </c>
      <c r="J157" s="15">
        <v>61</v>
      </c>
      <c r="K157" s="15">
        <v>90</v>
      </c>
      <c r="L157" s="15">
        <v>8</v>
      </c>
      <c r="M157" s="79">
        <v>82.35</v>
      </c>
      <c r="N157" s="101">
        <v>83</v>
      </c>
      <c r="O157" s="63">
        <v>2530</v>
      </c>
      <c r="P157" s="64">
        <f>Table2245789101123456789[[#This Row],[PEMBULATAN]]*O157</f>
        <v>209990</v>
      </c>
    </row>
    <row r="158" spans="1:16" ht="26.25" customHeight="1" x14ac:dyDescent="0.2">
      <c r="A158" s="13"/>
      <c r="B158" s="73"/>
      <c r="C158" s="71" t="s">
        <v>1276</v>
      </c>
      <c r="D158" s="76" t="s">
        <v>69</v>
      </c>
      <c r="E158" s="12">
        <v>44475</v>
      </c>
      <c r="F158" s="74" t="s">
        <v>523</v>
      </c>
      <c r="G158" s="12">
        <v>44475.916666666664</v>
      </c>
      <c r="H158" s="75" t="s">
        <v>1121</v>
      </c>
      <c r="I158" s="15">
        <v>60</v>
      </c>
      <c r="J158" s="15">
        <v>61</v>
      </c>
      <c r="K158" s="15">
        <v>90</v>
      </c>
      <c r="L158" s="15">
        <v>8</v>
      </c>
      <c r="M158" s="79">
        <v>82.35</v>
      </c>
      <c r="N158" s="101">
        <v>83</v>
      </c>
      <c r="O158" s="63">
        <v>2530</v>
      </c>
      <c r="P158" s="64">
        <f>Table2245789101123456789[[#This Row],[PEMBULATAN]]*O158</f>
        <v>209990</v>
      </c>
    </row>
    <row r="159" spans="1:16" ht="26.25" customHeight="1" x14ac:dyDescent="0.2">
      <c r="A159" s="13"/>
      <c r="B159" s="73"/>
      <c r="C159" s="71" t="s">
        <v>1277</v>
      </c>
      <c r="D159" s="76" t="s">
        <v>69</v>
      </c>
      <c r="E159" s="12">
        <v>44475</v>
      </c>
      <c r="F159" s="74" t="s">
        <v>523</v>
      </c>
      <c r="G159" s="12">
        <v>44475.916666666664</v>
      </c>
      <c r="H159" s="75" t="s">
        <v>1121</v>
      </c>
      <c r="I159" s="15">
        <v>40</v>
      </c>
      <c r="J159" s="15">
        <v>28</v>
      </c>
      <c r="K159" s="15">
        <v>24</v>
      </c>
      <c r="L159" s="15">
        <v>5</v>
      </c>
      <c r="M159" s="79">
        <v>6.72</v>
      </c>
      <c r="N159" s="101">
        <v>6.72</v>
      </c>
      <c r="O159" s="63">
        <v>2530</v>
      </c>
      <c r="P159" s="64">
        <f>Table2245789101123456789[[#This Row],[PEMBULATAN]]*O159</f>
        <v>17001.599999999999</v>
      </c>
    </row>
    <row r="160" spans="1:16" ht="26.25" customHeight="1" x14ac:dyDescent="0.2">
      <c r="A160" s="13"/>
      <c r="B160" s="73"/>
      <c r="C160" s="71" t="s">
        <v>1278</v>
      </c>
      <c r="D160" s="76" t="s">
        <v>69</v>
      </c>
      <c r="E160" s="12">
        <v>44475</v>
      </c>
      <c r="F160" s="74" t="s">
        <v>523</v>
      </c>
      <c r="G160" s="12">
        <v>44475.916666666664</v>
      </c>
      <c r="H160" s="75" t="s">
        <v>1121</v>
      </c>
      <c r="I160" s="15">
        <v>97</v>
      </c>
      <c r="J160" s="15">
        <v>64</v>
      </c>
      <c r="K160" s="15">
        <v>35</v>
      </c>
      <c r="L160" s="15">
        <v>16</v>
      </c>
      <c r="M160" s="79">
        <v>54.32</v>
      </c>
      <c r="N160" s="101">
        <v>55</v>
      </c>
      <c r="O160" s="63">
        <v>2530</v>
      </c>
      <c r="P160" s="64">
        <f>Table2245789101123456789[[#This Row],[PEMBULATAN]]*O160</f>
        <v>139150</v>
      </c>
    </row>
    <row r="161" spans="1:16" ht="26.25" customHeight="1" x14ac:dyDescent="0.2">
      <c r="A161" s="13"/>
      <c r="B161" s="73"/>
      <c r="C161" s="71" t="s">
        <v>1279</v>
      </c>
      <c r="D161" s="76" t="s">
        <v>69</v>
      </c>
      <c r="E161" s="12">
        <v>44475</v>
      </c>
      <c r="F161" s="74" t="s">
        <v>523</v>
      </c>
      <c r="G161" s="12">
        <v>44475.916666666664</v>
      </c>
      <c r="H161" s="75" t="s">
        <v>1121</v>
      </c>
      <c r="I161" s="15">
        <v>55</v>
      </c>
      <c r="J161" s="15">
        <v>46</v>
      </c>
      <c r="K161" s="15">
        <v>27</v>
      </c>
      <c r="L161" s="15">
        <v>17</v>
      </c>
      <c r="M161" s="79">
        <v>17.077500000000001</v>
      </c>
      <c r="N161" s="101">
        <v>17.077500000000001</v>
      </c>
      <c r="O161" s="63">
        <v>2530</v>
      </c>
      <c r="P161" s="64">
        <f>Table2245789101123456789[[#This Row],[PEMBULATAN]]*O161</f>
        <v>43206.075000000004</v>
      </c>
    </row>
    <row r="162" spans="1:16" ht="26.25" customHeight="1" x14ac:dyDescent="0.2">
      <c r="A162" s="13"/>
      <c r="B162" s="73"/>
      <c r="C162" s="71" t="s">
        <v>1280</v>
      </c>
      <c r="D162" s="76" t="s">
        <v>69</v>
      </c>
      <c r="E162" s="12">
        <v>44475</v>
      </c>
      <c r="F162" s="74" t="s">
        <v>523</v>
      </c>
      <c r="G162" s="12">
        <v>44475.916666666664</v>
      </c>
      <c r="H162" s="75" t="s">
        <v>1121</v>
      </c>
      <c r="I162" s="15">
        <v>80</v>
      </c>
      <c r="J162" s="15">
        <v>68</v>
      </c>
      <c r="K162" s="15">
        <v>25</v>
      </c>
      <c r="L162" s="15">
        <v>15</v>
      </c>
      <c r="M162" s="79">
        <v>34</v>
      </c>
      <c r="N162" s="101">
        <v>34</v>
      </c>
      <c r="O162" s="63">
        <v>2530</v>
      </c>
      <c r="P162" s="64">
        <f>Table2245789101123456789[[#This Row],[PEMBULATAN]]*O162</f>
        <v>86020</v>
      </c>
    </row>
    <row r="163" spans="1:16" ht="26.25" customHeight="1" x14ac:dyDescent="0.2">
      <c r="A163" s="13"/>
      <c r="B163" s="73"/>
      <c r="C163" s="71" t="s">
        <v>1281</v>
      </c>
      <c r="D163" s="76" t="s">
        <v>69</v>
      </c>
      <c r="E163" s="12">
        <v>44475</v>
      </c>
      <c r="F163" s="74" t="s">
        <v>523</v>
      </c>
      <c r="G163" s="12">
        <v>44475.916666666664</v>
      </c>
      <c r="H163" s="75" t="s">
        <v>1121</v>
      </c>
      <c r="I163" s="15">
        <v>80</v>
      </c>
      <c r="J163" s="15">
        <v>66</v>
      </c>
      <c r="K163" s="15">
        <v>15</v>
      </c>
      <c r="L163" s="15">
        <v>10</v>
      </c>
      <c r="M163" s="79">
        <v>19.8</v>
      </c>
      <c r="N163" s="101">
        <v>19.8</v>
      </c>
      <c r="O163" s="63">
        <v>2530</v>
      </c>
      <c r="P163" s="64">
        <f>Table2245789101123456789[[#This Row],[PEMBULATAN]]*O163</f>
        <v>50094</v>
      </c>
    </row>
    <row r="164" spans="1:16" ht="26.25" customHeight="1" x14ac:dyDescent="0.2">
      <c r="A164" s="13"/>
      <c r="B164" s="73"/>
      <c r="C164" s="71" t="s">
        <v>1282</v>
      </c>
      <c r="D164" s="76" t="s">
        <v>69</v>
      </c>
      <c r="E164" s="12">
        <v>44475</v>
      </c>
      <c r="F164" s="74" t="s">
        <v>523</v>
      </c>
      <c r="G164" s="12">
        <v>44475.916666666664</v>
      </c>
      <c r="H164" s="75" t="s">
        <v>1121</v>
      </c>
      <c r="I164" s="15">
        <v>81</v>
      </c>
      <c r="J164" s="15">
        <v>65</v>
      </c>
      <c r="K164" s="15">
        <v>16</v>
      </c>
      <c r="L164" s="15">
        <v>15</v>
      </c>
      <c r="M164" s="79">
        <v>21.06</v>
      </c>
      <c r="N164" s="101">
        <v>21.06</v>
      </c>
      <c r="O164" s="63">
        <v>2530</v>
      </c>
      <c r="P164" s="64">
        <f>Table2245789101123456789[[#This Row],[PEMBULATAN]]*O164</f>
        <v>53281.799999999996</v>
      </c>
    </row>
    <row r="165" spans="1:16" ht="26.25" customHeight="1" x14ac:dyDescent="0.2">
      <c r="A165" s="13"/>
      <c r="B165" s="73"/>
      <c r="C165" s="71" t="s">
        <v>1283</v>
      </c>
      <c r="D165" s="76" t="s">
        <v>69</v>
      </c>
      <c r="E165" s="12">
        <v>44475</v>
      </c>
      <c r="F165" s="74" t="s">
        <v>523</v>
      </c>
      <c r="G165" s="12">
        <v>44475.916666666664</v>
      </c>
      <c r="H165" s="75" t="s">
        <v>1121</v>
      </c>
      <c r="I165" s="15">
        <v>61</v>
      </c>
      <c r="J165" s="15">
        <v>51</v>
      </c>
      <c r="K165" s="15">
        <v>30</v>
      </c>
      <c r="L165" s="15">
        <v>17</v>
      </c>
      <c r="M165" s="79">
        <v>23.3325</v>
      </c>
      <c r="N165" s="101">
        <v>24</v>
      </c>
      <c r="O165" s="63">
        <v>2530</v>
      </c>
      <c r="P165" s="64">
        <f>Table2245789101123456789[[#This Row],[PEMBULATAN]]*O165</f>
        <v>60720</v>
      </c>
    </row>
    <row r="166" spans="1:16" ht="26.25" customHeight="1" x14ac:dyDescent="0.2">
      <c r="A166" s="13"/>
      <c r="B166" s="73"/>
      <c r="C166" s="71" t="s">
        <v>1284</v>
      </c>
      <c r="D166" s="76" t="s">
        <v>69</v>
      </c>
      <c r="E166" s="12">
        <v>44475</v>
      </c>
      <c r="F166" s="74" t="s">
        <v>523</v>
      </c>
      <c r="G166" s="12">
        <v>44475.916666666664</v>
      </c>
      <c r="H166" s="75" t="s">
        <v>1121</v>
      </c>
      <c r="I166" s="15">
        <v>66</v>
      </c>
      <c r="J166" s="15">
        <v>68</v>
      </c>
      <c r="K166" s="15">
        <v>20</v>
      </c>
      <c r="L166" s="15">
        <v>13</v>
      </c>
      <c r="M166" s="79">
        <v>22.44</v>
      </c>
      <c r="N166" s="101">
        <v>23</v>
      </c>
      <c r="O166" s="63">
        <v>2530</v>
      </c>
      <c r="P166" s="64">
        <f>Table2245789101123456789[[#This Row],[PEMBULATAN]]*O166</f>
        <v>58190</v>
      </c>
    </row>
    <row r="167" spans="1:16" ht="26.25" customHeight="1" x14ac:dyDescent="0.2">
      <c r="A167" s="13"/>
      <c r="B167" s="73"/>
      <c r="C167" s="71" t="s">
        <v>1285</v>
      </c>
      <c r="D167" s="76" t="s">
        <v>69</v>
      </c>
      <c r="E167" s="12">
        <v>44475</v>
      </c>
      <c r="F167" s="74" t="s">
        <v>523</v>
      </c>
      <c r="G167" s="12">
        <v>44475.916666666664</v>
      </c>
      <c r="H167" s="75" t="s">
        <v>1121</v>
      </c>
      <c r="I167" s="15">
        <v>94</v>
      </c>
      <c r="J167" s="15">
        <v>64</v>
      </c>
      <c r="K167" s="15">
        <v>27</v>
      </c>
      <c r="L167" s="15">
        <v>16</v>
      </c>
      <c r="M167" s="79">
        <v>40.607999999999997</v>
      </c>
      <c r="N167" s="101">
        <v>40.607999999999997</v>
      </c>
      <c r="O167" s="63">
        <v>2530</v>
      </c>
      <c r="P167" s="64">
        <f>Table2245789101123456789[[#This Row],[PEMBULATAN]]*O167</f>
        <v>102738.23999999999</v>
      </c>
    </row>
    <row r="168" spans="1:16" ht="26.25" customHeight="1" x14ac:dyDescent="0.2">
      <c r="A168" s="13"/>
      <c r="B168" s="73"/>
      <c r="C168" s="71" t="s">
        <v>1286</v>
      </c>
      <c r="D168" s="76" t="s">
        <v>69</v>
      </c>
      <c r="E168" s="12">
        <v>44475</v>
      </c>
      <c r="F168" s="74" t="s">
        <v>523</v>
      </c>
      <c r="G168" s="12">
        <v>44475.916666666664</v>
      </c>
      <c r="H168" s="75" t="s">
        <v>1121</v>
      </c>
      <c r="I168" s="15">
        <v>50</v>
      </c>
      <c r="J168" s="15">
        <v>50</v>
      </c>
      <c r="K168" s="15">
        <v>30</v>
      </c>
      <c r="L168" s="15">
        <v>8</v>
      </c>
      <c r="M168" s="79">
        <v>18.75</v>
      </c>
      <c r="N168" s="101">
        <v>18.75</v>
      </c>
      <c r="O168" s="63">
        <v>2530</v>
      </c>
      <c r="P168" s="64">
        <f>Table2245789101123456789[[#This Row],[PEMBULATAN]]*O168</f>
        <v>47437.5</v>
      </c>
    </row>
    <row r="169" spans="1:16" ht="26.25" customHeight="1" x14ac:dyDescent="0.2">
      <c r="A169" s="13"/>
      <c r="B169" s="73"/>
      <c r="C169" s="71" t="s">
        <v>1287</v>
      </c>
      <c r="D169" s="76" t="s">
        <v>69</v>
      </c>
      <c r="E169" s="12">
        <v>44475</v>
      </c>
      <c r="F169" s="74" t="s">
        <v>523</v>
      </c>
      <c r="G169" s="12">
        <v>44475.916666666664</v>
      </c>
      <c r="H169" s="75" t="s">
        <v>1121</v>
      </c>
      <c r="I169" s="15">
        <v>64</v>
      </c>
      <c r="J169" s="15">
        <v>50</v>
      </c>
      <c r="K169" s="15">
        <v>17</v>
      </c>
      <c r="L169" s="15">
        <v>6</v>
      </c>
      <c r="M169" s="79">
        <v>13.6</v>
      </c>
      <c r="N169" s="101">
        <v>13.6</v>
      </c>
      <c r="O169" s="63">
        <v>2530</v>
      </c>
      <c r="P169" s="64">
        <f>Table2245789101123456789[[#This Row],[PEMBULATAN]]*O169</f>
        <v>34408</v>
      </c>
    </row>
    <row r="170" spans="1:16" ht="26.25" customHeight="1" x14ac:dyDescent="0.2">
      <c r="A170" s="13"/>
      <c r="B170" s="73"/>
      <c r="C170" s="71" t="s">
        <v>1288</v>
      </c>
      <c r="D170" s="76" t="s">
        <v>69</v>
      </c>
      <c r="E170" s="12">
        <v>44475</v>
      </c>
      <c r="F170" s="74" t="s">
        <v>523</v>
      </c>
      <c r="G170" s="12">
        <v>44475.916666666664</v>
      </c>
      <c r="H170" s="75" t="s">
        <v>1121</v>
      </c>
      <c r="I170" s="15">
        <v>82</v>
      </c>
      <c r="J170" s="15">
        <v>61</v>
      </c>
      <c r="K170" s="15">
        <v>6</v>
      </c>
      <c r="L170" s="15">
        <v>4</v>
      </c>
      <c r="M170" s="79">
        <v>7.5030000000000001</v>
      </c>
      <c r="N170" s="101">
        <v>7.5030000000000001</v>
      </c>
      <c r="O170" s="63">
        <v>2530</v>
      </c>
      <c r="P170" s="64">
        <f>Table2245789101123456789[[#This Row],[PEMBULATAN]]*O170</f>
        <v>18982.59</v>
      </c>
    </row>
    <row r="171" spans="1:16" ht="26.25" customHeight="1" x14ac:dyDescent="0.2">
      <c r="A171" s="13"/>
      <c r="B171" s="73"/>
      <c r="C171" s="71" t="s">
        <v>1289</v>
      </c>
      <c r="D171" s="76" t="s">
        <v>69</v>
      </c>
      <c r="E171" s="12">
        <v>44475</v>
      </c>
      <c r="F171" s="74" t="s">
        <v>523</v>
      </c>
      <c r="G171" s="12">
        <v>44475.916666666664</v>
      </c>
      <c r="H171" s="75" t="s">
        <v>1121</v>
      </c>
      <c r="I171" s="15">
        <v>90</v>
      </c>
      <c r="J171" s="15">
        <v>58</v>
      </c>
      <c r="K171" s="15">
        <v>23</v>
      </c>
      <c r="L171" s="15">
        <v>14</v>
      </c>
      <c r="M171" s="79">
        <v>30.015000000000001</v>
      </c>
      <c r="N171" s="101">
        <v>30.015000000000001</v>
      </c>
      <c r="O171" s="63">
        <v>2530</v>
      </c>
      <c r="P171" s="64">
        <f>Table2245789101123456789[[#This Row],[PEMBULATAN]]*O171</f>
        <v>75937.95</v>
      </c>
    </row>
    <row r="172" spans="1:16" ht="26.25" customHeight="1" x14ac:dyDescent="0.2">
      <c r="A172" s="13"/>
      <c r="B172" s="73"/>
      <c r="C172" s="71" t="s">
        <v>1290</v>
      </c>
      <c r="D172" s="76" t="s">
        <v>69</v>
      </c>
      <c r="E172" s="12">
        <v>44475</v>
      </c>
      <c r="F172" s="74" t="s">
        <v>523</v>
      </c>
      <c r="G172" s="12">
        <v>44475.916666666664</v>
      </c>
      <c r="H172" s="75" t="s">
        <v>1121</v>
      </c>
      <c r="I172" s="15">
        <v>81</v>
      </c>
      <c r="J172" s="15">
        <v>65</v>
      </c>
      <c r="K172" s="15">
        <v>20</v>
      </c>
      <c r="L172" s="15">
        <v>18</v>
      </c>
      <c r="M172" s="79">
        <v>26.324999999999999</v>
      </c>
      <c r="N172" s="101">
        <v>27</v>
      </c>
      <c r="O172" s="63">
        <v>2530</v>
      </c>
      <c r="P172" s="64">
        <f>Table2245789101123456789[[#This Row],[PEMBULATAN]]*O172</f>
        <v>68310</v>
      </c>
    </row>
    <row r="173" spans="1:16" ht="26.25" customHeight="1" x14ac:dyDescent="0.2">
      <c r="A173" s="13"/>
      <c r="B173" s="73"/>
      <c r="C173" s="71" t="s">
        <v>1291</v>
      </c>
      <c r="D173" s="76" t="s">
        <v>69</v>
      </c>
      <c r="E173" s="12">
        <v>44475</v>
      </c>
      <c r="F173" s="74" t="s">
        <v>523</v>
      </c>
      <c r="G173" s="12">
        <v>44475.916666666664</v>
      </c>
      <c r="H173" s="75" t="s">
        <v>1121</v>
      </c>
      <c r="I173" s="15">
        <v>64</v>
      </c>
      <c r="J173" s="15">
        <v>26</v>
      </c>
      <c r="K173" s="15">
        <v>12</v>
      </c>
      <c r="L173" s="15">
        <v>6</v>
      </c>
      <c r="M173" s="79">
        <v>4.992</v>
      </c>
      <c r="N173" s="101">
        <v>6</v>
      </c>
      <c r="O173" s="63">
        <v>2530</v>
      </c>
      <c r="P173" s="64">
        <f>Table2245789101123456789[[#This Row],[PEMBULATAN]]*O173</f>
        <v>15180</v>
      </c>
    </row>
    <row r="174" spans="1:16" ht="26.25" customHeight="1" x14ac:dyDescent="0.2">
      <c r="A174" s="13"/>
      <c r="B174" s="73"/>
      <c r="C174" s="71" t="s">
        <v>1292</v>
      </c>
      <c r="D174" s="76" t="s">
        <v>69</v>
      </c>
      <c r="E174" s="12">
        <v>44475</v>
      </c>
      <c r="F174" s="74" t="s">
        <v>523</v>
      </c>
      <c r="G174" s="12">
        <v>44475.916666666664</v>
      </c>
      <c r="H174" s="75" t="s">
        <v>1121</v>
      </c>
      <c r="I174" s="15">
        <v>46</v>
      </c>
      <c r="J174" s="15">
        <v>42</v>
      </c>
      <c r="K174" s="15">
        <v>16</v>
      </c>
      <c r="L174" s="15">
        <v>4</v>
      </c>
      <c r="M174" s="79">
        <v>7.7279999999999998</v>
      </c>
      <c r="N174" s="101">
        <v>7.7279999999999998</v>
      </c>
      <c r="O174" s="63">
        <v>2530</v>
      </c>
      <c r="P174" s="64">
        <f>Table2245789101123456789[[#This Row],[PEMBULATAN]]*O174</f>
        <v>19551.84</v>
      </c>
    </row>
    <row r="175" spans="1:16" ht="26.25" customHeight="1" x14ac:dyDescent="0.2">
      <c r="A175" s="13"/>
      <c r="B175" s="73"/>
      <c r="C175" s="71" t="s">
        <v>1293</v>
      </c>
      <c r="D175" s="76" t="s">
        <v>69</v>
      </c>
      <c r="E175" s="12">
        <v>44475</v>
      </c>
      <c r="F175" s="74" t="s">
        <v>523</v>
      </c>
      <c r="G175" s="12">
        <v>44475.916666666664</v>
      </c>
      <c r="H175" s="75" t="s">
        <v>1121</v>
      </c>
      <c r="I175" s="15">
        <v>49</v>
      </c>
      <c r="J175" s="15">
        <v>41</v>
      </c>
      <c r="K175" s="15">
        <v>25</v>
      </c>
      <c r="L175" s="15">
        <v>16</v>
      </c>
      <c r="M175" s="79">
        <v>12.55625</v>
      </c>
      <c r="N175" s="101">
        <v>16</v>
      </c>
      <c r="O175" s="63">
        <v>2530</v>
      </c>
      <c r="P175" s="64">
        <f>Table2245789101123456789[[#This Row],[PEMBULATAN]]*O175</f>
        <v>40480</v>
      </c>
    </row>
    <row r="176" spans="1:16" ht="26.25" customHeight="1" x14ac:dyDescent="0.2">
      <c r="A176" s="13"/>
      <c r="B176" s="73"/>
      <c r="C176" s="71" t="s">
        <v>1294</v>
      </c>
      <c r="D176" s="76" t="s">
        <v>69</v>
      </c>
      <c r="E176" s="12">
        <v>44475</v>
      </c>
      <c r="F176" s="74" t="s">
        <v>523</v>
      </c>
      <c r="G176" s="12">
        <v>44475.916666666664</v>
      </c>
      <c r="H176" s="75" t="s">
        <v>1121</v>
      </c>
      <c r="I176" s="15">
        <v>65</v>
      </c>
      <c r="J176" s="15">
        <v>55</v>
      </c>
      <c r="K176" s="15">
        <v>24</v>
      </c>
      <c r="L176" s="15">
        <v>6</v>
      </c>
      <c r="M176" s="79">
        <v>21.45</v>
      </c>
      <c r="N176" s="101">
        <v>22</v>
      </c>
      <c r="O176" s="63">
        <v>2530</v>
      </c>
      <c r="P176" s="64">
        <f>Table2245789101123456789[[#This Row],[PEMBULATAN]]*O176</f>
        <v>55660</v>
      </c>
    </row>
    <row r="177" spans="1:16" ht="26.25" customHeight="1" x14ac:dyDescent="0.2">
      <c r="A177" s="13"/>
      <c r="B177" s="73"/>
      <c r="C177" s="71" t="s">
        <v>1295</v>
      </c>
      <c r="D177" s="76" t="s">
        <v>69</v>
      </c>
      <c r="E177" s="12">
        <v>44475</v>
      </c>
      <c r="F177" s="74" t="s">
        <v>523</v>
      </c>
      <c r="G177" s="12">
        <v>44475.916666666664</v>
      </c>
      <c r="H177" s="75" t="s">
        <v>1121</v>
      </c>
      <c r="I177" s="15">
        <v>71</v>
      </c>
      <c r="J177" s="15">
        <v>65</v>
      </c>
      <c r="K177" s="15">
        <v>12</v>
      </c>
      <c r="L177" s="15">
        <v>10</v>
      </c>
      <c r="M177" s="79">
        <v>13.845000000000001</v>
      </c>
      <c r="N177" s="101">
        <v>13.845000000000001</v>
      </c>
      <c r="O177" s="63">
        <v>2530</v>
      </c>
      <c r="P177" s="64">
        <f>Table2245789101123456789[[#This Row],[PEMBULATAN]]*O177</f>
        <v>35027.85</v>
      </c>
    </row>
    <row r="178" spans="1:16" ht="26.25" customHeight="1" x14ac:dyDescent="0.2">
      <c r="A178" s="13"/>
      <c r="B178" s="73"/>
      <c r="C178" s="71" t="s">
        <v>1296</v>
      </c>
      <c r="D178" s="76" t="s">
        <v>69</v>
      </c>
      <c r="E178" s="12">
        <v>44475</v>
      </c>
      <c r="F178" s="74" t="s">
        <v>523</v>
      </c>
      <c r="G178" s="12">
        <v>44475.916666666664</v>
      </c>
      <c r="H178" s="75" t="s">
        <v>1121</v>
      </c>
      <c r="I178" s="15">
        <v>75</v>
      </c>
      <c r="J178" s="15">
        <v>65</v>
      </c>
      <c r="K178" s="15">
        <v>20</v>
      </c>
      <c r="L178" s="15">
        <v>10</v>
      </c>
      <c r="M178" s="79">
        <v>24.375</v>
      </c>
      <c r="N178" s="101">
        <v>25</v>
      </c>
      <c r="O178" s="63">
        <v>2530</v>
      </c>
      <c r="P178" s="64">
        <f>Table2245789101123456789[[#This Row],[PEMBULATAN]]*O178</f>
        <v>63250</v>
      </c>
    </row>
    <row r="179" spans="1:16" ht="26.25" customHeight="1" x14ac:dyDescent="0.2">
      <c r="A179" s="13"/>
      <c r="B179" s="73"/>
      <c r="C179" s="71" t="s">
        <v>1297</v>
      </c>
      <c r="D179" s="76" t="s">
        <v>69</v>
      </c>
      <c r="E179" s="12">
        <v>44475</v>
      </c>
      <c r="F179" s="74" t="s">
        <v>523</v>
      </c>
      <c r="G179" s="12">
        <v>44475.916666666664</v>
      </c>
      <c r="H179" s="75" t="s">
        <v>1121</v>
      </c>
      <c r="I179" s="15">
        <v>51</v>
      </c>
      <c r="J179" s="15">
        <v>32</v>
      </c>
      <c r="K179" s="15">
        <v>34</v>
      </c>
      <c r="L179" s="15">
        <v>7</v>
      </c>
      <c r="M179" s="79">
        <v>13.872</v>
      </c>
      <c r="N179" s="101">
        <v>13.872</v>
      </c>
      <c r="O179" s="63">
        <v>2530</v>
      </c>
      <c r="P179" s="64">
        <f>Table2245789101123456789[[#This Row],[PEMBULATAN]]*O179</f>
        <v>35096.159999999996</v>
      </c>
    </row>
    <row r="180" spans="1:16" ht="26.25" customHeight="1" x14ac:dyDescent="0.2">
      <c r="A180" s="13"/>
      <c r="B180" s="73"/>
      <c r="C180" s="71" t="s">
        <v>1298</v>
      </c>
      <c r="D180" s="76" t="s">
        <v>69</v>
      </c>
      <c r="E180" s="12">
        <v>44475</v>
      </c>
      <c r="F180" s="74" t="s">
        <v>523</v>
      </c>
      <c r="G180" s="12">
        <v>44475.916666666664</v>
      </c>
      <c r="H180" s="75" t="s">
        <v>1121</v>
      </c>
      <c r="I180" s="15">
        <v>80</v>
      </c>
      <c r="J180" s="15">
        <v>65</v>
      </c>
      <c r="K180" s="15">
        <v>19</v>
      </c>
      <c r="L180" s="15">
        <v>13</v>
      </c>
      <c r="M180" s="79">
        <v>24.7</v>
      </c>
      <c r="N180" s="101">
        <v>24.7</v>
      </c>
      <c r="O180" s="63">
        <v>2530</v>
      </c>
      <c r="P180" s="64">
        <f>Table2245789101123456789[[#This Row],[PEMBULATAN]]*O180</f>
        <v>62491</v>
      </c>
    </row>
    <row r="181" spans="1:16" ht="26.25" customHeight="1" x14ac:dyDescent="0.2">
      <c r="A181" s="13"/>
      <c r="B181" s="73"/>
      <c r="C181" s="71" t="s">
        <v>1299</v>
      </c>
      <c r="D181" s="76" t="s">
        <v>69</v>
      </c>
      <c r="E181" s="12">
        <v>44475</v>
      </c>
      <c r="F181" s="74" t="s">
        <v>523</v>
      </c>
      <c r="G181" s="12">
        <v>44475.916666666664</v>
      </c>
      <c r="H181" s="75" t="s">
        <v>1121</v>
      </c>
      <c r="I181" s="15">
        <v>66</v>
      </c>
      <c r="J181" s="15">
        <v>66</v>
      </c>
      <c r="K181" s="15">
        <v>22</v>
      </c>
      <c r="L181" s="15">
        <v>8</v>
      </c>
      <c r="M181" s="79">
        <v>23.957999999999998</v>
      </c>
      <c r="N181" s="101">
        <v>23.957999999999998</v>
      </c>
      <c r="O181" s="63">
        <v>2530</v>
      </c>
      <c r="P181" s="64">
        <f>Table2245789101123456789[[#This Row],[PEMBULATAN]]*O181</f>
        <v>60613.74</v>
      </c>
    </row>
    <row r="182" spans="1:16" ht="26.25" customHeight="1" x14ac:dyDescent="0.2">
      <c r="A182" s="13"/>
      <c r="B182" s="73"/>
      <c r="C182" s="71" t="s">
        <v>1300</v>
      </c>
      <c r="D182" s="76" t="s">
        <v>69</v>
      </c>
      <c r="E182" s="12">
        <v>44475</v>
      </c>
      <c r="F182" s="74" t="s">
        <v>523</v>
      </c>
      <c r="G182" s="12">
        <v>44475.916666666664</v>
      </c>
      <c r="H182" s="75" t="s">
        <v>1121</v>
      </c>
      <c r="I182" s="15">
        <v>83</v>
      </c>
      <c r="J182" s="15">
        <v>64</v>
      </c>
      <c r="K182" s="15">
        <v>24</v>
      </c>
      <c r="L182" s="15">
        <v>14</v>
      </c>
      <c r="M182" s="79">
        <v>31.872</v>
      </c>
      <c r="N182" s="101">
        <v>31.872</v>
      </c>
      <c r="O182" s="63">
        <v>2530</v>
      </c>
      <c r="P182" s="64">
        <f>Table2245789101123456789[[#This Row],[PEMBULATAN]]*O182</f>
        <v>80636.160000000003</v>
      </c>
    </row>
    <row r="183" spans="1:16" ht="26.25" customHeight="1" x14ac:dyDescent="0.2">
      <c r="A183" s="13"/>
      <c r="B183" s="73"/>
      <c r="C183" s="71" t="s">
        <v>1301</v>
      </c>
      <c r="D183" s="76" t="s">
        <v>69</v>
      </c>
      <c r="E183" s="12">
        <v>44475</v>
      </c>
      <c r="F183" s="74" t="s">
        <v>523</v>
      </c>
      <c r="G183" s="12">
        <v>44475.916666666664</v>
      </c>
      <c r="H183" s="75" t="s">
        <v>1121</v>
      </c>
      <c r="I183" s="15">
        <v>64</v>
      </c>
      <c r="J183" s="15">
        <v>40</v>
      </c>
      <c r="K183" s="15">
        <v>15</v>
      </c>
      <c r="L183" s="15">
        <v>3</v>
      </c>
      <c r="M183" s="79">
        <v>9.6</v>
      </c>
      <c r="N183" s="101">
        <v>9.6</v>
      </c>
      <c r="O183" s="63">
        <v>2530</v>
      </c>
      <c r="P183" s="64">
        <f>Table2245789101123456789[[#This Row],[PEMBULATAN]]*O183</f>
        <v>24288</v>
      </c>
    </row>
    <row r="184" spans="1:16" ht="26.25" customHeight="1" x14ac:dyDescent="0.2">
      <c r="A184" s="13"/>
      <c r="B184" s="73"/>
      <c r="C184" s="71" t="s">
        <v>1302</v>
      </c>
      <c r="D184" s="76" t="s">
        <v>69</v>
      </c>
      <c r="E184" s="12">
        <v>44475</v>
      </c>
      <c r="F184" s="74" t="s">
        <v>523</v>
      </c>
      <c r="G184" s="12">
        <v>44475.916666666664</v>
      </c>
      <c r="H184" s="75" t="s">
        <v>1121</v>
      </c>
      <c r="I184" s="15">
        <v>81</v>
      </c>
      <c r="J184" s="15">
        <v>50</v>
      </c>
      <c r="K184" s="15">
        <v>12</v>
      </c>
      <c r="L184" s="15">
        <v>2</v>
      </c>
      <c r="M184" s="79">
        <v>12.15</v>
      </c>
      <c r="N184" s="101">
        <v>12.15</v>
      </c>
      <c r="O184" s="63">
        <v>2530</v>
      </c>
      <c r="P184" s="64">
        <f>Table2245789101123456789[[#This Row],[PEMBULATAN]]*O184</f>
        <v>30739.5</v>
      </c>
    </row>
    <row r="185" spans="1:16" ht="26.25" customHeight="1" x14ac:dyDescent="0.2">
      <c r="A185" s="13"/>
      <c r="B185" s="73"/>
      <c r="C185" s="71" t="s">
        <v>1303</v>
      </c>
      <c r="D185" s="76" t="s">
        <v>69</v>
      </c>
      <c r="E185" s="12">
        <v>44475</v>
      </c>
      <c r="F185" s="74" t="s">
        <v>523</v>
      </c>
      <c r="G185" s="12">
        <v>44475.916666666664</v>
      </c>
      <c r="H185" s="75" t="s">
        <v>1121</v>
      </c>
      <c r="I185" s="15">
        <v>81</v>
      </c>
      <c r="J185" s="15">
        <v>50</v>
      </c>
      <c r="K185" s="15">
        <v>12</v>
      </c>
      <c r="L185" s="15">
        <v>2</v>
      </c>
      <c r="M185" s="79">
        <v>12.15</v>
      </c>
      <c r="N185" s="101">
        <v>12.15</v>
      </c>
      <c r="O185" s="63">
        <v>2530</v>
      </c>
      <c r="P185" s="64">
        <f>Table2245789101123456789[[#This Row],[PEMBULATAN]]*O185</f>
        <v>30739.5</v>
      </c>
    </row>
    <row r="186" spans="1:16" ht="26.25" customHeight="1" x14ac:dyDescent="0.2">
      <c r="A186" s="13"/>
      <c r="B186" s="73"/>
      <c r="C186" s="71" t="s">
        <v>1304</v>
      </c>
      <c r="D186" s="76" t="s">
        <v>69</v>
      </c>
      <c r="E186" s="12">
        <v>44475</v>
      </c>
      <c r="F186" s="74" t="s">
        <v>523</v>
      </c>
      <c r="G186" s="12">
        <v>44475.916666666664</v>
      </c>
      <c r="H186" s="75" t="s">
        <v>1121</v>
      </c>
      <c r="I186" s="15">
        <v>83</v>
      </c>
      <c r="J186" s="15">
        <v>61</v>
      </c>
      <c r="K186" s="15">
        <v>28</v>
      </c>
      <c r="L186" s="15">
        <v>21</v>
      </c>
      <c r="M186" s="79">
        <v>35.441000000000003</v>
      </c>
      <c r="N186" s="101">
        <v>36</v>
      </c>
      <c r="O186" s="63">
        <v>2530</v>
      </c>
      <c r="P186" s="64">
        <f>Table2245789101123456789[[#This Row],[PEMBULATAN]]*O186</f>
        <v>91080</v>
      </c>
    </row>
    <row r="187" spans="1:16" ht="26.25" customHeight="1" x14ac:dyDescent="0.2">
      <c r="A187" s="13"/>
      <c r="B187" s="73"/>
      <c r="C187" s="71" t="s">
        <v>1305</v>
      </c>
      <c r="D187" s="76" t="s">
        <v>69</v>
      </c>
      <c r="E187" s="12">
        <v>44475</v>
      </c>
      <c r="F187" s="74" t="s">
        <v>523</v>
      </c>
      <c r="G187" s="12">
        <v>44475.916666666664</v>
      </c>
      <c r="H187" s="75" t="s">
        <v>1121</v>
      </c>
      <c r="I187" s="15">
        <v>96</v>
      </c>
      <c r="J187" s="15">
        <v>60</v>
      </c>
      <c r="K187" s="15">
        <v>27</v>
      </c>
      <c r="L187" s="15">
        <v>24</v>
      </c>
      <c r="M187" s="79">
        <v>38.880000000000003</v>
      </c>
      <c r="N187" s="101">
        <v>38.880000000000003</v>
      </c>
      <c r="O187" s="63">
        <v>2530</v>
      </c>
      <c r="P187" s="64">
        <f>Table2245789101123456789[[#This Row],[PEMBULATAN]]*O187</f>
        <v>98366.400000000009</v>
      </c>
    </row>
    <row r="188" spans="1:16" ht="26.25" customHeight="1" x14ac:dyDescent="0.2">
      <c r="A188" s="13"/>
      <c r="B188" s="73"/>
      <c r="C188" s="71" t="s">
        <v>1306</v>
      </c>
      <c r="D188" s="76" t="s">
        <v>69</v>
      </c>
      <c r="E188" s="12">
        <v>44475</v>
      </c>
      <c r="F188" s="74" t="s">
        <v>523</v>
      </c>
      <c r="G188" s="12">
        <v>44475.916666666664</v>
      </c>
      <c r="H188" s="75" t="s">
        <v>1121</v>
      </c>
      <c r="I188" s="15">
        <v>57</v>
      </c>
      <c r="J188" s="15">
        <v>48</v>
      </c>
      <c r="K188" s="15">
        <v>20</v>
      </c>
      <c r="L188" s="15">
        <v>7</v>
      </c>
      <c r="M188" s="79">
        <v>13.68</v>
      </c>
      <c r="N188" s="101">
        <v>13.68</v>
      </c>
      <c r="O188" s="63">
        <v>2530</v>
      </c>
      <c r="P188" s="64">
        <f>Table2245789101123456789[[#This Row],[PEMBULATAN]]*O188</f>
        <v>34610.400000000001</v>
      </c>
    </row>
    <row r="189" spans="1:16" ht="26.25" customHeight="1" x14ac:dyDescent="0.2">
      <c r="A189" s="13"/>
      <c r="B189" s="73"/>
      <c r="C189" s="71" t="s">
        <v>1307</v>
      </c>
      <c r="D189" s="76" t="s">
        <v>69</v>
      </c>
      <c r="E189" s="12">
        <v>44475</v>
      </c>
      <c r="F189" s="74" t="s">
        <v>523</v>
      </c>
      <c r="G189" s="12">
        <v>44475.916666666664</v>
      </c>
      <c r="H189" s="75" t="s">
        <v>1121</v>
      </c>
      <c r="I189" s="15">
        <v>85</v>
      </c>
      <c r="J189" s="15">
        <v>63</v>
      </c>
      <c r="K189" s="15">
        <v>23</v>
      </c>
      <c r="L189" s="15">
        <v>15</v>
      </c>
      <c r="M189" s="79">
        <v>30.791250000000002</v>
      </c>
      <c r="N189" s="101">
        <v>30.791250000000002</v>
      </c>
      <c r="O189" s="63">
        <v>2530</v>
      </c>
      <c r="P189" s="64">
        <f>Table2245789101123456789[[#This Row],[PEMBULATAN]]*O189</f>
        <v>77901.862500000003</v>
      </c>
    </row>
    <row r="190" spans="1:16" ht="26.25" customHeight="1" x14ac:dyDescent="0.2">
      <c r="A190" s="13"/>
      <c r="B190" s="73"/>
      <c r="C190" s="71" t="s">
        <v>1308</v>
      </c>
      <c r="D190" s="76" t="s">
        <v>69</v>
      </c>
      <c r="E190" s="12">
        <v>44475</v>
      </c>
      <c r="F190" s="74" t="s">
        <v>523</v>
      </c>
      <c r="G190" s="12">
        <v>44475.916666666664</v>
      </c>
      <c r="H190" s="75" t="s">
        <v>1121</v>
      </c>
      <c r="I190" s="15">
        <v>80</v>
      </c>
      <c r="J190" s="15">
        <v>62</v>
      </c>
      <c r="K190" s="15">
        <v>20</v>
      </c>
      <c r="L190" s="15">
        <v>12</v>
      </c>
      <c r="M190" s="79">
        <v>24.8</v>
      </c>
      <c r="N190" s="101">
        <v>24.8</v>
      </c>
      <c r="O190" s="63">
        <v>2530</v>
      </c>
      <c r="P190" s="64">
        <f>Table2245789101123456789[[#This Row],[PEMBULATAN]]*O190</f>
        <v>62744</v>
      </c>
    </row>
    <row r="191" spans="1:16" ht="26.25" customHeight="1" x14ac:dyDescent="0.2">
      <c r="A191" s="13"/>
      <c r="B191" s="73"/>
      <c r="C191" s="71" t="s">
        <v>1309</v>
      </c>
      <c r="D191" s="76" t="s">
        <v>69</v>
      </c>
      <c r="E191" s="12">
        <v>44475</v>
      </c>
      <c r="F191" s="74" t="s">
        <v>523</v>
      </c>
      <c r="G191" s="12">
        <v>44475.916666666664</v>
      </c>
      <c r="H191" s="75" t="s">
        <v>1121</v>
      </c>
      <c r="I191" s="15">
        <v>85</v>
      </c>
      <c r="J191" s="15">
        <v>60</v>
      </c>
      <c r="K191" s="15">
        <v>18</v>
      </c>
      <c r="L191" s="15">
        <v>12</v>
      </c>
      <c r="M191" s="79">
        <v>22.95</v>
      </c>
      <c r="N191" s="101">
        <v>22.95</v>
      </c>
      <c r="O191" s="63">
        <v>2530</v>
      </c>
      <c r="P191" s="64">
        <f>Table2245789101123456789[[#This Row],[PEMBULATAN]]*O191</f>
        <v>58063.5</v>
      </c>
    </row>
    <row r="192" spans="1:16" ht="26.25" customHeight="1" x14ac:dyDescent="0.2">
      <c r="A192" s="13"/>
      <c r="B192" s="73"/>
      <c r="C192" s="71" t="s">
        <v>1310</v>
      </c>
      <c r="D192" s="76" t="s">
        <v>69</v>
      </c>
      <c r="E192" s="12">
        <v>44475</v>
      </c>
      <c r="F192" s="74" t="s">
        <v>523</v>
      </c>
      <c r="G192" s="12">
        <v>44475.916666666664</v>
      </c>
      <c r="H192" s="75" t="s">
        <v>1121</v>
      </c>
      <c r="I192" s="15">
        <v>70</v>
      </c>
      <c r="J192" s="15">
        <v>58</v>
      </c>
      <c r="K192" s="15">
        <v>25</v>
      </c>
      <c r="L192" s="15">
        <v>7</v>
      </c>
      <c r="M192" s="79">
        <v>25.375</v>
      </c>
      <c r="N192" s="101">
        <v>26</v>
      </c>
      <c r="O192" s="63">
        <v>2530</v>
      </c>
      <c r="P192" s="64">
        <f>Table2245789101123456789[[#This Row],[PEMBULATAN]]*O192</f>
        <v>65780</v>
      </c>
    </row>
    <row r="193" spans="1:16" ht="26.25" customHeight="1" x14ac:dyDescent="0.2">
      <c r="A193" s="13"/>
      <c r="B193" s="73"/>
      <c r="C193" s="71" t="s">
        <v>1311</v>
      </c>
      <c r="D193" s="76" t="s">
        <v>69</v>
      </c>
      <c r="E193" s="12">
        <v>44475</v>
      </c>
      <c r="F193" s="74" t="s">
        <v>523</v>
      </c>
      <c r="G193" s="12">
        <v>44475.916666666664</v>
      </c>
      <c r="H193" s="75" t="s">
        <v>1121</v>
      </c>
      <c r="I193" s="15">
        <v>100</v>
      </c>
      <c r="J193" s="15">
        <v>66</v>
      </c>
      <c r="K193" s="15">
        <v>30</v>
      </c>
      <c r="L193" s="15">
        <v>20</v>
      </c>
      <c r="M193" s="79">
        <v>49.5</v>
      </c>
      <c r="N193" s="101">
        <v>49.5</v>
      </c>
      <c r="O193" s="63">
        <v>2530</v>
      </c>
      <c r="P193" s="64">
        <f>Table2245789101123456789[[#This Row],[PEMBULATAN]]*O193</f>
        <v>125235</v>
      </c>
    </row>
    <row r="194" spans="1:16" ht="26.25" customHeight="1" x14ac:dyDescent="0.2">
      <c r="A194" s="13"/>
      <c r="B194" s="73"/>
      <c r="C194" s="71" t="s">
        <v>1312</v>
      </c>
      <c r="D194" s="76" t="s">
        <v>69</v>
      </c>
      <c r="E194" s="12">
        <v>44475</v>
      </c>
      <c r="F194" s="74" t="s">
        <v>523</v>
      </c>
      <c r="G194" s="12">
        <v>44475.916666666664</v>
      </c>
      <c r="H194" s="75" t="s">
        <v>1121</v>
      </c>
      <c r="I194" s="15">
        <v>80</v>
      </c>
      <c r="J194" s="15">
        <v>44</v>
      </c>
      <c r="K194" s="15">
        <v>18</v>
      </c>
      <c r="L194" s="15">
        <v>11</v>
      </c>
      <c r="M194" s="79">
        <v>15.84</v>
      </c>
      <c r="N194" s="101">
        <v>15.84</v>
      </c>
      <c r="O194" s="63">
        <v>2530</v>
      </c>
      <c r="P194" s="64">
        <f>Table2245789101123456789[[#This Row],[PEMBULATAN]]*O194</f>
        <v>40075.199999999997</v>
      </c>
    </row>
    <row r="195" spans="1:16" ht="26.25" customHeight="1" x14ac:dyDescent="0.2">
      <c r="A195" s="13"/>
      <c r="B195" s="73"/>
      <c r="C195" s="71" t="s">
        <v>1313</v>
      </c>
      <c r="D195" s="76" t="s">
        <v>69</v>
      </c>
      <c r="E195" s="12">
        <v>44475</v>
      </c>
      <c r="F195" s="74" t="s">
        <v>523</v>
      </c>
      <c r="G195" s="12">
        <v>44475.916666666664</v>
      </c>
      <c r="H195" s="75" t="s">
        <v>1121</v>
      </c>
      <c r="I195" s="15">
        <v>60</v>
      </c>
      <c r="J195" s="15">
        <v>66</v>
      </c>
      <c r="K195" s="15">
        <v>15</v>
      </c>
      <c r="L195" s="15">
        <v>5</v>
      </c>
      <c r="M195" s="79">
        <v>14.85</v>
      </c>
      <c r="N195" s="101">
        <v>14.85</v>
      </c>
      <c r="O195" s="63">
        <v>2530</v>
      </c>
      <c r="P195" s="64">
        <f>Table2245789101123456789[[#This Row],[PEMBULATAN]]*O195</f>
        <v>37570.5</v>
      </c>
    </row>
    <row r="196" spans="1:16" ht="26.25" customHeight="1" x14ac:dyDescent="0.2">
      <c r="A196" s="13"/>
      <c r="B196" s="73"/>
      <c r="C196" s="71" t="s">
        <v>1314</v>
      </c>
      <c r="D196" s="76" t="s">
        <v>69</v>
      </c>
      <c r="E196" s="12">
        <v>44475</v>
      </c>
      <c r="F196" s="74" t="s">
        <v>523</v>
      </c>
      <c r="G196" s="12">
        <v>44475.916666666664</v>
      </c>
      <c r="H196" s="75" t="s">
        <v>1121</v>
      </c>
      <c r="I196" s="15">
        <v>50</v>
      </c>
      <c r="J196" s="15">
        <v>45</v>
      </c>
      <c r="K196" s="15">
        <v>22</v>
      </c>
      <c r="L196" s="15">
        <v>2</v>
      </c>
      <c r="M196" s="79">
        <v>12.375</v>
      </c>
      <c r="N196" s="101">
        <v>13</v>
      </c>
      <c r="O196" s="63">
        <v>2530</v>
      </c>
      <c r="P196" s="64">
        <f>Table2245789101123456789[[#This Row],[PEMBULATAN]]*O196</f>
        <v>32890</v>
      </c>
    </row>
    <row r="197" spans="1:16" ht="26.25" customHeight="1" x14ac:dyDescent="0.2">
      <c r="A197" s="13"/>
      <c r="B197" s="73"/>
      <c r="C197" s="71" t="s">
        <v>1315</v>
      </c>
      <c r="D197" s="76" t="s">
        <v>69</v>
      </c>
      <c r="E197" s="12">
        <v>44475</v>
      </c>
      <c r="F197" s="74" t="s">
        <v>523</v>
      </c>
      <c r="G197" s="12">
        <v>44475.916666666664</v>
      </c>
      <c r="H197" s="75" t="s">
        <v>1121</v>
      </c>
      <c r="I197" s="15">
        <v>90</v>
      </c>
      <c r="J197" s="15">
        <v>60</v>
      </c>
      <c r="K197" s="15">
        <v>25</v>
      </c>
      <c r="L197" s="15">
        <v>18</v>
      </c>
      <c r="M197" s="79">
        <v>33.75</v>
      </c>
      <c r="N197" s="101">
        <v>33.75</v>
      </c>
      <c r="O197" s="63">
        <v>2530</v>
      </c>
      <c r="P197" s="64">
        <f>Table2245789101123456789[[#This Row],[PEMBULATAN]]*O197</f>
        <v>85387.5</v>
      </c>
    </row>
    <row r="198" spans="1:16" ht="26.25" customHeight="1" x14ac:dyDescent="0.2">
      <c r="A198" s="13"/>
      <c r="B198" s="73"/>
      <c r="C198" s="71" t="s">
        <v>1316</v>
      </c>
      <c r="D198" s="76" t="s">
        <v>69</v>
      </c>
      <c r="E198" s="12">
        <v>44475</v>
      </c>
      <c r="F198" s="74" t="s">
        <v>523</v>
      </c>
      <c r="G198" s="12">
        <v>44475.916666666664</v>
      </c>
      <c r="H198" s="75" t="s">
        <v>1121</v>
      </c>
      <c r="I198" s="15">
        <v>100</v>
      </c>
      <c r="J198" s="15">
        <v>52</v>
      </c>
      <c r="K198" s="15">
        <v>29</v>
      </c>
      <c r="L198" s="15">
        <v>22</v>
      </c>
      <c r="M198" s="79">
        <v>37.700000000000003</v>
      </c>
      <c r="N198" s="101">
        <v>37.700000000000003</v>
      </c>
      <c r="O198" s="63">
        <v>2530</v>
      </c>
      <c r="P198" s="64">
        <f>Table2245789101123456789[[#This Row],[PEMBULATAN]]*O198</f>
        <v>95381</v>
      </c>
    </row>
    <row r="199" spans="1:16" ht="26.25" customHeight="1" x14ac:dyDescent="0.2">
      <c r="A199" s="13"/>
      <c r="B199" s="73"/>
      <c r="C199" s="71" t="s">
        <v>1317</v>
      </c>
      <c r="D199" s="76" t="s">
        <v>69</v>
      </c>
      <c r="E199" s="12">
        <v>44475</v>
      </c>
      <c r="F199" s="74" t="s">
        <v>523</v>
      </c>
      <c r="G199" s="12">
        <v>44475.916666666664</v>
      </c>
      <c r="H199" s="75" t="s">
        <v>1121</v>
      </c>
      <c r="I199" s="15">
        <v>95</v>
      </c>
      <c r="J199" s="15">
        <v>65</v>
      </c>
      <c r="K199" s="15">
        <v>20</v>
      </c>
      <c r="L199" s="15">
        <v>19</v>
      </c>
      <c r="M199" s="79">
        <v>30.875</v>
      </c>
      <c r="N199" s="101">
        <v>30.875</v>
      </c>
      <c r="O199" s="63">
        <v>2530</v>
      </c>
      <c r="P199" s="64">
        <f>Table2245789101123456789[[#This Row],[PEMBULATAN]]*O199</f>
        <v>78113.75</v>
      </c>
    </row>
    <row r="200" spans="1:16" ht="26.25" customHeight="1" x14ac:dyDescent="0.2">
      <c r="A200" s="13"/>
      <c r="B200" s="73"/>
      <c r="C200" s="71" t="s">
        <v>1318</v>
      </c>
      <c r="D200" s="76" t="s">
        <v>69</v>
      </c>
      <c r="E200" s="12">
        <v>44475</v>
      </c>
      <c r="F200" s="74" t="s">
        <v>523</v>
      </c>
      <c r="G200" s="12">
        <v>44475.916666666664</v>
      </c>
      <c r="H200" s="75" t="s">
        <v>1121</v>
      </c>
      <c r="I200" s="15">
        <v>90</v>
      </c>
      <c r="J200" s="15">
        <v>60</v>
      </c>
      <c r="K200" s="15">
        <v>28</v>
      </c>
      <c r="L200" s="15">
        <v>17</v>
      </c>
      <c r="M200" s="79">
        <v>37.799999999999997</v>
      </c>
      <c r="N200" s="101">
        <v>37.799999999999997</v>
      </c>
      <c r="O200" s="63">
        <v>2530</v>
      </c>
      <c r="P200" s="64">
        <f>Table2245789101123456789[[#This Row],[PEMBULATAN]]*O200</f>
        <v>95634</v>
      </c>
    </row>
    <row r="201" spans="1:16" ht="26.25" customHeight="1" x14ac:dyDescent="0.2">
      <c r="A201" s="13"/>
      <c r="B201" s="73"/>
      <c r="C201" s="71" t="s">
        <v>1319</v>
      </c>
      <c r="D201" s="76" t="s">
        <v>69</v>
      </c>
      <c r="E201" s="12">
        <v>44475</v>
      </c>
      <c r="F201" s="74" t="s">
        <v>523</v>
      </c>
      <c r="G201" s="12">
        <v>44475.916666666664</v>
      </c>
      <c r="H201" s="75" t="s">
        <v>1121</v>
      </c>
      <c r="I201" s="15">
        <v>101</v>
      </c>
      <c r="J201" s="15">
        <v>54</v>
      </c>
      <c r="K201" s="15">
        <v>32</v>
      </c>
      <c r="L201" s="15">
        <v>32</v>
      </c>
      <c r="M201" s="79">
        <v>43.631999999999998</v>
      </c>
      <c r="N201" s="101">
        <v>43.631999999999998</v>
      </c>
      <c r="O201" s="63">
        <v>2530</v>
      </c>
      <c r="P201" s="64">
        <f>Table2245789101123456789[[#This Row],[PEMBULATAN]]*O201</f>
        <v>110388.95999999999</v>
      </c>
    </row>
    <row r="202" spans="1:16" ht="26.25" customHeight="1" x14ac:dyDescent="0.2">
      <c r="A202" s="13"/>
      <c r="B202" s="73"/>
      <c r="C202" s="71" t="s">
        <v>1320</v>
      </c>
      <c r="D202" s="76" t="s">
        <v>69</v>
      </c>
      <c r="E202" s="12">
        <v>44475</v>
      </c>
      <c r="F202" s="74" t="s">
        <v>523</v>
      </c>
      <c r="G202" s="12">
        <v>44475.916666666664</v>
      </c>
      <c r="H202" s="75" t="s">
        <v>1121</v>
      </c>
      <c r="I202" s="15">
        <v>71</v>
      </c>
      <c r="J202" s="15">
        <v>62</v>
      </c>
      <c r="K202" s="15">
        <v>17</v>
      </c>
      <c r="L202" s="15">
        <v>13</v>
      </c>
      <c r="M202" s="79">
        <v>18.708500000000001</v>
      </c>
      <c r="N202" s="101">
        <v>18.708500000000001</v>
      </c>
      <c r="O202" s="63">
        <v>2530</v>
      </c>
      <c r="P202" s="64">
        <f>Table2245789101123456789[[#This Row],[PEMBULATAN]]*O202</f>
        <v>47332.505000000005</v>
      </c>
    </row>
    <row r="203" spans="1:16" ht="26.25" customHeight="1" x14ac:dyDescent="0.2">
      <c r="A203" s="13"/>
      <c r="B203" s="73"/>
      <c r="C203" s="71" t="s">
        <v>1321</v>
      </c>
      <c r="D203" s="76" t="s">
        <v>69</v>
      </c>
      <c r="E203" s="12">
        <v>44475</v>
      </c>
      <c r="F203" s="74" t="s">
        <v>523</v>
      </c>
      <c r="G203" s="12">
        <v>44475.916666666664</v>
      </c>
      <c r="H203" s="75" t="s">
        <v>1121</v>
      </c>
      <c r="I203" s="15">
        <v>36</v>
      </c>
      <c r="J203" s="15">
        <v>33</v>
      </c>
      <c r="K203" s="15">
        <v>33</v>
      </c>
      <c r="L203" s="15">
        <v>5</v>
      </c>
      <c r="M203" s="79">
        <v>9.8010000000000002</v>
      </c>
      <c r="N203" s="101">
        <v>9.8010000000000002</v>
      </c>
      <c r="O203" s="63">
        <v>2530</v>
      </c>
      <c r="P203" s="64">
        <f>Table2245789101123456789[[#This Row],[PEMBULATAN]]*O203</f>
        <v>24796.53</v>
      </c>
    </row>
    <row r="204" spans="1:16" ht="26.25" customHeight="1" x14ac:dyDescent="0.2">
      <c r="A204" s="13"/>
      <c r="B204" s="73"/>
      <c r="C204" s="71" t="s">
        <v>1322</v>
      </c>
      <c r="D204" s="76" t="s">
        <v>69</v>
      </c>
      <c r="E204" s="12">
        <v>44475</v>
      </c>
      <c r="F204" s="74" t="s">
        <v>523</v>
      </c>
      <c r="G204" s="12">
        <v>44475.916666666664</v>
      </c>
      <c r="H204" s="75" t="s">
        <v>1121</v>
      </c>
      <c r="I204" s="15">
        <v>53</v>
      </c>
      <c r="J204" s="15">
        <v>43</v>
      </c>
      <c r="K204" s="15">
        <v>36</v>
      </c>
      <c r="L204" s="15">
        <v>12</v>
      </c>
      <c r="M204" s="79">
        <v>20.510999999999999</v>
      </c>
      <c r="N204" s="101">
        <v>20.510999999999999</v>
      </c>
      <c r="O204" s="63">
        <v>2530</v>
      </c>
      <c r="P204" s="64">
        <f>Table2245789101123456789[[#This Row],[PEMBULATAN]]*O204</f>
        <v>51892.829999999994</v>
      </c>
    </row>
    <row r="205" spans="1:16" ht="26.25" customHeight="1" x14ac:dyDescent="0.2">
      <c r="A205" s="13"/>
      <c r="B205" s="73"/>
      <c r="C205" s="71" t="s">
        <v>1323</v>
      </c>
      <c r="D205" s="76" t="s">
        <v>69</v>
      </c>
      <c r="E205" s="12">
        <v>44475</v>
      </c>
      <c r="F205" s="74" t="s">
        <v>523</v>
      </c>
      <c r="G205" s="12">
        <v>44475.916666666664</v>
      </c>
      <c r="H205" s="75" t="s">
        <v>1121</v>
      </c>
      <c r="I205" s="15">
        <v>62</v>
      </c>
      <c r="J205" s="15">
        <v>55</v>
      </c>
      <c r="K205" s="15">
        <v>16</v>
      </c>
      <c r="L205" s="15">
        <v>7</v>
      </c>
      <c r="M205" s="79">
        <v>13.64</v>
      </c>
      <c r="N205" s="101">
        <v>13.64</v>
      </c>
      <c r="O205" s="63">
        <v>2530</v>
      </c>
      <c r="P205" s="64">
        <f>Table2245789101123456789[[#This Row],[PEMBULATAN]]*O205</f>
        <v>34509.200000000004</v>
      </c>
    </row>
    <row r="206" spans="1:16" ht="26.25" customHeight="1" x14ac:dyDescent="0.2">
      <c r="A206" s="13"/>
      <c r="B206" s="73"/>
      <c r="C206" s="71" t="s">
        <v>1324</v>
      </c>
      <c r="D206" s="76" t="s">
        <v>69</v>
      </c>
      <c r="E206" s="12">
        <v>44475</v>
      </c>
      <c r="F206" s="74" t="s">
        <v>523</v>
      </c>
      <c r="G206" s="12">
        <v>44475.916666666664</v>
      </c>
      <c r="H206" s="75" t="s">
        <v>1121</v>
      </c>
      <c r="I206" s="15">
        <v>100</v>
      </c>
      <c r="J206" s="15">
        <v>65</v>
      </c>
      <c r="K206" s="15">
        <v>20</v>
      </c>
      <c r="L206" s="15">
        <v>14</v>
      </c>
      <c r="M206" s="79">
        <v>32.5</v>
      </c>
      <c r="N206" s="101">
        <v>32.5</v>
      </c>
      <c r="O206" s="63">
        <v>2530</v>
      </c>
      <c r="P206" s="64">
        <f>Table2245789101123456789[[#This Row],[PEMBULATAN]]*O206</f>
        <v>82225</v>
      </c>
    </row>
    <row r="207" spans="1:16" ht="26.25" customHeight="1" x14ac:dyDescent="0.2">
      <c r="A207" s="13"/>
      <c r="B207" s="73"/>
      <c r="C207" s="71" t="s">
        <v>1325</v>
      </c>
      <c r="D207" s="76" t="s">
        <v>69</v>
      </c>
      <c r="E207" s="12">
        <v>44475</v>
      </c>
      <c r="F207" s="74" t="s">
        <v>523</v>
      </c>
      <c r="G207" s="12">
        <v>44475.916666666664</v>
      </c>
      <c r="H207" s="75" t="s">
        <v>1121</v>
      </c>
      <c r="I207" s="15">
        <v>56</v>
      </c>
      <c r="J207" s="15">
        <v>53</v>
      </c>
      <c r="K207" s="15">
        <v>20</v>
      </c>
      <c r="L207" s="15">
        <v>9</v>
      </c>
      <c r="M207" s="79">
        <v>14.84</v>
      </c>
      <c r="N207" s="101">
        <v>14.84</v>
      </c>
      <c r="O207" s="63">
        <v>2530</v>
      </c>
      <c r="P207" s="64">
        <f>Table2245789101123456789[[#This Row],[PEMBULATAN]]*O207</f>
        <v>37545.199999999997</v>
      </c>
    </row>
    <row r="208" spans="1:16" ht="26.25" customHeight="1" x14ac:dyDescent="0.2">
      <c r="A208" s="13"/>
      <c r="B208" s="73"/>
      <c r="C208" s="71" t="s">
        <v>1326</v>
      </c>
      <c r="D208" s="76" t="s">
        <v>69</v>
      </c>
      <c r="E208" s="12">
        <v>44475</v>
      </c>
      <c r="F208" s="74" t="s">
        <v>523</v>
      </c>
      <c r="G208" s="12">
        <v>44475.916666666664</v>
      </c>
      <c r="H208" s="75" t="s">
        <v>1121</v>
      </c>
      <c r="I208" s="15">
        <v>84</v>
      </c>
      <c r="J208" s="15">
        <v>44</v>
      </c>
      <c r="K208" s="15">
        <v>5</v>
      </c>
      <c r="L208" s="15">
        <v>4</v>
      </c>
      <c r="M208" s="79">
        <v>4.62</v>
      </c>
      <c r="N208" s="101">
        <v>4.62</v>
      </c>
      <c r="O208" s="63">
        <v>2530</v>
      </c>
      <c r="P208" s="64">
        <f>Table2245789101123456789[[#This Row],[PEMBULATAN]]*O208</f>
        <v>11688.6</v>
      </c>
    </row>
    <row r="209" spans="1:16" ht="26.25" customHeight="1" x14ac:dyDescent="0.2">
      <c r="A209" s="13"/>
      <c r="B209" s="73"/>
      <c r="C209" s="71" t="s">
        <v>1327</v>
      </c>
      <c r="D209" s="76" t="s">
        <v>69</v>
      </c>
      <c r="E209" s="12">
        <v>44475</v>
      </c>
      <c r="F209" s="74" t="s">
        <v>523</v>
      </c>
      <c r="G209" s="12">
        <v>44475.916666666664</v>
      </c>
      <c r="H209" s="75" t="s">
        <v>1121</v>
      </c>
      <c r="I209" s="15">
        <v>67</v>
      </c>
      <c r="J209" s="15">
        <v>54</v>
      </c>
      <c r="K209" s="15">
        <v>20</v>
      </c>
      <c r="L209" s="15">
        <v>9</v>
      </c>
      <c r="M209" s="79">
        <v>18.09</v>
      </c>
      <c r="N209" s="101">
        <v>18.09</v>
      </c>
      <c r="O209" s="63">
        <v>2530</v>
      </c>
      <c r="P209" s="64">
        <f>Table2245789101123456789[[#This Row],[PEMBULATAN]]*O209</f>
        <v>45767.7</v>
      </c>
    </row>
    <row r="210" spans="1:16" ht="26.25" customHeight="1" x14ac:dyDescent="0.2">
      <c r="A210" s="13"/>
      <c r="B210" s="73"/>
      <c r="C210" s="71" t="s">
        <v>1328</v>
      </c>
      <c r="D210" s="76" t="s">
        <v>69</v>
      </c>
      <c r="E210" s="12">
        <v>44475</v>
      </c>
      <c r="F210" s="74" t="s">
        <v>523</v>
      </c>
      <c r="G210" s="12">
        <v>44475.916666666664</v>
      </c>
      <c r="H210" s="75" t="s">
        <v>1121</v>
      </c>
      <c r="I210" s="15">
        <v>67</v>
      </c>
      <c r="J210" s="15">
        <v>62</v>
      </c>
      <c r="K210" s="15">
        <v>16</v>
      </c>
      <c r="L210" s="15">
        <v>9</v>
      </c>
      <c r="M210" s="79">
        <v>16.616</v>
      </c>
      <c r="N210" s="101">
        <v>16.616</v>
      </c>
      <c r="O210" s="63">
        <v>2530</v>
      </c>
      <c r="P210" s="64">
        <f>Table2245789101123456789[[#This Row],[PEMBULATAN]]*O210</f>
        <v>42038.479999999996</v>
      </c>
    </row>
    <row r="211" spans="1:16" ht="26.25" customHeight="1" x14ac:dyDescent="0.2">
      <c r="A211" s="13"/>
      <c r="B211" s="73"/>
      <c r="C211" s="71" t="s">
        <v>1329</v>
      </c>
      <c r="D211" s="76" t="s">
        <v>69</v>
      </c>
      <c r="E211" s="12">
        <v>44475</v>
      </c>
      <c r="F211" s="74" t="s">
        <v>523</v>
      </c>
      <c r="G211" s="12">
        <v>44475.916666666664</v>
      </c>
      <c r="H211" s="75" t="s">
        <v>1121</v>
      </c>
      <c r="I211" s="15">
        <v>76</v>
      </c>
      <c r="J211" s="15">
        <v>61</v>
      </c>
      <c r="K211" s="15">
        <v>23</v>
      </c>
      <c r="L211" s="15">
        <v>13</v>
      </c>
      <c r="M211" s="79">
        <v>26.657</v>
      </c>
      <c r="N211" s="101">
        <v>26.657</v>
      </c>
      <c r="O211" s="63">
        <v>2530</v>
      </c>
      <c r="P211" s="64">
        <f>Table2245789101123456789[[#This Row],[PEMBULATAN]]*O211</f>
        <v>67442.210000000006</v>
      </c>
    </row>
    <row r="212" spans="1:16" ht="26.25" customHeight="1" x14ac:dyDescent="0.2">
      <c r="A212" s="13"/>
      <c r="B212" s="73"/>
      <c r="C212" s="71" t="s">
        <v>1330</v>
      </c>
      <c r="D212" s="76" t="s">
        <v>69</v>
      </c>
      <c r="E212" s="12">
        <v>44475</v>
      </c>
      <c r="F212" s="74" t="s">
        <v>523</v>
      </c>
      <c r="G212" s="12">
        <v>44475.916666666664</v>
      </c>
      <c r="H212" s="75" t="s">
        <v>1121</v>
      </c>
      <c r="I212" s="15">
        <v>72</v>
      </c>
      <c r="J212" s="15">
        <v>54</v>
      </c>
      <c r="K212" s="15">
        <v>17</v>
      </c>
      <c r="L212" s="15">
        <v>5</v>
      </c>
      <c r="M212" s="79">
        <v>16.524000000000001</v>
      </c>
      <c r="N212" s="101">
        <v>16.524000000000001</v>
      </c>
      <c r="O212" s="63">
        <v>2530</v>
      </c>
      <c r="P212" s="64">
        <f>Table2245789101123456789[[#This Row],[PEMBULATAN]]*O212</f>
        <v>41805.72</v>
      </c>
    </row>
    <row r="213" spans="1:16" ht="26.25" customHeight="1" x14ac:dyDescent="0.2">
      <c r="A213" s="13"/>
      <c r="B213" s="106"/>
      <c r="C213" s="71" t="s">
        <v>1331</v>
      </c>
      <c r="D213" s="76" t="s">
        <v>69</v>
      </c>
      <c r="E213" s="12">
        <v>44475</v>
      </c>
      <c r="F213" s="74" t="s">
        <v>523</v>
      </c>
      <c r="G213" s="12">
        <v>44475.916666666664</v>
      </c>
      <c r="H213" s="75" t="s">
        <v>1121</v>
      </c>
      <c r="I213" s="15">
        <v>51</v>
      </c>
      <c r="J213" s="15">
        <v>36</v>
      </c>
      <c r="K213" s="15">
        <v>6</v>
      </c>
      <c r="L213" s="15">
        <v>2</v>
      </c>
      <c r="M213" s="79">
        <v>2.754</v>
      </c>
      <c r="N213" s="101">
        <v>2.754</v>
      </c>
      <c r="O213" s="63">
        <v>2530</v>
      </c>
      <c r="P213" s="64">
        <f>Table2245789101123456789[[#This Row],[PEMBULATAN]]*O213</f>
        <v>6967.62</v>
      </c>
    </row>
    <row r="214" spans="1:16" ht="26.25" customHeight="1" x14ac:dyDescent="0.2">
      <c r="A214" s="13"/>
      <c r="B214" s="73" t="s">
        <v>1332</v>
      </c>
      <c r="C214" s="71" t="s">
        <v>1333</v>
      </c>
      <c r="D214" s="76" t="s">
        <v>69</v>
      </c>
      <c r="E214" s="12">
        <v>44475</v>
      </c>
      <c r="F214" s="74" t="s">
        <v>523</v>
      </c>
      <c r="G214" s="12">
        <v>44475.916666666664</v>
      </c>
      <c r="H214" s="75" t="s">
        <v>1121</v>
      </c>
      <c r="I214" s="15">
        <v>50</v>
      </c>
      <c r="J214" s="15">
        <v>60</v>
      </c>
      <c r="K214" s="15">
        <v>24</v>
      </c>
      <c r="L214" s="15">
        <v>7</v>
      </c>
      <c r="M214" s="79">
        <v>18</v>
      </c>
      <c r="N214" s="101">
        <v>18</v>
      </c>
      <c r="O214" s="63">
        <v>2530</v>
      </c>
      <c r="P214" s="64">
        <f>Table2245789101123456789[[#This Row],[PEMBULATAN]]*O214</f>
        <v>45540</v>
      </c>
    </row>
    <row r="215" spans="1:16" ht="26.25" customHeight="1" x14ac:dyDescent="0.2">
      <c r="A215" s="13"/>
      <c r="B215" s="73"/>
      <c r="C215" s="71" t="s">
        <v>1334</v>
      </c>
      <c r="D215" s="76" t="s">
        <v>69</v>
      </c>
      <c r="E215" s="12">
        <v>44475</v>
      </c>
      <c r="F215" s="74" t="s">
        <v>523</v>
      </c>
      <c r="G215" s="12">
        <v>44475.916666666664</v>
      </c>
      <c r="H215" s="75" t="s">
        <v>1121</v>
      </c>
      <c r="I215" s="15">
        <v>90</v>
      </c>
      <c r="J215" s="15">
        <v>64</v>
      </c>
      <c r="K215" s="15">
        <v>28</v>
      </c>
      <c r="L215" s="15">
        <v>24</v>
      </c>
      <c r="M215" s="79">
        <v>40.32</v>
      </c>
      <c r="N215" s="101">
        <v>41</v>
      </c>
      <c r="O215" s="63">
        <v>2530</v>
      </c>
      <c r="P215" s="64">
        <f>Table2245789101123456789[[#This Row],[PEMBULATAN]]*O215</f>
        <v>103730</v>
      </c>
    </row>
    <row r="216" spans="1:16" ht="26.25" customHeight="1" x14ac:dyDescent="0.2">
      <c r="A216" s="13"/>
      <c r="B216" s="73"/>
      <c r="C216" s="71" t="s">
        <v>1335</v>
      </c>
      <c r="D216" s="76" t="s">
        <v>69</v>
      </c>
      <c r="E216" s="12">
        <v>44475</v>
      </c>
      <c r="F216" s="74" t="s">
        <v>523</v>
      </c>
      <c r="G216" s="12">
        <v>44475.916666666664</v>
      </c>
      <c r="H216" s="75" t="s">
        <v>1121</v>
      </c>
      <c r="I216" s="15">
        <v>44</v>
      </c>
      <c r="J216" s="15">
        <v>44</v>
      </c>
      <c r="K216" s="15">
        <v>24</v>
      </c>
      <c r="L216" s="15">
        <v>6</v>
      </c>
      <c r="M216" s="79">
        <v>11.616</v>
      </c>
      <c r="N216" s="101">
        <v>11.616</v>
      </c>
      <c r="O216" s="63">
        <v>2530</v>
      </c>
      <c r="P216" s="64">
        <f>Table2245789101123456789[[#This Row],[PEMBULATAN]]*O216</f>
        <v>29388.48</v>
      </c>
    </row>
    <row r="217" spans="1:16" ht="26.25" customHeight="1" x14ac:dyDescent="0.2">
      <c r="A217" s="13"/>
      <c r="B217" s="73"/>
      <c r="C217" s="71" t="s">
        <v>1336</v>
      </c>
      <c r="D217" s="76" t="s">
        <v>69</v>
      </c>
      <c r="E217" s="12">
        <v>44475</v>
      </c>
      <c r="F217" s="74" t="s">
        <v>523</v>
      </c>
      <c r="G217" s="12">
        <v>44475.916666666664</v>
      </c>
      <c r="H217" s="75" t="s">
        <v>1121</v>
      </c>
      <c r="I217" s="15">
        <v>55</v>
      </c>
      <c r="J217" s="15">
        <v>37</v>
      </c>
      <c r="K217" s="15">
        <v>18</v>
      </c>
      <c r="L217" s="15">
        <v>6</v>
      </c>
      <c r="M217" s="79">
        <v>9.1575000000000006</v>
      </c>
      <c r="N217" s="101">
        <v>9.1575000000000006</v>
      </c>
      <c r="O217" s="63">
        <v>2530</v>
      </c>
      <c r="P217" s="64">
        <f>Table2245789101123456789[[#This Row],[PEMBULATAN]]*O217</f>
        <v>23168.475000000002</v>
      </c>
    </row>
    <row r="218" spans="1:16" ht="26.25" customHeight="1" x14ac:dyDescent="0.2">
      <c r="A218" s="13"/>
      <c r="B218" s="73"/>
      <c r="C218" s="71" t="s">
        <v>1337</v>
      </c>
      <c r="D218" s="76" t="s">
        <v>69</v>
      </c>
      <c r="E218" s="12">
        <v>44475</v>
      </c>
      <c r="F218" s="74" t="s">
        <v>523</v>
      </c>
      <c r="G218" s="12">
        <v>44475.916666666664</v>
      </c>
      <c r="H218" s="75" t="s">
        <v>1121</v>
      </c>
      <c r="I218" s="15">
        <v>74</v>
      </c>
      <c r="J218" s="15">
        <v>62</v>
      </c>
      <c r="K218" s="15">
        <v>40</v>
      </c>
      <c r="L218" s="15">
        <v>8</v>
      </c>
      <c r="M218" s="79">
        <v>45.88</v>
      </c>
      <c r="N218" s="101">
        <v>45.88</v>
      </c>
      <c r="O218" s="63">
        <v>2530</v>
      </c>
      <c r="P218" s="64">
        <f>Table2245789101123456789[[#This Row],[PEMBULATAN]]*O218</f>
        <v>116076.40000000001</v>
      </c>
    </row>
    <row r="219" spans="1:16" ht="26.25" customHeight="1" x14ac:dyDescent="0.2">
      <c r="A219" s="13"/>
      <c r="B219" s="13"/>
      <c r="C219" s="8" t="s">
        <v>1338</v>
      </c>
      <c r="D219" s="74" t="s">
        <v>69</v>
      </c>
      <c r="E219" s="12">
        <v>44475</v>
      </c>
      <c r="F219" s="74" t="s">
        <v>523</v>
      </c>
      <c r="G219" s="12">
        <v>44475.916666666664</v>
      </c>
      <c r="H219" s="9" t="s">
        <v>1121</v>
      </c>
      <c r="I219" s="1">
        <v>41</v>
      </c>
      <c r="J219" s="1">
        <v>22</v>
      </c>
      <c r="K219" s="1">
        <v>3</v>
      </c>
      <c r="L219" s="1">
        <v>1</v>
      </c>
      <c r="M219" s="78">
        <v>0.67649999999999999</v>
      </c>
      <c r="N219" s="101">
        <v>1</v>
      </c>
      <c r="O219" s="63">
        <v>2530</v>
      </c>
      <c r="P219" s="64">
        <f>Table2245789101123456789[[#This Row],[PEMBULATAN]]*O219</f>
        <v>2530</v>
      </c>
    </row>
    <row r="220" spans="1:16" ht="26.25" customHeight="1" x14ac:dyDescent="0.2">
      <c r="A220" s="13"/>
      <c r="B220" s="13"/>
      <c r="C220" s="94" t="s">
        <v>1339</v>
      </c>
      <c r="D220" s="95" t="s">
        <v>69</v>
      </c>
      <c r="E220" s="96">
        <v>44475</v>
      </c>
      <c r="F220" s="97" t="s">
        <v>523</v>
      </c>
      <c r="G220" s="96">
        <v>44475.916666666664</v>
      </c>
      <c r="H220" s="98" t="s">
        <v>1121</v>
      </c>
      <c r="I220" s="99">
        <v>88</v>
      </c>
      <c r="J220" s="99">
        <v>30</v>
      </c>
      <c r="K220" s="99">
        <v>32</v>
      </c>
      <c r="L220" s="99">
        <v>12</v>
      </c>
      <c r="M220" s="100">
        <v>21.12</v>
      </c>
      <c r="N220" s="105">
        <v>21.12</v>
      </c>
      <c r="O220" s="63">
        <v>2530</v>
      </c>
      <c r="P220" s="64">
        <f>Table2245789101123456789[[#This Row],[PEMBULATAN]]*O220</f>
        <v>53433.600000000006</v>
      </c>
    </row>
    <row r="221" spans="1:16" ht="26.25" customHeight="1" x14ac:dyDescent="0.2">
      <c r="A221" s="13"/>
      <c r="B221" s="13"/>
      <c r="C221" s="94" t="s">
        <v>1340</v>
      </c>
      <c r="D221" s="95" t="s">
        <v>69</v>
      </c>
      <c r="E221" s="96">
        <v>44475</v>
      </c>
      <c r="F221" s="97" t="s">
        <v>523</v>
      </c>
      <c r="G221" s="96">
        <v>44475.916666666664</v>
      </c>
      <c r="H221" s="98" t="s">
        <v>1121</v>
      </c>
      <c r="I221" s="99">
        <v>62</v>
      </c>
      <c r="J221" s="99">
        <v>66</v>
      </c>
      <c r="K221" s="99">
        <v>29</v>
      </c>
      <c r="L221" s="99">
        <v>31</v>
      </c>
      <c r="M221" s="100">
        <v>29.667000000000002</v>
      </c>
      <c r="N221" s="105">
        <v>31</v>
      </c>
      <c r="O221" s="63">
        <v>2530</v>
      </c>
      <c r="P221" s="64">
        <f>Table2245789101123456789[[#This Row],[PEMBULATAN]]*O221</f>
        <v>78430</v>
      </c>
    </row>
    <row r="222" spans="1:16" ht="26.25" customHeight="1" x14ac:dyDescent="0.2">
      <c r="A222" s="13"/>
      <c r="B222" s="13"/>
      <c r="C222" s="94" t="s">
        <v>1341</v>
      </c>
      <c r="D222" s="95" t="s">
        <v>69</v>
      </c>
      <c r="E222" s="96">
        <v>44475</v>
      </c>
      <c r="F222" s="97" t="s">
        <v>523</v>
      </c>
      <c r="G222" s="96">
        <v>44475.916666666664</v>
      </c>
      <c r="H222" s="98" t="s">
        <v>1121</v>
      </c>
      <c r="I222" s="99">
        <v>63</v>
      </c>
      <c r="J222" s="99">
        <v>60</v>
      </c>
      <c r="K222" s="99">
        <v>18</v>
      </c>
      <c r="L222" s="99">
        <v>5</v>
      </c>
      <c r="M222" s="100">
        <v>17.010000000000002</v>
      </c>
      <c r="N222" s="105">
        <v>17.010000000000002</v>
      </c>
      <c r="O222" s="63">
        <v>2530</v>
      </c>
      <c r="P222" s="64">
        <f>Table2245789101123456789[[#This Row],[PEMBULATAN]]*O222</f>
        <v>43035.3</v>
      </c>
    </row>
    <row r="223" spans="1:16" ht="22.5" customHeight="1" x14ac:dyDescent="0.2">
      <c r="A223" s="165" t="s">
        <v>30</v>
      </c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7"/>
      <c r="M223" s="77">
        <f>SUBTOTAL(109,Table2245789101123456789[KG VOLUME])</f>
        <v>5735.747500000004</v>
      </c>
      <c r="N223" s="67">
        <f>SUM(N3:N222)</f>
        <v>5779.1430000000046</v>
      </c>
      <c r="O223" s="168">
        <f>SUM(P3:P222)</f>
        <v>14621231.790000007</v>
      </c>
      <c r="P223" s="169"/>
    </row>
    <row r="224" spans="1:16" ht="18" customHeight="1" x14ac:dyDescent="0.2">
      <c r="A224" s="84"/>
      <c r="B224" s="55" t="s">
        <v>42</v>
      </c>
      <c r="C224" s="54"/>
      <c r="D224" s="56" t="s">
        <v>43</v>
      </c>
      <c r="E224" s="84"/>
      <c r="F224" s="84"/>
      <c r="G224" s="84"/>
      <c r="H224" s="84"/>
      <c r="I224" s="84"/>
      <c r="J224" s="84"/>
      <c r="K224" s="84"/>
      <c r="L224" s="84"/>
      <c r="M224" s="85"/>
      <c r="N224" s="86" t="s">
        <v>51</v>
      </c>
      <c r="O224" s="87"/>
      <c r="P224" s="87">
        <f>O223*10%</f>
        <v>1462123.1790000007</v>
      </c>
    </row>
    <row r="225" spans="1:16" ht="18" customHeight="1" thickBot="1" x14ac:dyDescent="0.25">
      <c r="A225" s="84"/>
      <c r="B225" s="55"/>
      <c r="C225" s="54"/>
      <c r="D225" s="56"/>
      <c r="E225" s="84"/>
      <c r="F225" s="84"/>
      <c r="G225" s="84"/>
      <c r="H225" s="84"/>
      <c r="I225" s="84"/>
      <c r="J225" s="84"/>
      <c r="K225" s="84"/>
      <c r="L225" s="84"/>
      <c r="M225" s="85"/>
      <c r="N225" s="88" t="s">
        <v>52</v>
      </c>
      <c r="O225" s="89"/>
      <c r="P225" s="89">
        <f>O223-P224</f>
        <v>13159108.611000005</v>
      </c>
    </row>
    <row r="226" spans="1:16" ht="18" customHeight="1" x14ac:dyDescent="0.2">
      <c r="A226" s="10"/>
      <c r="H226" s="62"/>
      <c r="N226" s="61" t="s">
        <v>31</v>
      </c>
      <c r="P226" s="68">
        <f>P225*1%</f>
        <v>131591.08611000006</v>
      </c>
    </row>
    <row r="227" spans="1:16" ht="18" customHeight="1" thickBot="1" x14ac:dyDescent="0.25">
      <c r="A227" s="10"/>
      <c r="H227" s="62"/>
      <c r="N227" s="61" t="s">
        <v>53</v>
      </c>
      <c r="P227" s="70">
        <f>P225*2%</f>
        <v>263182.17222000012</v>
      </c>
    </row>
    <row r="228" spans="1:16" ht="18" customHeight="1" x14ac:dyDescent="0.2">
      <c r="A228" s="10"/>
      <c r="H228" s="62"/>
      <c r="N228" s="65" t="s">
        <v>32</v>
      </c>
      <c r="O228" s="66"/>
      <c r="P228" s="69">
        <f>P225+P226-P227</f>
        <v>13027517.524890004</v>
      </c>
    </row>
    <row r="230" spans="1:16" x14ac:dyDescent="0.2">
      <c r="A230" s="10"/>
      <c r="H230" s="62"/>
      <c r="P230" s="70"/>
    </row>
    <row r="231" spans="1:16" x14ac:dyDescent="0.2">
      <c r="A231" s="10"/>
      <c r="H231" s="62"/>
      <c r="O231" s="57"/>
      <c r="P231" s="70"/>
    </row>
    <row r="232" spans="1:16" s="3" customFormat="1" x14ac:dyDescent="0.25">
      <c r="A232" s="10"/>
      <c r="B232" s="2"/>
      <c r="C232" s="2"/>
      <c r="E232" s="11"/>
      <c r="H232" s="62"/>
      <c r="N232" s="14"/>
      <c r="O232" s="14"/>
      <c r="P232" s="14"/>
    </row>
    <row r="233" spans="1:16" s="3" customFormat="1" x14ac:dyDescent="0.25">
      <c r="A233" s="10"/>
      <c r="B233" s="2"/>
      <c r="C233" s="2"/>
      <c r="E233" s="11"/>
      <c r="H233" s="62"/>
      <c r="N233" s="14"/>
      <c r="O233" s="14"/>
      <c r="P233" s="14"/>
    </row>
    <row r="234" spans="1:16" s="3" customFormat="1" x14ac:dyDescent="0.25">
      <c r="A234" s="10"/>
      <c r="B234" s="2"/>
      <c r="C234" s="2"/>
      <c r="E234" s="11"/>
      <c r="H234" s="62"/>
      <c r="N234" s="14"/>
      <c r="O234" s="14"/>
      <c r="P234" s="14"/>
    </row>
    <row r="235" spans="1:16" s="3" customFormat="1" x14ac:dyDescent="0.25">
      <c r="A235" s="10"/>
      <c r="B235" s="2"/>
      <c r="C235" s="2"/>
      <c r="E235" s="11"/>
      <c r="H235" s="62"/>
      <c r="N235" s="14"/>
      <c r="O235" s="14"/>
      <c r="P235" s="14"/>
    </row>
    <row r="236" spans="1:16" s="3" customFormat="1" x14ac:dyDescent="0.25">
      <c r="A236" s="10"/>
      <c r="B236" s="2"/>
      <c r="C236" s="2"/>
      <c r="E236" s="11"/>
      <c r="H236" s="62"/>
      <c r="N236" s="14"/>
      <c r="O236" s="14"/>
      <c r="P236" s="14"/>
    </row>
    <row r="237" spans="1:16" s="3" customFormat="1" x14ac:dyDescent="0.25">
      <c r="A237" s="10"/>
      <c r="B237" s="2"/>
      <c r="C237" s="2"/>
      <c r="E237" s="11"/>
      <c r="H237" s="62"/>
      <c r="N237" s="14"/>
      <c r="O237" s="14"/>
      <c r="P237" s="14"/>
    </row>
    <row r="238" spans="1:16" s="3" customFormat="1" x14ac:dyDescent="0.25">
      <c r="A238" s="10"/>
      <c r="B238" s="2"/>
      <c r="C238" s="2"/>
      <c r="E238" s="11"/>
      <c r="H238" s="62"/>
      <c r="N238" s="14"/>
      <c r="O238" s="14"/>
      <c r="P238" s="14"/>
    </row>
    <row r="239" spans="1:16" s="3" customFormat="1" x14ac:dyDescent="0.25">
      <c r="A239" s="10"/>
      <c r="B239" s="2"/>
      <c r="C239" s="2"/>
      <c r="E239" s="11"/>
      <c r="H239" s="62"/>
      <c r="N239" s="14"/>
      <c r="O239" s="14"/>
      <c r="P239" s="14"/>
    </row>
    <row r="240" spans="1:16" s="3" customFormat="1" x14ac:dyDescent="0.25">
      <c r="A240" s="10"/>
      <c r="B240" s="2"/>
      <c r="C240" s="2"/>
      <c r="E240" s="11"/>
      <c r="H240" s="62"/>
      <c r="N240" s="14"/>
      <c r="O240" s="14"/>
      <c r="P240" s="14"/>
    </row>
    <row r="241" spans="1:16" s="3" customFormat="1" x14ac:dyDescent="0.25">
      <c r="A241" s="10"/>
      <c r="B241" s="2"/>
      <c r="C241" s="2"/>
      <c r="E241" s="11"/>
      <c r="H241" s="62"/>
      <c r="N241" s="14"/>
      <c r="O241" s="14"/>
      <c r="P241" s="14"/>
    </row>
    <row r="242" spans="1:16" s="3" customFormat="1" x14ac:dyDescent="0.25">
      <c r="A242" s="10"/>
      <c r="B242" s="2"/>
      <c r="C242" s="2"/>
      <c r="E242" s="11"/>
      <c r="H242" s="62"/>
      <c r="N242" s="14"/>
      <c r="O242" s="14"/>
      <c r="P242" s="14"/>
    </row>
    <row r="243" spans="1:16" s="3" customFormat="1" x14ac:dyDescent="0.25">
      <c r="A243" s="10"/>
      <c r="B243" s="2"/>
      <c r="C243" s="2"/>
      <c r="E243" s="11"/>
      <c r="H243" s="62"/>
      <c r="N243" s="14"/>
      <c r="O243" s="14"/>
      <c r="P243" s="14"/>
    </row>
  </sheetData>
  <mergeCells count="2">
    <mergeCell ref="A223:L223"/>
    <mergeCell ref="O223:P223"/>
  </mergeCells>
  <conditionalFormatting sqref="B3">
    <cfRule type="duplicateValues" dxfId="863" priority="2"/>
  </conditionalFormatting>
  <conditionalFormatting sqref="B4:B218">
    <cfRule type="duplicateValues" dxfId="862" priority="1"/>
  </conditionalFormatting>
  <conditionalFormatting sqref="B219:B222">
    <cfRule type="duplicateValues" dxfId="861" priority="9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76"/>
  <sheetViews>
    <sheetView zoomScale="110" zoomScaleNormal="110" workbookViewId="0">
      <pane xSplit="3" ySplit="2" topLeftCell="D36" activePane="bottomRight" state="frozen"/>
      <selection pane="topRight" activeCell="B1" sqref="B1"/>
      <selection pane="bottomLeft" activeCell="A3" sqref="A3"/>
      <selection pane="bottomRight" activeCell="M38" sqref="M38"/>
    </sheetView>
  </sheetViews>
  <sheetFormatPr defaultRowHeight="15" x14ac:dyDescent="0.2"/>
  <cols>
    <col min="1" max="1" width="8" style="4" customWidth="1"/>
    <col min="2" max="2" width="19.7109375" style="2" customWidth="1"/>
    <col min="3" max="3" width="14.5703125" style="2" customWidth="1"/>
    <col min="4" max="4" width="10" style="3" customWidth="1"/>
    <col min="5" max="5" width="8" style="11" customWidth="1"/>
    <col min="6" max="6" width="12.4257812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2.42578125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149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402174</v>
      </c>
      <c r="B3" s="72" t="s">
        <v>1342</v>
      </c>
      <c r="C3" s="8" t="s">
        <v>1343</v>
      </c>
      <c r="D3" s="74" t="s">
        <v>69</v>
      </c>
      <c r="E3" s="12">
        <v>44475</v>
      </c>
      <c r="F3" s="74" t="s">
        <v>1344</v>
      </c>
      <c r="G3" s="12">
        <v>44477.833333333336</v>
      </c>
      <c r="H3" s="9" t="s">
        <v>1345</v>
      </c>
      <c r="I3" s="1">
        <v>47</v>
      </c>
      <c r="J3" s="1">
        <v>40</v>
      </c>
      <c r="K3" s="1">
        <v>13</v>
      </c>
      <c r="L3" s="1">
        <v>2</v>
      </c>
      <c r="M3" s="78">
        <v>6.11</v>
      </c>
      <c r="N3" s="101">
        <v>6.11</v>
      </c>
      <c r="O3" s="63">
        <v>2530</v>
      </c>
      <c r="P3" s="64">
        <f>Table224578910112345678910[[#This Row],[PEMBULATAN]]*O3</f>
        <v>15458.300000000001</v>
      </c>
    </row>
    <row r="4" spans="1:16" ht="26.25" customHeight="1" x14ac:dyDescent="0.2">
      <c r="A4" s="13"/>
      <c r="B4" s="73"/>
      <c r="C4" s="71" t="s">
        <v>1346</v>
      </c>
      <c r="D4" s="76" t="s">
        <v>69</v>
      </c>
      <c r="E4" s="12">
        <v>44475</v>
      </c>
      <c r="F4" s="74" t="s">
        <v>1344</v>
      </c>
      <c r="G4" s="12">
        <v>44477.833333333336</v>
      </c>
      <c r="H4" s="75" t="s">
        <v>1345</v>
      </c>
      <c r="I4" s="15">
        <v>44</v>
      </c>
      <c r="J4" s="15">
        <v>35</v>
      </c>
      <c r="K4" s="15">
        <v>20</v>
      </c>
      <c r="L4" s="15">
        <v>3</v>
      </c>
      <c r="M4" s="79">
        <v>7.7</v>
      </c>
      <c r="N4" s="101">
        <v>7.7</v>
      </c>
      <c r="O4" s="63">
        <v>2530</v>
      </c>
      <c r="P4" s="64">
        <f>Table224578910112345678910[[#This Row],[PEMBULATAN]]*O4</f>
        <v>19481</v>
      </c>
    </row>
    <row r="5" spans="1:16" ht="26.25" customHeight="1" x14ac:dyDescent="0.2">
      <c r="A5" s="13"/>
      <c r="B5" s="73"/>
      <c r="C5" s="71" t="s">
        <v>1347</v>
      </c>
      <c r="D5" s="76" t="s">
        <v>69</v>
      </c>
      <c r="E5" s="12">
        <v>44475</v>
      </c>
      <c r="F5" s="74" t="s">
        <v>1344</v>
      </c>
      <c r="G5" s="12">
        <v>44477.833333333336</v>
      </c>
      <c r="H5" s="75" t="s">
        <v>1345</v>
      </c>
      <c r="I5" s="15">
        <v>93</v>
      </c>
      <c r="J5" s="15">
        <v>50</v>
      </c>
      <c r="K5" s="15">
        <v>25</v>
      </c>
      <c r="L5" s="15">
        <v>13</v>
      </c>
      <c r="M5" s="79">
        <v>29.0625</v>
      </c>
      <c r="N5" s="101">
        <v>29.0625</v>
      </c>
      <c r="O5" s="63">
        <v>2530</v>
      </c>
      <c r="P5" s="64">
        <f>Table224578910112345678910[[#This Row],[PEMBULATAN]]*O5</f>
        <v>73528.125</v>
      </c>
    </row>
    <row r="6" spans="1:16" ht="26.25" customHeight="1" x14ac:dyDescent="0.2">
      <c r="A6" s="13"/>
      <c r="B6" s="73"/>
      <c r="C6" s="71" t="s">
        <v>1348</v>
      </c>
      <c r="D6" s="76" t="s">
        <v>69</v>
      </c>
      <c r="E6" s="12">
        <v>44475</v>
      </c>
      <c r="F6" s="74" t="s">
        <v>1344</v>
      </c>
      <c r="G6" s="12">
        <v>44477.833333333336</v>
      </c>
      <c r="H6" s="75" t="s">
        <v>1345</v>
      </c>
      <c r="I6" s="15">
        <v>57</v>
      </c>
      <c r="J6" s="15">
        <v>44</v>
      </c>
      <c r="K6" s="15">
        <v>27</v>
      </c>
      <c r="L6" s="15">
        <v>10</v>
      </c>
      <c r="M6" s="79">
        <v>16.928999999999998</v>
      </c>
      <c r="N6" s="101">
        <v>16.928999999999998</v>
      </c>
      <c r="O6" s="63">
        <v>2530</v>
      </c>
      <c r="P6" s="64">
        <f>Table224578910112345678910[[#This Row],[PEMBULATAN]]*O6</f>
        <v>42830.369999999995</v>
      </c>
    </row>
    <row r="7" spans="1:16" ht="26.25" customHeight="1" x14ac:dyDescent="0.2">
      <c r="A7" s="13"/>
      <c r="B7" s="73"/>
      <c r="C7" s="71" t="s">
        <v>1349</v>
      </c>
      <c r="D7" s="76" t="s">
        <v>69</v>
      </c>
      <c r="E7" s="12">
        <v>44475</v>
      </c>
      <c r="F7" s="74" t="s">
        <v>1344</v>
      </c>
      <c r="G7" s="12">
        <v>44477.833333333336</v>
      </c>
      <c r="H7" s="75" t="s">
        <v>1345</v>
      </c>
      <c r="I7" s="15">
        <v>26</v>
      </c>
      <c r="J7" s="15">
        <v>30</v>
      </c>
      <c r="K7" s="15">
        <v>22</v>
      </c>
      <c r="L7" s="15">
        <v>2</v>
      </c>
      <c r="M7" s="79">
        <v>4.29</v>
      </c>
      <c r="N7" s="101">
        <v>4.29</v>
      </c>
      <c r="O7" s="63">
        <v>2530</v>
      </c>
      <c r="P7" s="64">
        <f>Table224578910112345678910[[#This Row],[PEMBULATAN]]*O7</f>
        <v>10853.7</v>
      </c>
    </row>
    <row r="8" spans="1:16" ht="26.25" customHeight="1" x14ac:dyDescent="0.2">
      <c r="A8" s="13"/>
      <c r="B8" s="73"/>
      <c r="C8" s="71" t="s">
        <v>1350</v>
      </c>
      <c r="D8" s="76" t="s">
        <v>69</v>
      </c>
      <c r="E8" s="12">
        <v>44475</v>
      </c>
      <c r="F8" s="74" t="s">
        <v>1344</v>
      </c>
      <c r="G8" s="12">
        <v>44477.833333333336</v>
      </c>
      <c r="H8" s="75" t="s">
        <v>1345</v>
      </c>
      <c r="I8" s="15">
        <v>35</v>
      </c>
      <c r="J8" s="15">
        <v>18</v>
      </c>
      <c r="K8" s="15">
        <v>17</v>
      </c>
      <c r="L8" s="15">
        <v>1</v>
      </c>
      <c r="M8" s="79">
        <v>2.6775000000000002</v>
      </c>
      <c r="N8" s="101">
        <v>2.6775000000000002</v>
      </c>
      <c r="O8" s="63">
        <v>2530</v>
      </c>
      <c r="P8" s="64">
        <f>Table224578910112345678910[[#This Row],[PEMBULATAN]]*O8</f>
        <v>6774.0750000000007</v>
      </c>
    </row>
    <row r="9" spans="1:16" ht="26.25" customHeight="1" x14ac:dyDescent="0.2">
      <c r="A9" s="13"/>
      <c r="B9" s="73"/>
      <c r="C9" s="71" t="s">
        <v>1351</v>
      </c>
      <c r="D9" s="76" t="s">
        <v>69</v>
      </c>
      <c r="E9" s="12">
        <v>44475</v>
      </c>
      <c r="F9" s="74" t="s">
        <v>1344</v>
      </c>
      <c r="G9" s="12">
        <v>44477.833333333336</v>
      </c>
      <c r="H9" s="75" t="s">
        <v>1345</v>
      </c>
      <c r="I9" s="15">
        <v>18</v>
      </c>
      <c r="J9" s="15">
        <v>10</v>
      </c>
      <c r="K9" s="15">
        <v>5</v>
      </c>
      <c r="L9" s="15">
        <v>1</v>
      </c>
      <c r="M9" s="79">
        <v>0.22500000000000001</v>
      </c>
      <c r="N9" s="101">
        <v>1</v>
      </c>
      <c r="O9" s="63">
        <v>2530</v>
      </c>
      <c r="P9" s="64">
        <f>Table224578910112345678910[[#This Row],[PEMBULATAN]]*O9</f>
        <v>2530</v>
      </c>
    </row>
    <row r="10" spans="1:16" ht="26.25" customHeight="1" x14ac:dyDescent="0.2">
      <c r="A10" s="13"/>
      <c r="B10" s="73"/>
      <c r="C10" s="71" t="s">
        <v>1352</v>
      </c>
      <c r="D10" s="76" t="s">
        <v>69</v>
      </c>
      <c r="E10" s="12">
        <v>44475</v>
      </c>
      <c r="F10" s="74" t="s">
        <v>1344</v>
      </c>
      <c r="G10" s="12">
        <v>44477.833333333336</v>
      </c>
      <c r="H10" s="75" t="s">
        <v>1345</v>
      </c>
      <c r="I10" s="15">
        <v>47</v>
      </c>
      <c r="J10" s="15">
        <v>47</v>
      </c>
      <c r="K10" s="15">
        <v>35</v>
      </c>
      <c r="L10" s="15">
        <v>2</v>
      </c>
      <c r="M10" s="79">
        <v>19.328749999999999</v>
      </c>
      <c r="N10" s="101">
        <v>20</v>
      </c>
      <c r="O10" s="63">
        <v>2530</v>
      </c>
      <c r="P10" s="64">
        <f>Table224578910112345678910[[#This Row],[PEMBULATAN]]*O10</f>
        <v>50600</v>
      </c>
    </row>
    <row r="11" spans="1:16" ht="26.25" customHeight="1" x14ac:dyDescent="0.2">
      <c r="A11" s="13"/>
      <c r="B11" s="73"/>
      <c r="C11" s="71" t="s">
        <v>1353</v>
      </c>
      <c r="D11" s="76" t="s">
        <v>69</v>
      </c>
      <c r="E11" s="12">
        <v>44475</v>
      </c>
      <c r="F11" s="74" t="s">
        <v>1344</v>
      </c>
      <c r="G11" s="12">
        <v>44477.833333333336</v>
      </c>
      <c r="H11" s="75" t="s">
        <v>1345</v>
      </c>
      <c r="I11" s="15">
        <v>25</v>
      </c>
      <c r="J11" s="15">
        <v>16</v>
      </c>
      <c r="K11" s="15">
        <v>3</v>
      </c>
      <c r="L11" s="15">
        <v>1</v>
      </c>
      <c r="M11" s="79">
        <v>0.3</v>
      </c>
      <c r="N11" s="101">
        <v>1</v>
      </c>
      <c r="O11" s="63">
        <v>2530</v>
      </c>
      <c r="P11" s="64">
        <f>Table224578910112345678910[[#This Row],[PEMBULATAN]]*O11</f>
        <v>2530</v>
      </c>
    </row>
    <row r="12" spans="1:16" ht="26.25" customHeight="1" x14ac:dyDescent="0.2">
      <c r="A12" s="13"/>
      <c r="B12" s="73"/>
      <c r="C12" s="71" t="s">
        <v>1354</v>
      </c>
      <c r="D12" s="76" t="s">
        <v>69</v>
      </c>
      <c r="E12" s="12">
        <v>44475</v>
      </c>
      <c r="F12" s="74" t="s">
        <v>1344</v>
      </c>
      <c r="G12" s="12">
        <v>44477.833333333336</v>
      </c>
      <c r="H12" s="75" t="s">
        <v>1345</v>
      </c>
      <c r="I12" s="15">
        <v>41</v>
      </c>
      <c r="J12" s="15">
        <v>41</v>
      </c>
      <c r="K12" s="15">
        <v>28</v>
      </c>
      <c r="L12" s="15">
        <v>2</v>
      </c>
      <c r="M12" s="79">
        <v>11.766999999999999</v>
      </c>
      <c r="N12" s="101">
        <v>11.766999999999999</v>
      </c>
      <c r="O12" s="63">
        <v>2530</v>
      </c>
      <c r="P12" s="64">
        <f>Table224578910112345678910[[#This Row],[PEMBULATAN]]*O12</f>
        <v>29770.51</v>
      </c>
    </row>
    <row r="13" spans="1:16" ht="26.25" customHeight="1" x14ac:dyDescent="0.2">
      <c r="A13" s="13"/>
      <c r="B13" s="73"/>
      <c r="C13" s="71" t="s">
        <v>1355</v>
      </c>
      <c r="D13" s="76" t="s">
        <v>69</v>
      </c>
      <c r="E13" s="12">
        <v>44475</v>
      </c>
      <c r="F13" s="74" t="s">
        <v>1344</v>
      </c>
      <c r="G13" s="12">
        <v>44477.833333333336</v>
      </c>
      <c r="H13" s="75" t="s">
        <v>1345</v>
      </c>
      <c r="I13" s="15">
        <v>91</v>
      </c>
      <c r="J13" s="15">
        <v>65</v>
      </c>
      <c r="K13" s="15">
        <v>25</v>
      </c>
      <c r="L13" s="15">
        <v>20</v>
      </c>
      <c r="M13" s="79">
        <v>36.96875</v>
      </c>
      <c r="N13" s="101">
        <v>36.96875</v>
      </c>
      <c r="O13" s="63">
        <v>2530</v>
      </c>
      <c r="P13" s="64">
        <f>Table224578910112345678910[[#This Row],[PEMBULATAN]]*O13</f>
        <v>93530.9375</v>
      </c>
    </row>
    <row r="14" spans="1:16" ht="26.25" customHeight="1" x14ac:dyDescent="0.2">
      <c r="A14" s="13"/>
      <c r="B14" s="73"/>
      <c r="C14" s="71" t="s">
        <v>1356</v>
      </c>
      <c r="D14" s="76" t="s">
        <v>69</v>
      </c>
      <c r="E14" s="12">
        <v>44475</v>
      </c>
      <c r="F14" s="74" t="s">
        <v>1344</v>
      </c>
      <c r="G14" s="12">
        <v>44477.833333333336</v>
      </c>
      <c r="H14" s="75" t="s">
        <v>1345</v>
      </c>
      <c r="I14" s="15">
        <v>26</v>
      </c>
      <c r="J14" s="15">
        <v>17</v>
      </c>
      <c r="K14" s="15">
        <v>12</v>
      </c>
      <c r="L14" s="15">
        <v>1</v>
      </c>
      <c r="M14" s="79">
        <v>1.3260000000000001</v>
      </c>
      <c r="N14" s="101">
        <v>2</v>
      </c>
      <c r="O14" s="63">
        <v>2530</v>
      </c>
      <c r="P14" s="64">
        <f>Table224578910112345678910[[#This Row],[PEMBULATAN]]*O14</f>
        <v>5060</v>
      </c>
    </row>
    <row r="15" spans="1:16" ht="26.25" customHeight="1" x14ac:dyDescent="0.2">
      <c r="A15" s="13"/>
      <c r="B15" s="73"/>
      <c r="C15" s="71" t="s">
        <v>1357</v>
      </c>
      <c r="D15" s="76" t="s">
        <v>69</v>
      </c>
      <c r="E15" s="12">
        <v>44475</v>
      </c>
      <c r="F15" s="74" t="s">
        <v>1344</v>
      </c>
      <c r="G15" s="12">
        <v>44477.833333333336</v>
      </c>
      <c r="H15" s="75" t="s">
        <v>1345</v>
      </c>
      <c r="I15" s="15">
        <v>45</v>
      </c>
      <c r="J15" s="15">
        <v>60</v>
      </c>
      <c r="K15" s="15">
        <v>37</v>
      </c>
      <c r="L15" s="15">
        <v>7</v>
      </c>
      <c r="M15" s="79">
        <v>24.975000000000001</v>
      </c>
      <c r="N15" s="101">
        <v>24.975000000000001</v>
      </c>
      <c r="O15" s="63">
        <v>2530</v>
      </c>
      <c r="P15" s="64">
        <f>Table224578910112345678910[[#This Row],[PEMBULATAN]]*O15</f>
        <v>63186.75</v>
      </c>
    </row>
    <row r="16" spans="1:16" ht="26.25" customHeight="1" x14ac:dyDescent="0.2">
      <c r="A16" s="13"/>
      <c r="B16" s="73"/>
      <c r="C16" s="71" t="s">
        <v>1358</v>
      </c>
      <c r="D16" s="76" t="s">
        <v>69</v>
      </c>
      <c r="E16" s="12">
        <v>44475</v>
      </c>
      <c r="F16" s="74" t="s">
        <v>1344</v>
      </c>
      <c r="G16" s="12">
        <v>44477.833333333336</v>
      </c>
      <c r="H16" s="75" t="s">
        <v>1345</v>
      </c>
      <c r="I16" s="15">
        <v>56</v>
      </c>
      <c r="J16" s="15">
        <v>46</v>
      </c>
      <c r="K16" s="15">
        <v>36</v>
      </c>
      <c r="L16" s="15">
        <v>2</v>
      </c>
      <c r="M16" s="79">
        <v>23.184000000000001</v>
      </c>
      <c r="N16" s="101">
        <v>23.184000000000001</v>
      </c>
      <c r="O16" s="63">
        <v>2530</v>
      </c>
      <c r="P16" s="64">
        <f>Table224578910112345678910[[#This Row],[PEMBULATAN]]*O16</f>
        <v>58655.520000000004</v>
      </c>
    </row>
    <row r="17" spans="1:16" ht="26.25" customHeight="1" x14ac:dyDescent="0.2">
      <c r="A17" s="13"/>
      <c r="B17" s="73"/>
      <c r="C17" s="71" t="s">
        <v>1359</v>
      </c>
      <c r="D17" s="76" t="s">
        <v>69</v>
      </c>
      <c r="E17" s="12">
        <v>44475</v>
      </c>
      <c r="F17" s="74" t="s">
        <v>1344</v>
      </c>
      <c r="G17" s="12">
        <v>44477.833333333336</v>
      </c>
      <c r="H17" s="75" t="s">
        <v>1345</v>
      </c>
      <c r="I17" s="15">
        <v>83</v>
      </c>
      <c r="J17" s="15">
        <v>68</v>
      </c>
      <c r="K17" s="15">
        <v>21</v>
      </c>
      <c r="L17" s="15">
        <v>13</v>
      </c>
      <c r="M17" s="79">
        <v>29.631</v>
      </c>
      <c r="N17" s="101">
        <v>29.631</v>
      </c>
      <c r="O17" s="63">
        <v>2530</v>
      </c>
      <c r="P17" s="64">
        <f>Table224578910112345678910[[#This Row],[PEMBULATAN]]*O17</f>
        <v>74966.430000000008</v>
      </c>
    </row>
    <row r="18" spans="1:16" ht="26.25" customHeight="1" x14ac:dyDescent="0.2">
      <c r="A18" s="13"/>
      <c r="B18" s="73"/>
      <c r="C18" s="71" t="s">
        <v>1360</v>
      </c>
      <c r="D18" s="76" t="s">
        <v>69</v>
      </c>
      <c r="E18" s="12">
        <v>44475</v>
      </c>
      <c r="F18" s="74" t="s">
        <v>1344</v>
      </c>
      <c r="G18" s="12">
        <v>44477.833333333336</v>
      </c>
      <c r="H18" s="75" t="s">
        <v>1345</v>
      </c>
      <c r="I18" s="15">
        <v>100</v>
      </c>
      <c r="J18" s="15">
        <v>61</v>
      </c>
      <c r="K18" s="15">
        <v>26</v>
      </c>
      <c r="L18" s="15">
        <v>18</v>
      </c>
      <c r="M18" s="79">
        <v>39.65</v>
      </c>
      <c r="N18" s="101">
        <v>39.65</v>
      </c>
      <c r="O18" s="63">
        <v>2530</v>
      </c>
      <c r="P18" s="64">
        <f>Table224578910112345678910[[#This Row],[PEMBULATAN]]*O18</f>
        <v>100314.5</v>
      </c>
    </row>
    <row r="19" spans="1:16" ht="26.25" customHeight="1" x14ac:dyDescent="0.2">
      <c r="A19" s="13"/>
      <c r="B19" s="73"/>
      <c r="C19" s="71" t="s">
        <v>1361</v>
      </c>
      <c r="D19" s="76" t="s">
        <v>69</v>
      </c>
      <c r="E19" s="12">
        <v>44475</v>
      </c>
      <c r="F19" s="74" t="s">
        <v>1344</v>
      </c>
      <c r="G19" s="12">
        <v>44477.833333333336</v>
      </c>
      <c r="H19" s="75" t="s">
        <v>1345</v>
      </c>
      <c r="I19" s="15">
        <v>90</v>
      </c>
      <c r="J19" s="15">
        <v>49</v>
      </c>
      <c r="K19" s="15">
        <v>28</v>
      </c>
      <c r="L19" s="15">
        <v>11</v>
      </c>
      <c r="M19" s="79">
        <v>30.87</v>
      </c>
      <c r="N19" s="101">
        <v>30.87</v>
      </c>
      <c r="O19" s="63">
        <v>2530</v>
      </c>
      <c r="P19" s="64">
        <f>Table224578910112345678910[[#This Row],[PEMBULATAN]]*O19</f>
        <v>78101.100000000006</v>
      </c>
    </row>
    <row r="20" spans="1:16" ht="26.25" customHeight="1" x14ac:dyDescent="0.2">
      <c r="A20" s="13"/>
      <c r="B20" s="73"/>
      <c r="C20" s="71" t="s">
        <v>1362</v>
      </c>
      <c r="D20" s="76" t="s">
        <v>69</v>
      </c>
      <c r="E20" s="12">
        <v>44475</v>
      </c>
      <c r="F20" s="74" t="s">
        <v>1344</v>
      </c>
      <c r="G20" s="12">
        <v>44477.833333333336</v>
      </c>
      <c r="H20" s="75" t="s">
        <v>1345</v>
      </c>
      <c r="I20" s="15">
        <v>20</v>
      </c>
      <c r="J20" s="15">
        <v>14</v>
      </c>
      <c r="K20" s="15">
        <v>3</v>
      </c>
      <c r="L20" s="15">
        <v>1</v>
      </c>
      <c r="M20" s="79">
        <v>0.21</v>
      </c>
      <c r="N20" s="101">
        <v>1</v>
      </c>
      <c r="O20" s="63">
        <v>2530</v>
      </c>
      <c r="P20" s="64">
        <f>Table224578910112345678910[[#This Row],[PEMBULATAN]]*O20</f>
        <v>2530</v>
      </c>
    </row>
    <row r="21" spans="1:16" ht="26.25" customHeight="1" x14ac:dyDescent="0.2">
      <c r="A21" s="13"/>
      <c r="B21" s="73"/>
      <c r="C21" s="71" t="s">
        <v>1363</v>
      </c>
      <c r="D21" s="76" t="s">
        <v>69</v>
      </c>
      <c r="E21" s="12">
        <v>44475</v>
      </c>
      <c r="F21" s="74" t="s">
        <v>1344</v>
      </c>
      <c r="G21" s="12">
        <v>44477.833333333336</v>
      </c>
      <c r="H21" s="75" t="s">
        <v>1345</v>
      </c>
      <c r="I21" s="15">
        <v>80</v>
      </c>
      <c r="J21" s="15">
        <v>64</v>
      </c>
      <c r="K21" s="15">
        <v>28</v>
      </c>
      <c r="L21" s="15">
        <v>8</v>
      </c>
      <c r="M21" s="79">
        <v>35.840000000000003</v>
      </c>
      <c r="N21" s="101">
        <v>35.840000000000003</v>
      </c>
      <c r="O21" s="63">
        <v>2530</v>
      </c>
      <c r="P21" s="64">
        <f>Table224578910112345678910[[#This Row],[PEMBULATAN]]*O21</f>
        <v>90675.200000000012</v>
      </c>
    </row>
    <row r="22" spans="1:16" ht="26.25" customHeight="1" x14ac:dyDescent="0.2">
      <c r="A22" s="13"/>
      <c r="B22" s="73"/>
      <c r="C22" s="71" t="s">
        <v>1364</v>
      </c>
      <c r="D22" s="76" t="s">
        <v>69</v>
      </c>
      <c r="E22" s="12">
        <v>44475</v>
      </c>
      <c r="F22" s="74" t="s">
        <v>1344</v>
      </c>
      <c r="G22" s="12">
        <v>44477.833333333336</v>
      </c>
      <c r="H22" s="75" t="s">
        <v>1345</v>
      </c>
      <c r="I22" s="15">
        <v>64</v>
      </c>
      <c r="J22" s="15">
        <v>31</v>
      </c>
      <c r="K22" s="15">
        <v>30</v>
      </c>
      <c r="L22" s="15">
        <v>19</v>
      </c>
      <c r="M22" s="79">
        <v>14.88</v>
      </c>
      <c r="N22" s="101">
        <v>19</v>
      </c>
      <c r="O22" s="63">
        <v>2530</v>
      </c>
      <c r="P22" s="64">
        <f>Table224578910112345678910[[#This Row],[PEMBULATAN]]*O22</f>
        <v>48070</v>
      </c>
    </row>
    <row r="23" spans="1:16" ht="26.25" customHeight="1" x14ac:dyDescent="0.2">
      <c r="A23" s="13"/>
      <c r="B23" s="73"/>
      <c r="C23" s="71" t="s">
        <v>1365</v>
      </c>
      <c r="D23" s="76" t="s">
        <v>69</v>
      </c>
      <c r="E23" s="12">
        <v>44475</v>
      </c>
      <c r="F23" s="74" t="s">
        <v>1344</v>
      </c>
      <c r="G23" s="12">
        <v>44477.833333333336</v>
      </c>
      <c r="H23" s="75" t="s">
        <v>1345</v>
      </c>
      <c r="I23" s="15">
        <v>82</v>
      </c>
      <c r="J23" s="15">
        <v>52</v>
      </c>
      <c r="K23" s="15">
        <v>20</v>
      </c>
      <c r="L23" s="15">
        <v>9</v>
      </c>
      <c r="M23" s="79">
        <v>21.32</v>
      </c>
      <c r="N23" s="101">
        <v>22</v>
      </c>
      <c r="O23" s="63">
        <v>2530</v>
      </c>
      <c r="P23" s="64">
        <f>Table224578910112345678910[[#This Row],[PEMBULATAN]]*O23</f>
        <v>55660</v>
      </c>
    </row>
    <row r="24" spans="1:16" ht="26.25" customHeight="1" x14ac:dyDescent="0.2">
      <c r="A24" s="13"/>
      <c r="B24" s="73"/>
      <c r="C24" s="71" t="s">
        <v>1366</v>
      </c>
      <c r="D24" s="76" t="s">
        <v>69</v>
      </c>
      <c r="E24" s="12">
        <v>44475</v>
      </c>
      <c r="F24" s="74" t="s">
        <v>1344</v>
      </c>
      <c r="G24" s="12">
        <v>44477.833333333336</v>
      </c>
      <c r="H24" s="75" t="s">
        <v>1345</v>
      </c>
      <c r="I24" s="15">
        <v>90</v>
      </c>
      <c r="J24" s="15">
        <v>44</v>
      </c>
      <c r="K24" s="15">
        <v>24</v>
      </c>
      <c r="L24" s="15">
        <v>8</v>
      </c>
      <c r="M24" s="79">
        <v>23.76</v>
      </c>
      <c r="N24" s="101">
        <v>23.76</v>
      </c>
      <c r="O24" s="63">
        <v>2530</v>
      </c>
      <c r="P24" s="64">
        <f>Table224578910112345678910[[#This Row],[PEMBULATAN]]*O24</f>
        <v>60112.800000000003</v>
      </c>
    </row>
    <row r="25" spans="1:16" ht="26.25" customHeight="1" x14ac:dyDescent="0.2">
      <c r="A25" s="13"/>
      <c r="B25" s="73"/>
      <c r="C25" s="71" t="s">
        <v>1367</v>
      </c>
      <c r="D25" s="76" t="s">
        <v>69</v>
      </c>
      <c r="E25" s="12">
        <v>44475</v>
      </c>
      <c r="F25" s="74" t="s">
        <v>1344</v>
      </c>
      <c r="G25" s="12">
        <v>44477.833333333336</v>
      </c>
      <c r="H25" s="75" t="s">
        <v>1345</v>
      </c>
      <c r="I25" s="15">
        <v>92</v>
      </c>
      <c r="J25" s="15">
        <v>52</v>
      </c>
      <c r="K25" s="15">
        <v>27</v>
      </c>
      <c r="L25" s="15">
        <v>10</v>
      </c>
      <c r="M25" s="79">
        <v>32.292000000000002</v>
      </c>
      <c r="N25" s="101">
        <v>32.292000000000002</v>
      </c>
      <c r="O25" s="63">
        <v>2530</v>
      </c>
      <c r="P25" s="64">
        <f>Table224578910112345678910[[#This Row],[PEMBULATAN]]*O25</f>
        <v>81698.760000000009</v>
      </c>
    </row>
    <row r="26" spans="1:16" ht="26.25" customHeight="1" x14ac:dyDescent="0.2">
      <c r="A26" s="13"/>
      <c r="B26" s="73"/>
      <c r="C26" s="71" t="s">
        <v>1368</v>
      </c>
      <c r="D26" s="76" t="s">
        <v>69</v>
      </c>
      <c r="E26" s="12">
        <v>44475</v>
      </c>
      <c r="F26" s="74" t="s">
        <v>1344</v>
      </c>
      <c r="G26" s="12">
        <v>44477.833333333336</v>
      </c>
      <c r="H26" s="75" t="s">
        <v>1345</v>
      </c>
      <c r="I26" s="15">
        <v>94</v>
      </c>
      <c r="J26" s="15">
        <v>94</v>
      </c>
      <c r="K26" s="15">
        <v>20</v>
      </c>
      <c r="L26" s="15">
        <v>7</v>
      </c>
      <c r="M26" s="79">
        <v>44.18</v>
      </c>
      <c r="N26" s="101">
        <v>44.18</v>
      </c>
      <c r="O26" s="63">
        <v>2530</v>
      </c>
      <c r="P26" s="64">
        <f>Table224578910112345678910[[#This Row],[PEMBULATAN]]*O26</f>
        <v>111775.4</v>
      </c>
    </row>
    <row r="27" spans="1:16" ht="26.25" customHeight="1" x14ac:dyDescent="0.2">
      <c r="A27" s="13"/>
      <c r="B27" s="73"/>
      <c r="C27" s="71" t="s">
        <v>1369</v>
      </c>
      <c r="D27" s="76" t="s">
        <v>69</v>
      </c>
      <c r="E27" s="12">
        <v>44475</v>
      </c>
      <c r="F27" s="74" t="s">
        <v>1344</v>
      </c>
      <c r="G27" s="12">
        <v>44477.833333333336</v>
      </c>
      <c r="H27" s="75" t="s">
        <v>1345</v>
      </c>
      <c r="I27" s="15">
        <v>60</v>
      </c>
      <c r="J27" s="15">
        <v>42</v>
      </c>
      <c r="K27" s="15">
        <v>23</v>
      </c>
      <c r="L27" s="15">
        <v>3</v>
      </c>
      <c r="M27" s="79">
        <v>14.49</v>
      </c>
      <c r="N27" s="101">
        <v>15</v>
      </c>
      <c r="O27" s="63">
        <v>2530</v>
      </c>
      <c r="P27" s="64">
        <f>Table224578910112345678910[[#This Row],[PEMBULATAN]]*O27</f>
        <v>37950</v>
      </c>
    </row>
    <row r="28" spans="1:16" ht="26.25" customHeight="1" x14ac:dyDescent="0.2">
      <c r="A28" s="13"/>
      <c r="B28" s="73"/>
      <c r="C28" s="71" t="s">
        <v>1370</v>
      </c>
      <c r="D28" s="76" t="s">
        <v>69</v>
      </c>
      <c r="E28" s="12">
        <v>44475</v>
      </c>
      <c r="F28" s="74" t="s">
        <v>1344</v>
      </c>
      <c r="G28" s="12">
        <v>44477.833333333336</v>
      </c>
      <c r="H28" s="75" t="s">
        <v>1345</v>
      </c>
      <c r="I28" s="15">
        <v>124</v>
      </c>
      <c r="J28" s="15">
        <v>45</v>
      </c>
      <c r="K28" s="15">
        <v>21</v>
      </c>
      <c r="L28" s="15">
        <v>20</v>
      </c>
      <c r="M28" s="79">
        <v>29.295000000000002</v>
      </c>
      <c r="N28" s="101">
        <v>30</v>
      </c>
      <c r="O28" s="63">
        <v>2530</v>
      </c>
      <c r="P28" s="64">
        <f>Table224578910112345678910[[#This Row],[PEMBULATAN]]*O28</f>
        <v>75900</v>
      </c>
    </row>
    <row r="29" spans="1:16" ht="26.25" customHeight="1" x14ac:dyDescent="0.2">
      <c r="A29" s="13"/>
      <c r="B29" s="73"/>
      <c r="C29" s="71" t="s">
        <v>1371</v>
      </c>
      <c r="D29" s="76" t="s">
        <v>69</v>
      </c>
      <c r="E29" s="12">
        <v>44475</v>
      </c>
      <c r="F29" s="74" t="s">
        <v>1344</v>
      </c>
      <c r="G29" s="12">
        <v>44477.833333333336</v>
      </c>
      <c r="H29" s="75" t="s">
        <v>1345</v>
      </c>
      <c r="I29" s="15">
        <v>90</v>
      </c>
      <c r="J29" s="15">
        <v>58</v>
      </c>
      <c r="K29" s="15">
        <v>22</v>
      </c>
      <c r="L29" s="15">
        <v>10</v>
      </c>
      <c r="M29" s="79">
        <v>28.71</v>
      </c>
      <c r="N29" s="101">
        <v>28.71</v>
      </c>
      <c r="O29" s="63">
        <v>2530</v>
      </c>
      <c r="P29" s="64">
        <f>Table224578910112345678910[[#This Row],[PEMBULATAN]]*O29</f>
        <v>72636.3</v>
      </c>
    </row>
    <row r="30" spans="1:16" ht="26.25" customHeight="1" x14ac:dyDescent="0.2">
      <c r="A30" s="13"/>
      <c r="B30" s="73"/>
      <c r="C30" s="71" t="s">
        <v>1372</v>
      </c>
      <c r="D30" s="76" t="s">
        <v>69</v>
      </c>
      <c r="E30" s="12">
        <v>44475</v>
      </c>
      <c r="F30" s="74" t="s">
        <v>1344</v>
      </c>
      <c r="G30" s="12">
        <v>44477.833333333336</v>
      </c>
      <c r="H30" s="75" t="s">
        <v>1345</v>
      </c>
      <c r="I30" s="15">
        <v>49</v>
      </c>
      <c r="J30" s="15">
        <v>42</v>
      </c>
      <c r="K30" s="15">
        <v>30</v>
      </c>
      <c r="L30" s="15">
        <v>1</v>
      </c>
      <c r="M30" s="79">
        <v>15.435</v>
      </c>
      <c r="N30" s="101">
        <v>16</v>
      </c>
      <c r="O30" s="63">
        <v>2530</v>
      </c>
      <c r="P30" s="64">
        <f>Table224578910112345678910[[#This Row],[PEMBULATAN]]*O30</f>
        <v>40480</v>
      </c>
    </row>
    <row r="31" spans="1:16" ht="26.25" customHeight="1" x14ac:dyDescent="0.2">
      <c r="A31" s="13"/>
      <c r="B31" s="73"/>
      <c r="C31" s="71" t="s">
        <v>1373</v>
      </c>
      <c r="D31" s="76" t="s">
        <v>69</v>
      </c>
      <c r="E31" s="12">
        <v>44475</v>
      </c>
      <c r="F31" s="74" t="s">
        <v>1344</v>
      </c>
      <c r="G31" s="12">
        <v>44477.833333333336</v>
      </c>
      <c r="H31" s="75" t="s">
        <v>1345</v>
      </c>
      <c r="I31" s="15">
        <v>51</v>
      </c>
      <c r="J31" s="15">
        <v>36</v>
      </c>
      <c r="K31" s="15">
        <v>38</v>
      </c>
      <c r="L31" s="15">
        <v>34</v>
      </c>
      <c r="M31" s="79">
        <v>17.442</v>
      </c>
      <c r="N31" s="101">
        <v>34</v>
      </c>
      <c r="O31" s="63">
        <v>2530</v>
      </c>
      <c r="P31" s="64">
        <f>Table224578910112345678910[[#This Row],[PEMBULATAN]]*O31</f>
        <v>86020</v>
      </c>
    </row>
    <row r="32" spans="1:16" ht="26.25" customHeight="1" x14ac:dyDescent="0.2">
      <c r="A32" s="13"/>
      <c r="B32" s="73"/>
      <c r="C32" s="71" t="s">
        <v>1374</v>
      </c>
      <c r="D32" s="76" t="s">
        <v>69</v>
      </c>
      <c r="E32" s="12">
        <v>44475</v>
      </c>
      <c r="F32" s="74" t="s">
        <v>1344</v>
      </c>
      <c r="G32" s="12">
        <v>44477.833333333336</v>
      </c>
      <c r="H32" s="75" t="s">
        <v>1345</v>
      </c>
      <c r="I32" s="15">
        <v>152</v>
      </c>
      <c r="J32" s="15">
        <v>16</v>
      </c>
      <c r="K32" s="15">
        <v>10</v>
      </c>
      <c r="L32" s="15">
        <v>1</v>
      </c>
      <c r="M32" s="79">
        <v>6.08</v>
      </c>
      <c r="N32" s="101">
        <v>6.08</v>
      </c>
      <c r="O32" s="63">
        <v>2530</v>
      </c>
      <c r="P32" s="64">
        <f>Table224578910112345678910[[#This Row],[PEMBULATAN]]*O32</f>
        <v>15382.4</v>
      </c>
    </row>
    <row r="33" spans="1:16" ht="26.25" customHeight="1" x14ac:dyDescent="0.2">
      <c r="A33" s="13"/>
      <c r="B33" s="73"/>
      <c r="C33" s="71" t="s">
        <v>1375</v>
      </c>
      <c r="D33" s="76" t="s">
        <v>69</v>
      </c>
      <c r="E33" s="12">
        <v>44475</v>
      </c>
      <c r="F33" s="74" t="s">
        <v>1344</v>
      </c>
      <c r="G33" s="12">
        <v>44477.833333333336</v>
      </c>
      <c r="H33" s="75" t="s">
        <v>1345</v>
      </c>
      <c r="I33" s="15">
        <v>102</v>
      </c>
      <c r="J33" s="15">
        <v>22</v>
      </c>
      <c r="K33" s="15">
        <v>8</v>
      </c>
      <c r="L33" s="15">
        <v>5</v>
      </c>
      <c r="M33" s="79">
        <v>4.4880000000000004</v>
      </c>
      <c r="N33" s="101">
        <v>5</v>
      </c>
      <c r="O33" s="63">
        <v>2530</v>
      </c>
      <c r="P33" s="64">
        <f>Table224578910112345678910[[#This Row],[PEMBULATAN]]*O33</f>
        <v>12650</v>
      </c>
    </row>
    <row r="34" spans="1:16" ht="26.25" customHeight="1" x14ac:dyDescent="0.2">
      <c r="A34" s="13"/>
      <c r="B34" s="73"/>
      <c r="C34" s="71" t="s">
        <v>1376</v>
      </c>
      <c r="D34" s="76" t="s">
        <v>69</v>
      </c>
      <c r="E34" s="12">
        <v>44475</v>
      </c>
      <c r="F34" s="74" t="s">
        <v>1344</v>
      </c>
      <c r="G34" s="12">
        <v>44477.833333333336</v>
      </c>
      <c r="H34" s="75" t="s">
        <v>1345</v>
      </c>
      <c r="I34" s="15">
        <v>104</v>
      </c>
      <c r="J34" s="15">
        <v>5</v>
      </c>
      <c r="K34" s="15">
        <v>5</v>
      </c>
      <c r="L34" s="15">
        <v>1</v>
      </c>
      <c r="M34" s="79">
        <v>0.65</v>
      </c>
      <c r="N34" s="101">
        <v>1</v>
      </c>
      <c r="O34" s="63">
        <v>2530</v>
      </c>
      <c r="P34" s="64">
        <f>Table224578910112345678910[[#This Row],[PEMBULATAN]]*O34</f>
        <v>2530</v>
      </c>
    </row>
    <row r="35" spans="1:16" ht="26.25" customHeight="1" x14ac:dyDescent="0.2">
      <c r="A35" s="13"/>
      <c r="B35" s="106"/>
      <c r="C35" s="71" t="s">
        <v>1377</v>
      </c>
      <c r="D35" s="76" t="s">
        <v>69</v>
      </c>
      <c r="E35" s="12">
        <v>44475</v>
      </c>
      <c r="F35" s="74" t="s">
        <v>1344</v>
      </c>
      <c r="G35" s="12">
        <v>44477.833333333336</v>
      </c>
      <c r="H35" s="75" t="s">
        <v>1345</v>
      </c>
      <c r="I35" s="15">
        <v>202</v>
      </c>
      <c r="J35" s="15">
        <v>14</v>
      </c>
      <c r="K35" s="15">
        <v>7</v>
      </c>
      <c r="L35" s="15">
        <v>2</v>
      </c>
      <c r="M35" s="79">
        <v>4.9489999999999998</v>
      </c>
      <c r="N35" s="101">
        <v>4.9489999999999998</v>
      </c>
      <c r="O35" s="63">
        <v>2530</v>
      </c>
      <c r="P35" s="64">
        <f>Table224578910112345678910[[#This Row],[PEMBULATAN]]*O35</f>
        <v>12520.97</v>
      </c>
    </row>
    <row r="36" spans="1:16" ht="26.25" customHeight="1" x14ac:dyDescent="0.2">
      <c r="A36" s="13"/>
      <c r="B36" s="73" t="s">
        <v>1378</v>
      </c>
      <c r="C36" s="71" t="s">
        <v>1379</v>
      </c>
      <c r="D36" s="76" t="s">
        <v>69</v>
      </c>
      <c r="E36" s="12">
        <v>44475</v>
      </c>
      <c r="F36" s="74" t="s">
        <v>1344</v>
      </c>
      <c r="G36" s="12">
        <v>44477.833333333336</v>
      </c>
      <c r="H36" s="75" t="s">
        <v>1345</v>
      </c>
      <c r="I36" s="15">
        <v>56</v>
      </c>
      <c r="J36" s="15">
        <v>36</v>
      </c>
      <c r="K36" s="15">
        <v>36</v>
      </c>
      <c r="L36" s="15">
        <v>15</v>
      </c>
      <c r="M36" s="79">
        <v>18.143999999999998</v>
      </c>
      <c r="N36" s="101">
        <v>18.143999999999998</v>
      </c>
      <c r="O36" s="63">
        <v>2530</v>
      </c>
      <c r="P36" s="64">
        <f>Table224578910112345678910[[#This Row],[PEMBULATAN]]*O36</f>
        <v>45904.319999999992</v>
      </c>
    </row>
    <row r="37" spans="1:16" ht="26.25" customHeight="1" x14ac:dyDescent="0.2">
      <c r="A37" s="13"/>
      <c r="B37" s="73"/>
      <c r="C37" s="71" t="s">
        <v>1380</v>
      </c>
      <c r="D37" s="76" t="s">
        <v>69</v>
      </c>
      <c r="E37" s="12">
        <v>44475</v>
      </c>
      <c r="F37" s="74" t="s">
        <v>1344</v>
      </c>
      <c r="G37" s="12">
        <v>44477.833333333336</v>
      </c>
      <c r="H37" s="75" t="s">
        <v>1345</v>
      </c>
      <c r="I37" s="15">
        <v>56</v>
      </c>
      <c r="J37" s="15">
        <v>36</v>
      </c>
      <c r="K37" s="15">
        <v>36</v>
      </c>
      <c r="L37" s="15">
        <v>15</v>
      </c>
      <c r="M37" s="79">
        <v>18.143999999999998</v>
      </c>
      <c r="N37" s="101">
        <v>18.143999999999998</v>
      </c>
      <c r="O37" s="63">
        <v>2530</v>
      </c>
      <c r="P37" s="64">
        <f>Table224578910112345678910[[#This Row],[PEMBULATAN]]*O37</f>
        <v>45904.319999999992</v>
      </c>
    </row>
    <row r="38" spans="1:16" ht="26.25" customHeight="1" x14ac:dyDescent="0.2">
      <c r="A38" s="13"/>
      <c r="B38" s="106"/>
      <c r="C38" s="71" t="s">
        <v>1381</v>
      </c>
      <c r="D38" s="76" t="s">
        <v>69</v>
      </c>
      <c r="E38" s="12">
        <v>44475</v>
      </c>
      <c r="F38" s="74" t="s">
        <v>1344</v>
      </c>
      <c r="G38" s="12">
        <v>44477.833333333336</v>
      </c>
      <c r="H38" s="75" t="s">
        <v>1345</v>
      </c>
      <c r="I38" s="15">
        <v>50</v>
      </c>
      <c r="J38" s="15">
        <v>46</v>
      </c>
      <c r="K38" s="15">
        <v>13</v>
      </c>
      <c r="L38" s="15">
        <v>5</v>
      </c>
      <c r="M38" s="79">
        <v>7.4749999999999996</v>
      </c>
      <c r="N38" s="101">
        <v>8</v>
      </c>
      <c r="O38" s="63">
        <v>2530</v>
      </c>
      <c r="P38" s="64">
        <f>Table224578910112345678910[[#This Row],[PEMBULATAN]]*O38</f>
        <v>20240</v>
      </c>
    </row>
    <row r="39" spans="1:16" ht="26.25" customHeight="1" x14ac:dyDescent="0.2">
      <c r="A39" s="13"/>
      <c r="B39" s="73" t="s">
        <v>1382</v>
      </c>
      <c r="C39" s="71" t="s">
        <v>1383</v>
      </c>
      <c r="D39" s="76" t="s">
        <v>69</v>
      </c>
      <c r="E39" s="12">
        <v>44475</v>
      </c>
      <c r="F39" s="74" t="s">
        <v>1344</v>
      </c>
      <c r="G39" s="12">
        <v>44477.833333333336</v>
      </c>
      <c r="H39" s="75" t="s">
        <v>1345</v>
      </c>
      <c r="I39" s="15">
        <v>42</v>
      </c>
      <c r="J39" s="15">
        <v>35</v>
      </c>
      <c r="K39" s="15">
        <v>30</v>
      </c>
      <c r="L39" s="15">
        <v>9</v>
      </c>
      <c r="M39" s="79">
        <v>11.025</v>
      </c>
      <c r="N39" s="101">
        <v>11.025</v>
      </c>
      <c r="O39" s="63">
        <v>2530</v>
      </c>
      <c r="P39" s="64">
        <f>Table224578910112345678910[[#This Row],[PEMBULATAN]]*O39</f>
        <v>27893.25</v>
      </c>
    </row>
    <row r="40" spans="1:16" ht="26.25" customHeight="1" x14ac:dyDescent="0.2">
      <c r="A40" s="13"/>
      <c r="B40" s="73"/>
      <c r="C40" s="71" t="s">
        <v>1384</v>
      </c>
      <c r="D40" s="76" t="s">
        <v>69</v>
      </c>
      <c r="E40" s="12">
        <v>44475</v>
      </c>
      <c r="F40" s="74" t="s">
        <v>1344</v>
      </c>
      <c r="G40" s="12">
        <v>44477.833333333336</v>
      </c>
      <c r="H40" s="75" t="s">
        <v>1345</v>
      </c>
      <c r="I40" s="15">
        <v>32</v>
      </c>
      <c r="J40" s="15">
        <v>24</v>
      </c>
      <c r="K40" s="15">
        <v>18</v>
      </c>
      <c r="L40" s="15">
        <v>7</v>
      </c>
      <c r="M40" s="79">
        <v>3.456</v>
      </c>
      <c r="N40" s="101">
        <v>7</v>
      </c>
      <c r="O40" s="63">
        <v>2530</v>
      </c>
      <c r="P40" s="64">
        <f>Table224578910112345678910[[#This Row],[PEMBULATAN]]*O40</f>
        <v>17710</v>
      </c>
    </row>
    <row r="41" spans="1:16" ht="26.25" customHeight="1" x14ac:dyDescent="0.2">
      <c r="A41" s="13"/>
      <c r="B41" s="73"/>
      <c r="C41" s="71" t="s">
        <v>1385</v>
      </c>
      <c r="D41" s="76" t="s">
        <v>69</v>
      </c>
      <c r="E41" s="12">
        <v>44475</v>
      </c>
      <c r="F41" s="74" t="s">
        <v>1344</v>
      </c>
      <c r="G41" s="12">
        <v>44477.833333333336</v>
      </c>
      <c r="H41" s="75" t="s">
        <v>1345</v>
      </c>
      <c r="I41" s="15">
        <v>56</v>
      </c>
      <c r="J41" s="15">
        <v>38</v>
      </c>
      <c r="K41" s="15">
        <v>13</v>
      </c>
      <c r="L41" s="15">
        <v>10</v>
      </c>
      <c r="M41" s="79">
        <v>6.9160000000000004</v>
      </c>
      <c r="N41" s="101">
        <v>10</v>
      </c>
      <c r="O41" s="63">
        <v>2530</v>
      </c>
      <c r="P41" s="64">
        <f>Table224578910112345678910[[#This Row],[PEMBULATAN]]*O41</f>
        <v>25300</v>
      </c>
    </row>
    <row r="42" spans="1:16" ht="26.25" customHeight="1" x14ac:dyDescent="0.2">
      <c r="A42" s="13"/>
      <c r="B42" s="73"/>
      <c r="C42" s="71" t="s">
        <v>1386</v>
      </c>
      <c r="D42" s="76" t="s">
        <v>69</v>
      </c>
      <c r="E42" s="12">
        <v>44475</v>
      </c>
      <c r="F42" s="74" t="s">
        <v>1344</v>
      </c>
      <c r="G42" s="12">
        <v>44477.833333333336</v>
      </c>
      <c r="H42" s="75" t="s">
        <v>1345</v>
      </c>
      <c r="I42" s="15">
        <v>36</v>
      </c>
      <c r="J42" s="15">
        <v>36</v>
      </c>
      <c r="K42" s="15">
        <v>18</v>
      </c>
      <c r="L42" s="15">
        <v>12</v>
      </c>
      <c r="M42" s="79">
        <v>5.8319999999999999</v>
      </c>
      <c r="N42" s="101">
        <v>12</v>
      </c>
      <c r="O42" s="63">
        <v>2530</v>
      </c>
      <c r="P42" s="64">
        <f>Table224578910112345678910[[#This Row],[PEMBULATAN]]*O42</f>
        <v>30360</v>
      </c>
    </row>
    <row r="43" spans="1:16" ht="26.25" customHeight="1" x14ac:dyDescent="0.2">
      <c r="A43" s="13"/>
      <c r="B43" s="73"/>
      <c r="C43" s="71" t="s">
        <v>1387</v>
      </c>
      <c r="D43" s="76" t="s">
        <v>69</v>
      </c>
      <c r="E43" s="12">
        <v>44475</v>
      </c>
      <c r="F43" s="74" t="s">
        <v>1344</v>
      </c>
      <c r="G43" s="12">
        <v>44477.833333333336</v>
      </c>
      <c r="H43" s="75" t="s">
        <v>1345</v>
      </c>
      <c r="I43" s="15">
        <v>44</v>
      </c>
      <c r="J43" s="15">
        <v>35</v>
      </c>
      <c r="K43" s="15">
        <v>30</v>
      </c>
      <c r="L43" s="15">
        <v>9</v>
      </c>
      <c r="M43" s="79">
        <v>11.55</v>
      </c>
      <c r="N43" s="101">
        <v>11.55</v>
      </c>
      <c r="O43" s="63">
        <v>2530</v>
      </c>
      <c r="P43" s="64">
        <f>Table224578910112345678910[[#This Row],[PEMBULATAN]]*O43</f>
        <v>29221.5</v>
      </c>
    </row>
    <row r="44" spans="1:16" ht="26.25" customHeight="1" x14ac:dyDescent="0.2">
      <c r="A44" s="13"/>
      <c r="B44" s="73"/>
      <c r="C44" s="71" t="s">
        <v>1388</v>
      </c>
      <c r="D44" s="76" t="s">
        <v>69</v>
      </c>
      <c r="E44" s="12">
        <v>44475</v>
      </c>
      <c r="F44" s="74" t="s">
        <v>1344</v>
      </c>
      <c r="G44" s="12">
        <v>44477.833333333336</v>
      </c>
      <c r="H44" s="75" t="s">
        <v>1345</v>
      </c>
      <c r="I44" s="15">
        <v>24</v>
      </c>
      <c r="J44" s="15">
        <v>17</v>
      </c>
      <c r="K44" s="15">
        <v>11</v>
      </c>
      <c r="L44" s="15">
        <v>6</v>
      </c>
      <c r="M44" s="79">
        <v>1.1220000000000001</v>
      </c>
      <c r="N44" s="101">
        <v>6</v>
      </c>
      <c r="O44" s="63">
        <v>2530</v>
      </c>
      <c r="P44" s="64">
        <f>Table224578910112345678910[[#This Row],[PEMBULATAN]]*O44</f>
        <v>15180</v>
      </c>
    </row>
    <row r="45" spans="1:16" ht="26.25" customHeight="1" x14ac:dyDescent="0.2">
      <c r="A45" s="13"/>
      <c r="B45" s="73"/>
      <c r="C45" s="71" t="s">
        <v>1389</v>
      </c>
      <c r="D45" s="76" t="s">
        <v>69</v>
      </c>
      <c r="E45" s="12">
        <v>44475</v>
      </c>
      <c r="F45" s="74" t="s">
        <v>1344</v>
      </c>
      <c r="G45" s="12">
        <v>44477.833333333336</v>
      </c>
      <c r="H45" s="75" t="s">
        <v>1345</v>
      </c>
      <c r="I45" s="15">
        <v>24</v>
      </c>
      <c r="J45" s="15">
        <v>17</v>
      </c>
      <c r="K45" s="15">
        <v>11</v>
      </c>
      <c r="L45" s="15">
        <v>6</v>
      </c>
      <c r="M45" s="79">
        <v>1.1220000000000001</v>
      </c>
      <c r="N45" s="101">
        <v>6</v>
      </c>
      <c r="O45" s="63">
        <v>2530</v>
      </c>
      <c r="P45" s="64">
        <f>Table224578910112345678910[[#This Row],[PEMBULATAN]]*O45</f>
        <v>15180</v>
      </c>
    </row>
    <row r="46" spans="1:16" ht="26.25" customHeight="1" x14ac:dyDescent="0.2">
      <c r="A46" s="13"/>
      <c r="B46" s="73"/>
      <c r="C46" s="71" t="s">
        <v>1390</v>
      </c>
      <c r="D46" s="76" t="s">
        <v>69</v>
      </c>
      <c r="E46" s="12">
        <v>44475</v>
      </c>
      <c r="F46" s="74" t="s">
        <v>1344</v>
      </c>
      <c r="G46" s="12">
        <v>44477.833333333336</v>
      </c>
      <c r="H46" s="75" t="s">
        <v>1345</v>
      </c>
      <c r="I46" s="15">
        <v>24</v>
      </c>
      <c r="J46" s="15">
        <v>17</v>
      </c>
      <c r="K46" s="15">
        <v>11</v>
      </c>
      <c r="L46" s="15">
        <v>6</v>
      </c>
      <c r="M46" s="79">
        <v>1.1220000000000001</v>
      </c>
      <c r="N46" s="101">
        <v>6</v>
      </c>
      <c r="O46" s="63">
        <v>2530</v>
      </c>
      <c r="P46" s="64">
        <f>Table224578910112345678910[[#This Row],[PEMBULATAN]]*O46</f>
        <v>15180</v>
      </c>
    </row>
    <row r="47" spans="1:16" ht="26.25" customHeight="1" x14ac:dyDescent="0.2">
      <c r="A47" s="13"/>
      <c r="B47" s="73"/>
      <c r="C47" s="71" t="s">
        <v>1391</v>
      </c>
      <c r="D47" s="76" t="s">
        <v>69</v>
      </c>
      <c r="E47" s="12">
        <v>44475</v>
      </c>
      <c r="F47" s="74" t="s">
        <v>1344</v>
      </c>
      <c r="G47" s="12">
        <v>44477.833333333336</v>
      </c>
      <c r="H47" s="75" t="s">
        <v>1345</v>
      </c>
      <c r="I47" s="15">
        <v>36</v>
      </c>
      <c r="J47" s="15">
        <v>36</v>
      </c>
      <c r="K47" s="15">
        <v>18</v>
      </c>
      <c r="L47" s="15">
        <v>12</v>
      </c>
      <c r="M47" s="79">
        <v>5.8319999999999999</v>
      </c>
      <c r="N47" s="101">
        <v>12</v>
      </c>
      <c r="O47" s="63">
        <v>2530</v>
      </c>
      <c r="P47" s="64">
        <f>Table224578910112345678910[[#This Row],[PEMBULATAN]]*O47</f>
        <v>30360</v>
      </c>
    </row>
    <row r="48" spans="1:16" ht="26.25" customHeight="1" x14ac:dyDescent="0.2">
      <c r="A48" s="13"/>
      <c r="B48" s="73"/>
      <c r="C48" s="71" t="s">
        <v>1392</v>
      </c>
      <c r="D48" s="76" t="s">
        <v>69</v>
      </c>
      <c r="E48" s="12">
        <v>44475</v>
      </c>
      <c r="F48" s="74" t="s">
        <v>1344</v>
      </c>
      <c r="G48" s="12">
        <v>44477.833333333336</v>
      </c>
      <c r="H48" s="75" t="s">
        <v>1345</v>
      </c>
      <c r="I48" s="15">
        <v>36</v>
      </c>
      <c r="J48" s="15">
        <v>36</v>
      </c>
      <c r="K48" s="15">
        <v>18</v>
      </c>
      <c r="L48" s="15">
        <v>12</v>
      </c>
      <c r="M48" s="79">
        <v>5.8319999999999999</v>
      </c>
      <c r="N48" s="101">
        <v>12</v>
      </c>
      <c r="O48" s="63">
        <v>2530</v>
      </c>
      <c r="P48" s="64">
        <f>Table224578910112345678910[[#This Row],[PEMBULATAN]]*O48</f>
        <v>30360</v>
      </c>
    </row>
    <row r="49" spans="1:16" ht="26.25" customHeight="1" x14ac:dyDescent="0.2">
      <c r="A49" s="13"/>
      <c r="B49" s="73"/>
      <c r="C49" s="71" t="s">
        <v>1393</v>
      </c>
      <c r="D49" s="76" t="s">
        <v>69</v>
      </c>
      <c r="E49" s="12">
        <v>44475</v>
      </c>
      <c r="F49" s="74" t="s">
        <v>1344</v>
      </c>
      <c r="G49" s="12">
        <v>44477.833333333336</v>
      </c>
      <c r="H49" s="75" t="s">
        <v>1345</v>
      </c>
      <c r="I49" s="15">
        <v>24</v>
      </c>
      <c r="J49" s="15">
        <v>17</v>
      </c>
      <c r="K49" s="15">
        <v>11</v>
      </c>
      <c r="L49" s="15">
        <v>6</v>
      </c>
      <c r="M49" s="79">
        <v>1.1220000000000001</v>
      </c>
      <c r="N49" s="101">
        <v>6</v>
      </c>
      <c r="O49" s="63">
        <v>2530</v>
      </c>
      <c r="P49" s="64">
        <f>Table224578910112345678910[[#This Row],[PEMBULATAN]]*O49</f>
        <v>15180</v>
      </c>
    </row>
    <row r="50" spans="1:16" ht="26.25" customHeight="1" x14ac:dyDescent="0.2">
      <c r="A50" s="13"/>
      <c r="B50" s="73"/>
      <c r="C50" s="71" t="s">
        <v>1394</v>
      </c>
      <c r="D50" s="76" t="s">
        <v>69</v>
      </c>
      <c r="E50" s="12">
        <v>44475</v>
      </c>
      <c r="F50" s="74" t="s">
        <v>1344</v>
      </c>
      <c r="G50" s="12">
        <v>44477.833333333336</v>
      </c>
      <c r="H50" s="75" t="s">
        <v>1345</v>
      </c>
      <c r="I50" s="15">
        <v>45</v>
      </c>
      <c r="J50" s="15">
        <v>34</v>
      </c>
      <c r="K50" s="15">
        <v>29</v>
      </c>
      <c r="L50" s="15">
        <v>9</v>
      </c>
      <c r="M50" s="79">
        <v>11.092499999999999</v>
      </c>
      <c r="N50" s="101">
        <v>11.092499999999999</v>
      </c>
      <c r="O50" s="63">
        <v>2530</v>
      </c>
      <c r="P50" s="64">
        <f>Table224578910112345678910[[#This Row],[PEMBULATAN]]*O50</f>
        <v>28064.024999999998</v>
      </c>
    </row>
    <row r="51" spans="1:16" ht="26.25" customHeight="1" x14ac:dyDescent="0.2">
      <c r="A51" s="13"/>
      <c r="B51" s="73"/>
      <c r="C51" s="71" t="s">
        <v>1395</v>
      </c>
      <c r="D51" s="76" t="s">
        <v>69</v>
      </c>
      <c r="E51" s="12">
        <v>44475</v>
      </c>
      <c r="F51" s="74" t="s">
        <v>1344</v>
      </c>
      <c r="G51" s="12">
        <v>44477.833333333336</v>
      </c>
      <c r="H51" s="75" t="s">
        <v>1345</v>
      </c>
      <c r="I51" s="15">
        <v>45</v>
      </c>
      <c r="J51" s="15">
        <v>34</v>
      </c>
      <c r="K51" s="15">
        <v>29</v>
      </c>
      <c r="L51" s="15">
        <v>9</v>
      </c>
      <c r="M51" s="79">
        <v>11.092499999999999</v>
      </c>
      <c r="N51" s="101">
        <v>11.092499999999999</v>
      </c>
      <c r="O51" s="63">
        <v>2530</v>
      </c>
      <c r="P51" s="64">
        <f>Table224578910112345678910[[#This Row],[PEMBULATAN]]*O51</f>
        <v>28064.024999999998</v>
      </c>
    </row>
    <row r="52" spans="1:16" ht="26.25" customHeight="1" x14ac:dyDescent="0.2">
      <c r="A52" s="13"/>
      <c r="B52" s="73"/>
      <c r="C52" s="71" t="s">
        <v>1396</v>
      </c>
      <c r="D52" s="76" t="s">
        <v>69</v>
      </c>
      <c r="E52" s="12">
        <v>44475</v>
      </c>
      <c r="F52" s="74" t="s">
        <v>1344</v>
      </c>
      <c r="G52" s="12">
        <v>44477.833333333336</v>
      </c>
      <c r="H52" s="75" t="s">
        <v>1345</v>
      </c>
      <c r="I52" s="15">
        <v>45</v>
      </c>
      <c r="J52" s="15">
        <v>34</v>
      </c>
      <c r="K52" s="15">
        <v>29</v>
      </c>
      <c r="L52" s="15">
        <v>9</v>
      </c>
      <c r="M52" s="79">
        <v>11.092499999999999</v>
      </c>
      <c r="N52" s="101">
        <v>11.092499999999999</v>
      </c>
      <c r="O52" s="63">
        <v>2530</v>
      </c>
      <c r="P52" s="64">
        <f>Table224578910112345678910[[#This Row],[PEMBULATAN]]*O52</f>
        <v>28064.024999999998</v>
      </c>
    </row>
    <row r="53" spans="1:16" ht="26.25" customHeight="1" x14ac:dyDescent="0.2">
      <c r="A53" s="13"/>
      <c r="B53" s="73"/>
      <c r="C53" s="71" t="s">
        <v>1397</v>
      </c>
      <c r="D53" s="76" t="s">
        <v>69</v>
      </c>
      <c r="E53" s="12">
        <v>44475</v>
      </c>
      <c r="F53" s="74" t="s">
        <v>1344</v>
      </c>
      <c r="G53" s="12">
        <v>44477.833333333336</v>
      </c>
      <c r="H53" s="75" t="s">
        <v>1345</v>
      </c>
      <c r="I53" s="15">
        <v>40</v>
      </c>
      <c r="J53" s="15">
        <v>24</v>
      </c>
      <c r="K53" s="15">
        <v>24</v>
      </c>
      <c r="L53" s="15">
        <v>7</v>
      </c>
      <c r="M53" s="79">
        <v>5.76</v>
      </c>
      <c r="N53" s="101">
        <v>7</v>
      </c>
      <c r="O53" s="63">
        <v>2530</v>
      </c>
      <c r="P53" s="64">
        <f>Table224578910112345678910[[#This Row],[PEMBULATAN]]*O53</f>
        <v>17710</v>
      </c>
    </row>
    <row r="54" spans="1:16" ht="26.25" customHeight="1" x14ac:dyDescent="0.2">
      <c r="A54" s="13"/>
      <c r="B54" s="73"/>
      <c r="C54" s="71" t="s">
        <v>1398</v>
      </c>
      <c r="D54" s="76" t="s">
        <v>69</v>
      </c>
      <c r="E54" s="12">
        <v>44475</v>
      </c>
      <c r="F54" s="74" t="s">
        <v>1344</v>
      </c>
      <c r="G54" s="12">
        <v>44477.833333333336</v>
      </c>
      <c r="H54" s="75" t="s">
        <v>1345</v>
      </c>
      <c r="I54" s="15">
        <v>24</v>
      </c>
      <c r="J54" s="15">
        <v>17</v>
      </c>
      <c r="K54" s="15">
        <v>11</v>
      </c>
      <c r="L54" s="15">
        <v>6</v>
      </c>
      <c r="M54" s="79">
        <v>1.1220000000000001</v>
      </c>
      <c r="N54" s="101">
        <v>6</v>
      </c>
      <c r="O54" s="63">
        <v>2530</v>
      </c>
      <c r="P54" s="64">
        <f>Table224578910112345678910[[#This Row],[PEMBULATAN]]*O54</f>
        <v>15180</v>
      </c>
    </row>
    <row r="55" spans="1:16" ht="26.25" customHeight="1" x14ac:dyDescent="0.2">
      <c r="A55" s="13"/>
      <c r="B55" s="73"/>
      <c r="C55" s="71" t="s">
        <v>1399</v>
      </c>
      <c r="D55" s="76" t="s">
        <v>69</v>
      </c>
      <c r="E55" s="12">
        <v>44475</v>
      </c>
      <c r="F55" s="74" t="s">
        <v>1344</v>
      </c>
      <c r="G55" s="12">
        <v>44477.833333333336</v>
      </c>
      <c r="H55" s="75" t="s">
        <v>1345</v>
      </c>
      <c r="I55" s="15">
        <v>24</v>
      </c>
      <c r="J55" s="15">
        <v>17</v>
      </c>
      <c r="K55" s="15">
        <v>11</v>
      </c>
      <c r="L55" s="15">
        <v>6</v>
      </c>
      <c r="M55" s="79">
        <v>1.1220000000000001</v>
      </c>
      <c r="N55" s="101">
        <v>6</v>
      </c>
      <c r="O55" s="63">
        <v>2530</v>
      </c>
      <c r="P55" s="64">
        <f>Table224578910112345678910[[#This Row],[PEMBULATAN]]*O55</f>
        <v>15180</v>
      </c>
    </row>
    <row r="56" spans="1:16" ht="22.5" customHeight="1" x14ac:dyDescent="0.2">
      <c r="A56" s="165" t="s">
        <v>30</v>
      </c>
      <c r="B56" s="166"/>
      <c r="C56" s="166"/>
      <c r="D56" s="166"/>
      <c r="E56" s="166"/>
      <c r="F56" s="166"/>
      <c r="G56" s="166"/>
      <c r="H56" s="166"/>
      <c r="I56" s="166"/>
      <c r="J56" s="166"/>
      <c r="K56" s="166"/>
      <c r="L56" s="167"/>
      <c r="M56" s="77">
        <f>SUBTOTAL(109,Table224578910112345678910[KG VOLUME])</f>
        <v>718.99099999999964</v>
      </c>
      <c r="N56" s="67">
        <f>SUM(N3:N55)</f>
        <v>802.7662499999999</v>
      </c>
      <c r="O56" s="168">
        <f>SUM(P3:P55)</f>
        <v>2030998.6124999998</v>
      </c>
      <c r="P56" s="169"/>
    </row>
    <row r="57" spans="1:16" ht="18" customHeight="1" x14ac:dyDescent="0.2">
      <c r="A57" s="84"/>
      <c r="B57" s="55" t="s">
        <v>42</v>
      </c>
      <c r="C57" s="54"/>
      <c r="D57" s="56" t="s">
        <v>43</v>
      </c>
      <c r="E57" s="84"/>
      <c r="F57" s="84"/>
      <c r="G57" s="84"/>
      <c r="H57" s="84"/>
      <c r="I57" s="84"/>
      <c r="J57" s="84"/>
      <c r="K57" s="84"/>
      <c r="L57" s="84"/>
      <c r="M57" s="85"/>
      <c r="N57" s="86" t="s">
        <v>51</v>
      </c>
      <c r="O57" s="87"/>
      <c r="P57" s="87">
        <f>O56*10%</f>
        <v>203099.86124999999</v>
      </c>
    </row>
    <row r="58" spans="1:16" ht="18" customHeight="1" thickBot="1" x14ac:dyDescent="0.25">
      <c r="A58" s="84"/>
      <c r="B58" s="55"/>
      <c r="C58" s="54"/>
      <c r="D58" s="56"/>
      <c r="E58" s="84"/>
      <c r="F58" s="84"/>
      <c r="G58" s="84"/>
      <c r="H58" s="84"/>
      <c r="I58" s="84"/>
      <c r="J58" s="84"/>
      <c r="K58" s="84"/>
      <c r="L58" s="84"/>
      <c r="M58" s="85"/>
      <c r="N58" s="88" t="s">
        <v>52</v>
      </c>
      <c r="O58" s="89"/>
      <c r="P58" s="89">
        <f>O56-P57</f>
        <v>1827898.7512499997</v>
      </c>
    </row>
    <row r="59" spans="1:16" ht="18" customHeight="1" x14ac:dyDescent="0.2">
      <c r="A59" s="10"/>
      <c r="H59" s="62"/>
      <c r="N59" s="61" t="s">
        <v>31</v>
      </c>
      <c r="P59" s="68">
        <f>P58*1%</f>
        <v>18278.987512499996</v>
      </c>
    </row>
    <row r="60" spans="1:16" ht="18" customHeight="1" thickBot="1" x14ac:dyDescent="0.25">
      <c r="A60" s="10"/>
      <c r="H60" s="62"/>
      <c r="N60" s="61" t="s">
        <v>53</v>
      </c>
      <c r="P60" s="70">
        <f>P58*2%</f>
        <v>36557.975024999992</v>
      </c>
    </row>
    <row r="61" spans="1:16" ht="18" customHeight="1" x14ac:dyDescent="0.2">
      <c r="A61" s="10"/>
      <c r="H61" s="62"/>
      <c r="N61" s="65" t="s">
        <v>32</v>
      </c>
      <c r="O61" s="66"/>
      <c r="P61" s="69">
        <f>P58+P59-P60</f>
        <v>1809619.7637374997</v>
      </c>
    </row>
    <row r="63" spans="1:16" x14ac:dyDescent="0.2">
      <c r="A63" s="10"/>
      <c r="H63" s="62"/>
      <c r="P63" s="70"/>
    </row>
    <row r="64" spans="1:16" x14ac:dyDescent="0.2">
      <c r="A64" s="10"/>
      <c r="H64" s="62"/>
      <c r="O64" s="57"/>
      <c r="P64" s="70"/>
    </row>
    <row r="65" spans="1:16" s="3" customFormat="1" x14ac:dyDescent="0.25">
      <c r="A65" s="10"/>
      <c r="B65" s="2"/>
      <c r="C65" s="2"/>
      <c r="E65" s="11"/>
      <c r="H65" s="62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2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2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2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2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2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2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2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2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2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2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2"/>
      <c r="N76" s="14"/>
      <c r="O76" s="14"/>
      <c r="P76" s="14"/>
    </row>
  </sheetData>
  <mergeCells count="2">
    <mergeCell ref="A56:L56"/>
    <mergeCell ref="O56:P56"/>
  </mergeCells>
  <conditionalFormatting sqref="B3:B55">
    <cfRule type="duplicateValues" dxfId="845" priority="9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282"/>
  <sheetViews>
    <sheetView zoomScale="110" zoomScaleNormal="110" workbookViewId="0">
      <pane xSplit="3" ySplit="2" topLeftCell="D255" activePane="bottomRight" state="frozen"/>
      <selection pane="topRight" activeCell="B1" sqref="B1"/>
      <selection pane="bottomLeft" activeCell="A3" sqref="A3"/>
      <selection pane="bottomRight" activeCell="J260" sqref="J260"/>
    </sheetView>
  </sheetViews>
  <sheetFormatPr defaultRowHeight="15" x14ac:dyDescent="0.2"/>
  <cols>
    <col min="1" max="1" width="8" style="4" customWidth="1"/>
    <col min="2" max="2" width="21.7109375" style="2" customWidth="1"/>
    <col min="3" max="3" width="15.285156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7" x14ac:dyDescent="0.2">
      <c r="H1" s="5"/>
    </row>
    <row r="2" spans="1:17" ht="25.5" x14ac:dyDescent="0.2">
      <c r="A2" s="149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7" ht="26.25" customHeight="1" x14ac:dyDescent="0.2">
      <c r="A3" s="102">
        <v>402176</v>
      </c>
      <c r="B3" s="109" t="s">
        <v>1400</v>
      </c>
      <c r="C3" s="8" t="s">
        <v>1401</v>
      </c>
      <c r="D3" s="74" t="s">
        <v>69</v>
      </c>
      <c r="E3" s="12">
        <v>44476</v>
      </c>
      <c r="F3" s="74" t="s">
        <v>1344</v>
      </c>
      <c r="G3" s="12">
        <v>44477.833333333336</v>
      </c>
      <c r="H3" s="9" t="s">
        <v>1345</v>
      </c>
      <c r="I3" s="1">
        <v>112</v>
      </c>
      <c r="J3" s="1">
        <v>18</v>
      </c>
      <c r="K3" s="1">
        <v>8</v>
      </c>
      <c r="L3" s="1">
        <v>1</v>
      </c>
      <c r="M3" s="78">
        <v>4.032</v>
      </c>
      <c r="N3" s="101">
        <v>4.032</v>
      </c>
      <c r="O3" s="63">
        <v>2530</v>
      </c>
      <c r="P3" s="64">
        <f>Table22457891011234567891011[[#This Row],[PEMBULATAN]]*O3</f>
        <v>10200.960000000001</v>
      </c>
      <c r="Q3" s="4" t="s">
        <v>57</v>
      </c>
    </row>
    <row r="4" spans="1:17" ht="26.25" customHeight="1" x14ac:dyDescent="0.2">
      <c r="A4" s="13"/>
      <c r="B4" s="73"/>
      <c r="C4" s="8" t="s">
        <v>1402</v>
      </c>
      <c r="D4" s="74" t="s">
        <v>69</v>
      </c>
      <c r="E4" s="12">
        <v>44476</v>
      </c>
      <c r="F4" s="74" t="s">
        <v>1344</v>
      </c>
      <c r="G4" s="12">
        <v>44477.833333333336</v>
      </c>
      <c r="H4" s="9" t="s">
        <v>1345</v>
      </c>
      <c r="I4" s="1">
        <v>88</v>
      </c>
      <c r="J4" s="1">
        <v>52</v>
      </c>
      <c r="K4" s="1">
        <v>30</v>
      </c>
      <c r="L4" s="1">
        <v>8</v>
      </c>
      <c r="M4" s="78">
        <v>34.32</v>
      </c>
      <c r="N4" s="101">
        <v>35</v>
      </c>
      <c r="O4" s="63">
        <v>2530</v>
      </c>
      <c r="P4" s="64">
        <f>Table22457891011234567891011[[#This Row],[PEMBULATAN]]*O4</f>
        <v>88550</v>
      </c>
    </row>
    <row r="5" spans="1:17" ht="26.25" customHeight="1" x14ac:dyDescent="0.2">
      <c r="A5" s="13"/>
      <c r="B5" s="13"/>
      <c r="C5" s="8" t="s">
        <v>1403</v>
      </c>
      <c r="D5" s="74" t="s">
        <v>69</v>
      </c>
      <c r="E5" s="12">
        <v>44476</v>
      </c>
      <c r="F5" s="74" t="s">
        <v>1344</v>
      </c>
      <c r="G5" s="12">
        <v>44477.833333333336</v>
      </c>
      <c r="H5" s="9" t="s">
        <v>1345</v>
      </c>
      <c r="I5" s="1">
        <v>55</v>
      </c>
      <c r="J5" s="1">
        <v>70</v>
      </c>
      <c r="K5" s="1">
        <v>22</v>
      </c>
      <c r="L5" s="1">
        <v>7</v>
      </c>
      <c r="M5" s="78">
        <v>21.175000000000001</v>
      </c>
      <c r="N5" s="101">
        <v>21.175000000000001</v>
      </c>
      <c r="O5" s="63">
        <v>2530</v>
      </c>
      <c r="P5" s="64">
        <f>Table22457891011234567891011[[#This Row],[PEMBULATAN]]*O5</f>
        <v>53572.75</v>
      </c>
    </row>
    <row r="6" spans="1:17" ht="26.25" customHeight="1" x14ac:dyDescent="0.2">
      <c r="A6" s="13"/>
      <c r="B6" s="13"/>
      <c r="C6" s="94" t="s">
        <v>1404</v>
      </c>
      <c r="D6" s="95" t="s">
        <v>69</v>
      </c>
      <c r="E6" s="96">
        <v>44476</v>
      </c>
      <c r="F6" s="97" t="s">
        <v>1344</v>
      </c>
      <c r="G6" s="96">
        <v>44477.833333333336</v>
      </c>
      <c r="H6" s="98" t="s">
        <v>1345</v>
      </c>
      <c r="I6" s="99">
        <v>21</v>
      </c>
      <c r="J6" s="99">
        <v>61</v>
      </c>
      <c r="K6" s="99">
        <v>20</v>
      </c>
      <c r="L6" s="99">
        <v>11</v>
      </c>
      <c r="M6" s="100">
        <v>6.4050000000000002</v>
      </c>
      <c r="N6" s="105">
        <v>11</v>
      </c>
      <c r="O6" s="63">
        <v>2530</v>
      </c>
      <c r="P6" s="64">
        <f>Table22457891011234567891011[[#This Row],[PEMBULATAN]]*O6</f>
        <v>27830</v>
      </c>
    </row>
    <row r="7" spans="1:17" ht="26.25" customHeight="1" x14ac:dyDescent="0.2">
      <c r="A7" s="13"/>
      <c r="B7" s="13"/>
      <c r="C7" s="71" t="s">
        <v>1405</v>
      </c>
      <c r="D7" s="76" t="s">
        <v>69</v>
      </c>
      <c r="E7" s="12">
        <v>44476</v>
      </c>
      <c r="F7" s="74" t="s">
        <v>1344</v>
      </c>
      <c r="G7" s="12">
        <v>44477.833333333336</v>
      </c>
      <c r="H7" s="75" t="s">
        <v>1345</v>
      </c>
      <c r="I7" s="15">
        <v>100</v>
      </c>
      <c r="J7" s="15">
        <v>60</v>
      </c>
      <c r="K7" s="15">
        <v>36</v>
      </c>
      <c r="L7" s="15">
        <v>27</v>
      </c>
      <c r="M7" s="79">
        <v>54</v>
      </c>
      <c r="N7" s="101">
        <v>54</v>
      </c>
      <c r="O7" s="63">
        <v>2530</v>
      </c>
      <c r="P7" s="64">
        <f>Table22457891011234567891011[[#This Row],[PEMBULATAN]]*O7</f>
        <v>136620</v>
      </c>
    </row>
    <row r="8" spans="1:17" ht="26.25" customHeight="1" x14ac:dyDescent="0.2">
      <c r="A8" s="13"/>
      <c r="B8" s="13"/>
      <c r="C8" s="71" t="s">
        <v>1406</v>
      </c>
      <c r="D8" s="76" t="s">
        <v>69</v>
      </c>
      <c r="E8" s="12">
        <v>44476</v>
      </c>
      <c r="F8" s="74" t="s">
        <v>1344</v>
      </c>
      <c r="G8" s="12">
        <v>44477.833333333336</v>
      </c>
      <c r="H8" s="75" t="s">
        <v>1345</v>
      </c>
      <c r="I8" s="15">
        <v>80</v>
      </c>
      <c r="J8" s="15">
        <v>60</v>
      </c>
      <c r="K8" s="15">
        <v>40</v>
      </c>
      <c r="L8" s="15">
        <v>10</v>
      </c>
      <c r="M8" s="79">
        <v>48</v>
      </c>
      <c r="N8" s="101">
        <v>48</v>
      </c>
      <c r="O8" s="63">
        <v>2530</v>
      </c>
      <c r="P8" s="64">
        <f>Table22457891011234567891011[[#This Row],[PEMBULATAN]]*O8</f>
        <v>121440</v>
      </c>
    </row>
    <row r="9" spans="1:17" ht="26.25" customHeight="1" x14ac:dyDescent="0.2">
      <c r="A9" s="13"/>
      <c r="B9" s="13"/>
      <c r="C9" s="71" t="s">
        <v>1407</v>
      </c>
      <c r="D9" s="76" t="s">
        <v>69</v>
      </c>
      <c r="E9" s="12">
        <v>44476</v>
      </c>
      <c r="F9" s="74" t="s">
        <v>1344</v>
      </c>
      <c r="G9" s="12">
        <v>44477.833333333336</v>
      </c>
      <c r="H9" s="75" t="s">
        <v>1345</v>
      </c>
      <c r="I9" s="15">
        <v>82</v>
      </c>
      <c r="J9" s="15">
        <v>65</v>
      </c>
      <c r="K9" s="15">
        <v>33</v>
      </c>
      <c r="L9" s="15">
        <v>10</v>
      </c>
      <c r="M9" s="79">
        <v>43.972499999999997</v>
      </c>
      <c r="N9" s="101">
        <v>43.972499999999997</v>
      </c>
      <c r="O9" s="63">
        <v>2530</v>
      </c>
      <c r="P9" s="64">
        <f>Table22457891011234567891011[[#This Row],[PEMBULATAN]]*O9</f>
        <v>111250.42499999999</v>
      </c>
    </row>
    <row r="10" spans="1:17" ht="26.25" customHeight="1" x14ac:dyDescent="0.2">
      <c r="A10" s="13"/>
      <c r="B10" s="13"/>
      <c r="C10" s="71" t="s">
        <v>1408</v>
      </c>
      <c r="D10" s="76" t="s">
        <v>69</v>
      </c>
      <c r="E10" s="12">
        <v>44476</v>
      </c>
      <c r="F10" s="74" t="s">
        <v>1344</v>
      </c>
      <c r="G10" s="12">
        <v>44477.833333333336</v>
      </c>
      <c r="H10" s="75" t="s">
        <v>1345</v>
      </c>
      <c r="I10" s="15">
        <v>90</v>
      </c>
      <c r="J10" s="15">
        <v>60</v>
      </c>
      <c r="K10" s="15">
        <v>31</v>
      </c>
      <c r="L10" s="15">
        <v>11</v>
      </c>
      <c r="M10" s="79">
        <v>41.85</v>
      </c>
      <c r="N10" s="101">
        <v>41.85</v>
      </c>
      <c r="O10" s="63">
        <v>2530</v>
      </c>
      <c r="P10" s="64">
        <f>Table22457891011234567891011[[#This Row],[PEMBULATAN]]*O10</f>
        <v>105880.5</v>
      </c>
    </row>
    <row r="11" spans="1:17" ht="26.25" customHeight="1" x14ac:dyDescent="0.2">
      <c r="A11" s="13"/>
      <c r="B11" s="13"/>
      <c r="C11" s="71" t="s">
        <v>1409</v>
      </c>
      <c r="D11" s="76" t="s">
        <v>69</v>
      </c>
      <c r="E11" s="12">
        <v>44476</v>
      </c>
      <c r="F11" s="74" t="s">
        <v>1344</v>
      </c>
      <c r="G11" s="12">
        <v>44477.833333333336</v>
      </c>
      <c r="H11" s="75" t="s">
        <v>1345</v>
      </c>
      <c r="I11" s="15">
        <v>70</v>
      </c>
      <c r="J11" s="15">
        <v>50</v>
      </c>
      <c r="K11" s="15">
        <v>24</v>
      </c>
      <c r="L11" s="15">
        <v>6</v>
      </c>
      <c r="M11" s="79">
        <v>21</v>
      </c>
      <c r="N11" s="101">
        <v>21</v>
      </c>
      <c r="O11" s="63">
        <v>2530</v>
      </c>
      <c r="P11" s="64">
        <f>Table22457891011234567891011[[#This Row],[PEMBULATAN]]*O11</f>
        <v>53130</v>
      </c>
    </row>
    <row r="12" spans="1:17" ht="26.25" customHeight="1" x14ac:dyDescent="0.2">
      <c r="A12" s="13"/>
      <c r="B12" s="13"/>
      <c r="C12" s="71" t="s">
        <v>1410</v>
      </c>
      <c r="D12" s="76" t="s">
        <v>69</v>
      </c>
      <c r="E12" s="12">
        <v>44476</v>
      </c>
      <c r="F12" s="74" t="s">
        <v>1344</v>
      </c>
      <c r="G12" s="12">
        <v>44477.833333333336</v>
      </c>
      <c r="H12" s="75" t="s">
        <v>1345</v>
      </c>
      <c r="I12" s="15">
        <v>60</v>
      </c>
      <c r="J12" s="15">
        <v>62</v>
      </c>
      <c r="K12" s="15">
        <v>18</v>
      </c>
      <c r="L12" s="15">
        <v>6</v>
      </c>
      <c r="M12" s="79">
        <v>16.739999999999998</v>
      </c>
      <c r="N12" s="101">
        <v>16.739999999999998</v>
      </c>
      <c r="O12" s="63">
        <v>2530</v>
      </c>
      <c r="P12" s="64">
        <f>Table22457891011234567891011[[#This Row],[PEMBULATAN]]*O12</f>
        <v>42352.2</v>
      </c>
    </row>
    <row r="13" spans="1:17" ht="26.25" customHeight="1" x14ac:dyDescent="0.2">
      <c r="A13" s="13"/>
      <c r="B13" s="13"/>
      <c r="C13" s="71" t="s">
        <v>1411</v>
      </c>
      <c r="D13" s="76" t="s">
        <v>69</v>
      </c>
      <c r="E13" s="12">
        <v>44476</v>
      </c>
      <c r="F13" s="74" t="s">
        <v>1344</v>
      </c>
      <c r="G13" s="12">
        <v>44477.833333333336</v>
      </c>
      <c r="H13" s="75" t="s">
        <v>1345</v>
      </c>
      <c r="I13" s="15">
        <v>77</v>
      </c>
      <c r="J13" s="15">
        <v>56</v>
      </c>
      <c r="K13" s="15">
        <v>21</v>
      </c>
      <c r="L13" s="15">
        <v>15</v>
      </c>
      <c r="M13" s="79">
        <v>22.638000000000002</v>
      </c>
      <c r="N13" s="101">
        <v>22.638000000000002</v>
      </c>
      <c r="O13" s="63">
        <v>2530</v>
      </c>
      <c r="P13" s="64">
        <f>Table22457891011234567891011[[#This Row],[PEMBULATAN]]*O13</f>
        <v>57274.140000000007</v>
      </c>
    </row>
    <row r="14" spans="1:17" ht="26.25" customHeight="1" x14ac:dyDescent="0.2">
      <c r="A14" s="13"/>
      <c r="B14" s="13"/>
      <c r="C14" s="71" t="s">
        <v>1412</v>
      </c>
      <c r="D14" s="76" t="s">
        <v>69</v>
      </c>
      <c r="E14" s="12">
        <v>44476</v>
      </c>
      <c r="F14" s="74" t="s">
        <v>1344</v>
      </c>
      <c r="G14" s="12">
        <v>44477.833333333336</v>
      </c>
      <c r="H14" s="75" t="s">
        <v>1345</v>
      </c>
      <c r="I14" s="15">
        <v>100</v>
      </c>
      <c r="J14" s="15">
        <v>63</v>
      </c>
      <c r="K14" s="15">
        <v>33</v>
      </c>
      <c r="L14" s="15">
        <v>16</v>
      </c>
      <c r="M14" s="79">
        <v>51.975000000000001</v>
      </c>
      <c r="N14" s="101">
        <v>51.975000000000001</v>
      </c>
      <c r="O14" s="63">
        <v>2530</v>
      </c>
      <c r="P14" s="64">
        <f>Table22457891011234567891011[[#This Row],[PEMBULATAN]]*O14</f>
        <v>131496.75</v>
      </c>
    </row>
    <row r="15" spans="1:17" ht="26.25" customHeight="1" x14ac:dyDescent="0.2">
      <c r="A15" s="13"/>
      <c r="B15" s="13"/>
      <c r="C15" s="71" t="s">
        <v>1413</v>
      </c>
      <c r="D15" s="76" t="s">
        <v>69</v>
      </c>
      <c r="E15" s="12">
        <v>44476</v>
      </c>
      <c r="F15" s="74" t="s">
        <v>1344</v>
      </c>
      <c r="G15" s="12">
        <v>44477.833333333336</v>
      </c>
      <c r="H15" s="75" t="s">
        <v>1345</v>
      </c>
      <c r="I15" s="15">
        <v>93</v>
      </c>
      <c r="J15" s="15">
        <v>31</v>
      </c>
      <c r="K15" s="15">
        <v>37</v>
      </c>
      <c r="L15" s="15">
        <v>13</v>
      </c>
      <c r="M15" s="79">
        <v>26.667750000000002</v>
      </c>
      <c r="N15" s="101">
        <v>26.667750000000002</v>
      </c>
      <c r="O15" s="63">
        <v>2530</v>
      </c>
      <c r="P15" s="64">
        <f>Table22457891011234567891011[[#This Row],[PEMBULATAN]]*O15</f>
        <v>67469.407500000001</v>
      </c>
    </row>
    <row r="16" spans="1:17" ht="26.25" customHeight="1" x14ac:dyDescent="0.2">
      <c r="A16" s="13"/>
      <c r="B16" s="13"/>
      <c r="C16" s="71" t="s">
        <v>1414</v>
      </c>
      <c r="D16" s="76" t="s">
        <v>69</v>
      </c>
      <c r="E16" s="12">
        <v>44476</v>
      </c>
      <c r="F16" s="74" t="s">
        <v>1344</v>
      </c>
      <c r="G16" s="12">
        <v>44477.833333333336</v>
      </c>
      <c r="H16" s="75" t="s">
        <v>1345</v>
      </c>
      <c r="I16" s="15">
        <v>51</v>
      </c>
      <c r="J16" s="15">
        <v>38</v>
      </c>
      <c r="K16" s="15">
        <v>16</v>
      </c>
      <c r="L16" s="15">
        <v>3</v>
      </c>
      <c r="M16" s="79">
        <v>7.7519999999999998</v>
      </c>
      <c r="N16" s="101">
        <v>7.7519999999999998</v>
      </c>
      <c r="O16" s="63">
        <v>2530</v>
      </c>
      <c r="P16" s="64">
        <f>Table22457891011234567891011[[#This Row],[PEMBULATAN]]*O16</f>
        <v>19612.559999999998</v>
      </c>
    </row>
    <row r="17" spans="1:16" ht="26.25" customHeight="1" x14ac:dyDescent="0.2">
      <c r="A17" s="13"/>
      <c r="B17" s="13"/>
      <c r="C17" s="71" t="s">
        <v>1415</v>
      </c>
      <c r="D17" s="76" t="s">
        <v>69</v>
      </c>
      <c r="E17" s="12">
        <v>44476</v>
      </c>
      <c r="F17" s="74" t="s">
        <v>1344</v>
      </c>
      <c r="G17" s="12">
        <v>44477.833333333336</v>
      </c>
      <c r="H17" s="75" t="s">
        <v>1345</v>
      </c>
      <c r="I17" s="15">
        <v>100</v>
      </c>
      <c r="J17" s="15">
        <v>71</v>
      </c>
      <c r="K17" s="15">
        <v>32</v>
      </c>
      <c r="L17" s="15">
        <v>24</v>
      </c>
      <c r="M17" s="79">
        <v>56.8</v>
      </c>
      <c r="N17" s="101">
        <v>56.8</v>
      </c>
      <c r="O17" s="63">
        <v>2530</v>
      </c>
      <c r="P17" s="64">
        <f>Table22457891011234567891011[[#This Row],[PEMBULATAN]]*O17</f>
        <v>143704</v>
      </c>
    </row>
    <row r="18" spans="1:16" ht="26.25" customHeight="1" x14ac:dyDescent="0.2">
      <c r="A18" s="13"/>
      <c r="B18" s="13"/>
      <c r="C18" s="71" t="s">
        <v>1416</v>
      </c>
      <c r="D18" s="76" t="s">
        <v>69</v>
      </c>
      <c r="E18" s="12">
        <v>44476</v>
      </c>
      <c r="F18" s="74" t="s">
        <v>1344</v>
      </c>
      <c r="G18" s="12">
        <v>44477.833333333336</v>
      </c>
      <c r="H18" s="75" t="s">
        <v>1345</v>
      </c>
      <c r="I18" s="15">
        <v>96</v>
      </c>
      <c r="J18" s="15">
        <v>54</v>
      </c>
      <c r="K18" s="15">
        <v>32</v>
      </c>
      <c r="L18" s="15">
        <v>19</v>
      </c>
      <c r="M18" s="79">
        <v>41.472000000000001</v>
      </c>
      <c r="N18" s="101">
        <v>42</v>
      </c>
      <c r="O18" s="63">
        <v>2530</v>
      </c>
      <c r="P18" s="64">
        <f>Table22457891011234567891011[[#This Row],[PEMBULATAN]]*O18</f>
        <v>106260</v>
      </c>
    </row>
    <row r="19" spans="1:16" ht="26.25" customHeight="1" x14ac:dyDescent="0.2">
      <c r="A19" s="13"/>
      <c r="B19" s="13"/>
      <c r="C19" s="71" t="s">
        <v>1417</v>
      </c>
      <c r="D19" s="76" t="s">
        <v>69</v>
      </c>
      <c r="E19" s="12">
        <v>44476</v>
      </c>
      <c r="F19" s="74" t="s">
        <v>1344</v>
      </c>
      <c r="G19" s="12">
        <v>44477.833333333336</v>
      </c>
      <c r="H19" s="75" t="s">
        <v>1345</v>
      </c>
      <c r="I19" s="15">
        <v>90</v>
      </c>
      <c r="J19" s="15">
        <v>67</v>
      </c>
      <c r="K19" s="15">
        <v>20</v>
      </c>
      <c r="L19" s="15">
        <v>12</v>
      </c>
      <c r="M19" s="79">
        <v>30.15</v>
      </c>
      <c r="N19" s="101">
        <v>30.15</v>
      </c>
      <c r="O19" s="63">
        <v>2530</v>
      </c>
      <c r="P19" s="64">
        <f>Table22457891011234567891011[[#This Row],[PEMBULATAN]]*O19</f>
        <v>76279.5</v>
      </c>
    </row>
    <row r="20" spans="1:16" ht="26.25" customHeight="1" x14ac:dyDescent="0.2">
      <c r="A20" s="13"/>
      <c r="B20" s="13"/>
      <c r="C20" s="71" t="s">
        <v>1418</v>
      </c>
      <c r="D20" s="76" t="s">
        <v>69</v>
      </c>
      <c r="E20" s="12">
        <v>44476</v>
      </c>
      <c r="F20" s="74" t="s">
        <v>1344</v>
      </c>
      <c r="G20" s="12">
        <v>44477.833333333336</v>
      </c>
      <c r="H20" s="75" t="s">
        <v>1345</v>
      </c>
      <c r="I20" s="15">
        <v>94</v>
      </c>
      <c r="J20" s="15">
        <v>55</v>
      </c>
      <c r="K20" s="15">
        <v>38</v>
      </c>
      <c r="L20" s="15">
        <v>26</v>
      </c>
      <c r="M20" s="79">
        <v>49.115000000000002</v>
      </c>
      <c r="N20" s="101">
        <v>49.115000000000002</v>
      </c>
      <c r="O20" s="63">
        <v>2530</v>
      </c>
      <c r="P20" s="64">
        <f>Table22457891011234567891011[[#This Row],[PEMBULATAN]]*O20</f>
        <v>124260.95000000001</v>
      </c>
    </row>
    <row r="21" spans="1:16" ht="26.25" customHeight="1" x14ac:dyDescent="0.2">
      <c r="A21" s="13"/>
      <c r="B21" s="13"/>
      <c r="C21" s="71" t="s">
        <v>1419</v>
      </c>
      <c r="D21" s="76" t="s">
        <v>69</v>
      </c>
      <c r="E21" s="12">
        <v>44476</v>
      </c>
      <c r="F21" s="74" t="s">
        <v>1344</v>
      </c>
      <c r="G21" s="12">
        <v>44477.833333333336</v>
      </c>
      <c r="H21" s="75" t="s">
        <v>1345</v>
      </c>
      <c r="I21" s="15">
        <v>51</v>
      </c>
      <c r="J21" s="15">
        <v>32</v>
      </c>
      <c r="K21" s="15">
        <v>17</v>
      </c>
      <c r="L21" s="15">
        <v>11</v>
      </c>
      <c r="M21" s="79">
        <v>6.9359999999999999</v>
      </c>
      <c r="N21" s="101">
        <v>11</v>
      </c>
      <c r="O21" s="63">
        <v>2530</v>
      </c>
      <c r="P21" s="64">
        <f>Table22457891011234567891011[[#This Row],[PEMBULATAN]]*O21</f>
        <v>27830</v>
      </c>
    </row>
    <row r="22" spans="1:16" ht="26.25" customHeight="1" x14ac:dyDescent="0.2">
      <c r="A22" s="13"/>
      <c r="B22" s="13"/>
      <c r="C22" s="71" t="s">
        <v>1420</v>
      </c>
      <c r="D22" s="76" t="s">
        <v>69</v>
      </c>
      <c r="E22" s="12">
        <v>44476</v>
      </c>
      <c r="F22" s="74" t="s">
        <v>1344</v>
      </c>
      <c r="G22" s="12">
        <v>44477.833333333336</v>
      </c>
      <c r="H22" s="75" t="s">
        <v>1345</v>
      </c>
      <c r="I22" s="15">
        <v>87</v>
      </c>
      <c r="J22" s="15">
        <v>10</v>
      </c>
      <c r="K22" s="15">
        <v>10</v>
      </c>
      <c r="L22" s="15">
        <v>1</v>
      </c>
      <c r="M22" s="79">
        <v>2.1749999999999998</v>
      </c>
      <c r="N22" s="101">
        <v>2.1749999999999998</v>
      </c>
      <c r="O22" s="63">
        <v>2530</v>
      </c>
      <c r="P22" s="64">
        <f>Table22457891011234567891011[[#This Row],[PEMBULATAN]]*O22</f>
        <v>5502.75</v>
      </c>
    </row>
    <row r="23" spans="1:16" ht="26.25" customHeight="1" x14ac:dyDescent="0.2">
      <c r="A23" s="13"/>
      <c r="B23" s="13"/>
      <c r="C23" s="71" t="s">
        <v>1421</v>
      </c>
      <c r="D23" s="76" t="s">
        <v>69</v>
      </c>
      <c r="E23" s="12">
        <v>44476</v>
      </c>
      <c r="F23" s="74" t="s">
        <v>1344</v>
      </c>
      <c r="G23" s="12">
        <v>44477.833333333336</v>
      </c>
      <c r="H23" s="75" t="s">
        <v>1345</v>
      </c>
      <c r="I23" s="15">
        <v>113</v>
      </c>
      <c r="J23" s="15">
        <v>12</v>
      </c>
      <c r="K23" s="15">
        <v>9</v>
      </c>
      <c r="L23" s="15">
        <v>3</v>
      </c>
      <c r="M23" s="79">
        <v>3.0510000000000002</v>
      </c>
      <c r="N23" s="101">
        <v>3.0510000000000002</v>
      </c>
      <c r="O23" s="63">
        <v>2530</v>
      </c>
      <c r="P23" s="64">
        <f>Table22457891011234567891011[[#This Row],[PEMBULATAN]]*O23</f>
        <v>7719.0300000000007</v>
      </c>
    </row>
    <row r="24" spans="1:16" ht="26.25" customHeight="1" x14ac:dyDescent="0.2">
      <c r="A24" s="13"/>
      <c r="B24" s="13"/>
      <c r="C24" s="71" t="s">
        <v>1422</v>
      </c>
      <c r="D24" s="76" t="s">
        <v>69</v>
      </c>
      <c r="E24" s="12">
        <v>44476</v>
      </c>
      <c r="F24" s="74" t="s">
        <v>1344</v>
      </c>
      <c r="G24" s="12">
        <v>44477.833333333336</v>
      </c>
      <c r="H24" s="75" t="s">
        <v>1345</v>
      </c>
      <c r="I24" s="15">
        <v>120</v>
      </c>
      <c r="J24" s="15">
        <v>27</v>
      </c>
      <c r="K24" s="15">
        <v>21</v>
      </c>
      <c r="L24" s="15">
        <v>5</v>
      </c>
      <c r="M24" s="79">
        <v>17.010000000000002</v>
      </c>
      <c r="N24" s="101">
        <v>17.010000000000002</v>
      </c>
      <c r="O24" s="63">
        <v>2530</v>
      </c>
      <c r="P24" s="64">
        <f>Table22457891011234567891011[[#This Row],[PEMBULATAN]]*O24</f>
        <v>43035.3</v>
      </c>
    </row>
    <row r="25" spans="1:16" ht="26.25" customHeight="1" x14ac:dyDescent="0.2">
      <c r="A25" s="13"/>
      <c r="B25" s="13"/>
      <c r="C25" s="71" t="s">
        <v>1423</v>
      </c>
      <c r="D25" s="76" t="s">
        <v>69</v>
      </c>
      <c r="E25" s="12">
        <v>44476</v>
      </c>
      <c r="F25" s="74" t="s">
        <v>1344</v>
      </c>
      <c r="G25" s="12">
        <v>44477.833333333336</v>
      </c>
      <c r="H25" s="75" t="s">
        <v>1345</v>
      </c>
      <c r="I25" s="15">
        <v>80</v>
      </c>
      <c r="J25" s="15">
        <v>16</v>
      </c>
      <c r="K25" s="15">
        <v>10</v>
      </c>
      <c r="L25" s="15">
        <v>3</v>
      </c>
      <c r="M25" s="79">
        <v>3.2</v>
      </c>
      <c r="N25" s="101">
        <v>3.2</v>
      </c>
      <c r="O25" s="63">
        <v>2530</v>
      </c>
      <c r="P25" s="64">
        <f>Table22457891011234567891011[[#This Row],[PEMBULATAN]]*O25</f>
        <v>8096</v>
      </c>
    </row>
    <row r="26" spans="1:16" ht="26.25" customHeight="1" x14ac:dyDescent="0.2">
      <c r="A26" s="13"/>
      <c r="B26" s="13"/>
      <c r="C26" s="71" t="s">
        <v>1424</v>
      </c>
      <c r="D26" s="76" t="s">
        <v>69</v>
      </c>
      <c r="E26" s="12">
        <v>44476</v>
      </c>
      <c r="F26" s="74" t="s">
        <v>1344</v>
      </c>
      <c r="G26" s="12">
        <v>44477.833333333336</v>
      </c>
      <c r="H26" s="75" t="s">
        <v>1345</v>
      </c>
      <c r="I26" s="15">
        <v>55</v>
      </c>
      <c r="J26" s="15">
        <v>40</v>
      </c>
      <c r="K26" s="15">
        <v>17</v>
      </c>
      <c r="L26" s="15">
        <v>6</v>
      </c>
      <c r="M26" s="79">
        <v>9.35</v>
      </c>
      <c r="N26" s="101">
        <v>10</v>
      </c>
      <c r="O26" s="63">
        <v>2530</v>
      </c>
      <c r="P26" s="64">
        <f>Table22457891011234567891011[[#This Row],[PEMBULATAN]]*O26</f>
        <v>25300</v>
      </c>
    </row>
    <row r="27" spans="1:16" ht="26.25" customHeight="1" x14ac:dyDescent="0.2">
      <c r="A27" s="13"/>
      <c r="B27" s="13"/>
      <c r="C27" s="71" t="s">
        <v>1425</v>
      </c>
      <c r="D27" s="76" t="s">
        <v>69</v>
      </c>
      <c r="E27" s="12">
        <v>44476</v>
      </c>
      <c r="F27" s="74" t="s">
        <v>1344</v>
      </c>
      <c r="G27" s="12">
        <v>44477.833333333336</v>
      </c>
      <c r="H27" s="75" t="s">
        <v>1345</v>
      </c>
      <c r="I27" s="15">
        <v>78</v>
      </c>
      <c r="J27" s="15">
        <v>26</v>
      </c>
      <c r="K27" s="15">
        <v>38</v>
      </c>
      <c r="L27" s="15">
        <v>2</v>
      </c>
      <c r="M27" s="79">
        <v>19.265999999999998</v>
      </c>
      <c r="N27" s="101">
        <v>19.265999999999998</v>
      </c>
      <c r="O27" s="63">
        <v>2530</v>
      </c>
      <c r="P27" s="64">
        <f>Table22457891011234567891011[[#This Row],[PEMBULATAN]]*O27</f>
        <v>48742.979999999996</v>
      </c>
    </row>
    <row r="28" spans="1:16" ht="26.25" customHeight="1" x14ac:dyDescent="0.2">
      <c r="A28" s="13"/>
      <c r="B28" s="13"/>
      <c r="C28" s="71" t="s">
        <v>1426</v>
      </c>
      <c r="D28" s="76" t="s">
        <v>69</v>
      </c>
      <c r="E28" s="12">
        <v>44476</v>
      </c>
      <c r="F28" s="74" t="s">
        <v>1344</v>
      </c>
      <c r="G28" s="12">
        <v>44477.833333333336</v>
      </c>
      <c r="H28" s="75" t="s">
        <v>1345</v>
      </c>
      <c r="I28" s="15">
        <v>94</v>
      </c>
      <c r="J28" s="15">
        <v>68</v>
      </c>
      <c r="K28" s="15">
        <v>33</v>
      </c>
      <c r="L28" s="15">
        <v>20</v>
      </c>
      <c r="M28" s="79">
        <v>52.734000000000002</v>
      </c>
      <c r="N28" s="101">
        <v>52.734000000000002</v>
      </c>
      <c r="O28" s="63">
        <v>2530</v>
      </c>
      <c r="P28" s="64">
        <f>Table22457891011234567891011[[#This Row],[PEMBULATAN]]*O28</f>
        <v>133417.02000000002</v>
      </c>
    </row>
    <row r="29" spans="1:16" ht="26.25" customHeight="1" x14ac:dyDescent="0.2">
      <c r="A29" s="13"/>
      <c r="B29" s="13"/>
      <c r="C29" s="71" t="s">
        <v>1427</v>
      </c>
      <c r="D29" s="76" t="s">
        <v>69</v>
      </c>
      <c r="E29" s="12">
        <v>44476</v>
      </c>
      <c r="F29" s="74" t="s">
        <v>1344</v>
      </c>
      <c r="G29" s="12">
        <v>44477.833333333336</v>
      </c>
      <c r="H29" s="75" t="s">
        <v>1345</v>
      </c>
      <c r="I29" s="15">
        <v>21</v>
      </c>
      <c r="J29" s="15">
        <v>64</v>
      </c>
      <c r="K29" s="15">
        <v>32</v>
      </c>
      <c r="L29" s="15">
        <v>14</v>
      </c>
      <c r="M29" s="79">
        <v>10.752000000000001</v>
      </c>
      <c r="N29" s="101">
        <v>14</v>
      </c>
      <c r="O29" s="63">
        <v>2530</v>
      </c>
      <c r="P29" s="64">
        <f>Table22457891011234567891011[[#This Row],[PEMBULATAN]]*O29</f>
        <v>35420</v>
      </c>
    </row>
    <row r="30" spans="1:16" ht="26.25" customHeight="1" x14ac:dyDescent="0.2">
      <c r="A30" s="13"/>
      <c r="B30" s="13"/>
      <c r="C30" s="71" t="s">
        <v>1428</v>
      </c>
      <c r="D30" s="76" t="s">
        <v>69</v>
      </c>
      <c r="E30" s="12">
        <v>44476</v>
      </c>
      <c r="F30" s="74" t="s">
        <v>1344</v>
      </c>
      <c r="G30" s="12">
        <v>44477.833333333336</v>
      </c>
      <c r="H30" s="75" t="s">
        <v>1345</v>
      </c>
      <c r="I30" s="15">
        <v>67</v>
      </c>
      <c r="J30" s="15">
        <v>61</v>
      </c>
      <c r="K30" s="15">
        <v>20</v>
      </c>
      <c r="L30" s="15">
        <v>6</v>
      </c>
      <c r="M30" s="79">
        <v>20.434999999999999</v>
      </c>
      <c r="N30" s="101">
        <v>21</v>
      </c>
      <c r="O30" s="63">
        <v>2530</v>
      </c>
      <c r="P30" s="64">
        <f>Table22457891011234567891011[[#This Row],[PEMBULATAN]]*O30</f>
        <v>53130</v>
      </c>
    </row>
    <row r="31" spans="1:16" ht="26.25" customHeight="1" x14ac:dyDescent="0.2">
      <c r="A31" s="13"/>
      <c r="B31" s="13"/>
      <c r="C31" s="71" t="s">
        <v>1429</v>
      </c>
      <c r="D31" s="76" t="s">
        <v>69</v>
      </c>
      <c r="E31" s="12">
        <v>44476</v>
      </c>
      <c r="F31" s="74" t="s">
        <v>1344</v>
      </c>
      <c r="G31" s="12">
        <v>44477.833333333336</v>
      </c>
      <c r="H31" s="75" t="s">
        <v>1345</v>
      </c>
      <c r="I31" s="15">
        <v>30</v>
      </c>
      <c r="J31" s="15">
        <v>30</v>
      </c>
      <c r="K31" s="15">
        <v>30</v>
      </c>
      <c r="L31" s="15">
        <v>2</v>
      </c>
      <c r="M31" s="79">
        <v>6.75</v>
      </c>
      <c r="N31" s="101">
        <v>6.75</v>
      </c>
      <c r="O31" s="63">
        <v>2530</v>
      </c>
      <c r="P31" s="64">
        <f>Table22457891011234567891011[[#This Row],[PEMBULATAN]]*O31</f>
        <v>17077.5</v>
      </c>
    </row>
    <row r="32" spans="1:16" ht="26.25" customHeight="1" x14ac:dyDescent="0.2">
      <c r="A32" s="13"/>
      <c r="B32" s="13"/>
      <c r="C32" s="71" t="s">
        <v>1430</v>
      </c>
      <c r="D32" s="76" t="s">
        <v>69</v>
      </c>
      <c r="E32" s="12">
        <v>44476</v>
      </c>
      <c r="F32" s="74" t="s">
        <v>1344</v>
      </c>
      <c r="G32" s="12">
        <v>44477.833333333336</v>
      </c>
      <c r="H32" s="75" t="s">
        <v>1345</v>
      </c>
      <c r="I32" s="15">
        <v>30</v>
      </c>
      <c r="J32" s="15">
        <v>30</v>
      </c>
      <c r="K32" s="15">
        <v>30</v>
      </c>
      <c r="L32" s="15">
        <v>2</v>
      </c>
      <c r="M32" s="79">
        <v>6.75</v>
      </c>
      <c r="N32" s="101">
        <v>6.75</v>
      </c>
      <c r="O32" s="63">
        <v>2530</v>
      </c>
      <c r="P32" s="64">
        <f>Table22457891011234567891011[[#This Row],[PEMBULATAN]]*O32</f>
        <v>17077.5</v>
      </c>
    </row>
    <row r="33" spans="1:16" ht="26.25" customHeight="1" x14ac:dyDescent="0.2">
      <c r="A33" s="13"/>
      <c r="B33" s="13"/>
      <c r="C33" s="71" t="s">
        <v>1431</v>
      </c>
      <c r="D33" s="76" t="s">
        <v>69</v>
      </c>
      <c r="E33" s="12">
        <v>44476</v>
      </c>
      <c r="F33" s="74" t="s">
        <v>1344</v>
      </c>
      <c r="G33" s="12">
        <v>44477.833333333336</v>
      </c>
      <c r="H33" s="75" t="s">
        <v>1345</v>
      </c>
      <c r="I33" s="15">
        <v>30</v>
      </c>
      <c r="J33" s="15">
        <v>30</v>
      </c>
      <c r="K33" s="15">
        <v>30</v>
      </c>
      <c r="L33" s="15">
        <v>2</v>
      </c>
      <c r="M33" s="79">
        <v>6.75</v>
      </c>
      <c r="N33" s="101">
        <v>6.75</v>
      </c>
      <c r="O33" s="63">
        <v>2530</v>
      </c>
      <c r="P33" s="64">
        <f>Table22457891011234567891011[[#This Row],[PEMBULATAN]]*O33</f>
        <v>17077.5</v>
      </c>
    </row>
    <row r="34" spans="1:16" ht="26.25" customHeight="1" x14ac:dyDescent="0.2">
      <c r="A34" s="13"/>
      <c r="B34" s="13"/>
      <c r="C34" s="71" t="s">
        <v>1432</v>
      </c>
      <c r="D34" s="76" t="s">
        <v>69</v>
      </c>
      <c r="E34" s="12">
        <v>44476</v>
      </c>
      <c r="F34" s="74" t="s">
        <v>1344</v>
      </c>
      <c r="G34" s="12">
        <v>44477.833333333336</v>
      </c>
      <c r="H34" s="75" t="s">
        <v>1345</v>
      </c>
      <c r="I34" s="15">
        <v>50</v>
      </c>
      <c r="J34" s="15">
        <v>35</v>
      </c>
      <c r="K34" s="15">
        <v>10</v>
      </c>
      <c r="L34" s="15">
        <v>3</v>
      </c>
      <c r="M34" s="79">
        <v>4.375</v>
      </c>
      <c r="N34" s="101">
        <v>5</v>
      </c>
      <c r="O34" s="63">
        <v>2530</v>
      </c>
      <c r="P34" s="64">
        <f>Table22457891011234567891011[[#This Row],[PEMBULATAN]]*O34</f>
        <v>12650</v>
      </c>
    </row>
    <row r="35" spans="1:16" ht="26.25" customHeight="1" x14ac:dyDescent="0.2">
      <c r="A35" s="13"/>
      <c r="B35" s="13"/>
      <c r="C35" s="71" t="s">
        <v>1433</v>
      </c>
      <c r="D35" s="76" t="s">
        <v>69</v>
      </c>
      <c r="E35" s="12">
        <v>44476</v>
      </c>
      <c r="F35" s="74" t="s">
        <v>1344</v>
      </c>
      <c r="G35" s="12">
        <v>44477.833333333336</v>
      </c>
      <c r="H35" s="75" t="s">
        <v>1345</v>
      </c>
      <c r="I35" s="15">
        <v>75</v>
      </c>
      <c r="J35" s="15">
        <v>26</v>
      </c>
      <c r="K35" s="15">
        <v>18</v>
      </c>
      <c r="L35" s="15">
        <v>11</v>
      </c>
      <c r="M35" s="79">
        <v>8.7750000000000004</v>
      </c>
      <c r="N35" s="101">
        <v>11</v>
      </c>
      <c r="O35" s="63">
        <v>2530</v>
      </c>
      <c r="P35" s="64">
        <f>Table22457891011234567891011[[#This Row],[PEMBULATAN]]*O35</f>
        <v>27830</v>
      </c>
    </row>
    <row r="36" spans="1:16" ht="26.25" customHeight="1" x14ac:dyDescent="0.2">
      <c r="A36" s="13"/>
      <c r="B36" s="13"/>
      <c r="C36" s="71" t="s">
        <v>1434</v>
      </c>
      <c r="D36" s="76" t="s">
        <v>69</v>
      </c>
      <c r="E36" s="12">
        <v>44476</v>
      </c>
      <c r="F36" s="74" t="s">
        <v>1344</v>
      </c>
      <c r="G36" s="12">
        <v>44477.833333333336</v>
      </c>
      <c r="H36" s="75" t="s">
        <v>1345</v>
      </c>
      <c r="I36" s="15">
        <v>114</v>
      </c>
      <c r="J36" s="15">
        <v>58</v>
      </c>
      <c r="K36" s="15">
        <v>10</v>
      </c>
      <c r="L36" s="15">
        <v>7</v>
      </c>
      <c r="M36" s="79">
        <v>16.53</v>
      </c>
      <c r="N36" s="101">
        <v>16.53</v>
      </c>
      <c r="O36" s="63">
        <v>2530</v>
      </c>
      <c r="P36" s="64">
        <f>Table22457891011234567891011[[#This Row],[PEMBULATAN]]*O36</f>
        <v>41820.9</v>
      </c>
    </row>
    <row r="37" spans="1:16" ht="26.25" customHeight="1" x14ac:dyDescent="0.2">
      <c r="A37" s="13"/>
      <c r="B37" s="13"/>
      <c r="C37" s="71" t="s">
        <v>1435</v>
      </c>
      <c r="D37" s="76" t="s">
        <v>69</v>
      </c>
      <c r="E37" s="12">
        <v>44476</v>
      </c>
      <c r="F37" s="74" t="s">
        <v>1344</v>
      </c>
      <c r="G37" s="12">
        <v>44477.833333333336</v>
      </c>
      <c r="H37" s="75" t="s">
        <v>1345</v>
      </c>
      <c r="I37" s="15">
        <v>46</v>
      </c>
      <c r="J37" s="15">
        <v>27</v>
      </c>
      <c r="K37" s="15">
        <v>15</v>
      </c>
      <c r="L37" s="15">
        <v>3</v>
      </c>
      <c r="M37" s="79">
        <v>4.6574999999999998</v>
      </c>
      <c r="N37" s="101">
        <v>4.6574999999999998</v>
      </c>
      <c r="O37" s="63">
        <v>2530</v>
      </c>
      <c r="P37" s="64">
        <f>Table22457891011234567891011[[#This Row],[PEMBULATAN]]*O37</f>
        <v>11783.474999999999</v>
      </c>
    </row>
    <row r="38" spans="1:16" ht="26.25" customHeight="1" x14ac:dyDescent="0.2">
      <c r="A38" s="13"/>
      <c r="B38" s="13"/>
      <c r="C38" s="71" t="s">
        <v>1436</v>
      </c>
      <c r="D38" s="76" t="s">
        <v>69</v>
      </c>
      <c r="E38" s="12">
        <v>44476</v>
      </c>
      <c r="F38" s="74" t="s">
        <v>1344</v>
      </c>
      <c r="G38" s="12">
        <v>44477.833333333336</v>
      </c>
      <c r="H38" s="75" t="s">
        <v>1345</v>
      </c>
      <c r="I38" s="15">
        <v>39</v>
      </c>
      <c r="J38" s="15">
        <v>43</v>
      </c>
      <c r="K38" s="15">
        <v>30</v>
      </c>
      <c r="L38" s="15">
        <v>10</v>
      </c>
      <c r="M38" s="79">
        <v>12.577500000000001</v>
      </c>
      <c r="N38" s="101">
        <v>12.577500000000001</v>
      </c>
      <c r="O38" s="63">
        <v>2530</v>
      </c>
      <c r="P38" s="64">
        <f>Table22457891011234567891011[[#This Row],[PEMBULATAN]]*O38</f>
        <v>31821.075000000001</v>
      </c>
    </row>
    <row r="39" spans="1:16" ht="26.25" customHeight="1" x14ac:dyDescent="0.2">
      <c r="A39" s="13"/>
      <c r="B39" s="13"/>
      <c r="C39" s="71" t="s">
        <v>1437</v>
      </c>
      <c r="D39" s="76" t="s">
        <v>69</v>
      </c>
      <c r="E39" s="12">
        <v>44476</v>
      </c>
      <c r="F39" s="74" t="s">
        <v>1344</v>
      </c>
      <c r="G39" s="12">
        <v>44477.833333333336</v>
      </c>
      <c r="H39" s="75" t="s">
        <v>1345</v>
      </c>
      <c r="I39" s="15">
        <v>90</v>
      </c>
      <c r="J39" s="15">
        <v>50</v>
      </c>
      <c r="K39" s="15">
        <v>30</v>
      </c>
      <c r="L39" s="15">
        <v>20</v>
      </c>
      <c r="M39" s="79">
        <v>33.75</v>
      </c>
      <c r="N39" s="101">
        <v>33.75</v>
      </c>
      <c r="O39" s="63">
        <v>2530</v>
      </c>
      <c r="P39" s="64">
        <f>Table22457891011234567891011[[#This Row],[PEMBULATAN]]*O39</f>
        <v>85387.5</v>
      </c>
    </row>
    <row r="40" spans="1:16" ht="26.25" customHeight="1" x14ac:dyDescent="0.2">
      <c r="A40" s="13"/>
      <c r="B40" s="13"/>
      <c r="C40" s="71" t="s">
        <v>1438</v>
      </c>
      <c r="D40" s="76" t="s">
        <v>69</v>
      </c>
      <c r="E40" s="12">
        <v>44476</v>
      </c>
      <c r="F40" s="74" t="s">
        <v>1344</v>
      </c>
      <c r="G40" s="12">
        <v>44477.833333333336</v>
      </c>
      <c r="H40" s="75" t="s">
        <v>1345</v>
      </c>
      <c r="I40" s="15">
        <v>60</v>
      </c>
      <c r="J40" s="15">
        <v>22</v>
      </c>
      <c r="K40" s="15">
        <v>17</v>
      </c>
      <c r="L40" s="15">
        <v>5</v>
      </c>
      <c r="M40" s="79">
        <v>5.61</v>
      </c>
      <c r="N40" s="101">
        <v>5.61</v>
      </c>
      <c r="O40" s="63">
        <v>2530</v>
      </c>
      <c r="P40" s="64">
        <f>Table22457891011234567891011[[#This Row],[PEMBULATAN]]*O40</f>
        <v>14193.300000000001</v>
      </c>
    </row>
    <row r="41" spans="1:16" ht="26.25" customHeight="1" x14ac:dyDescent="0.2">
      <c r="A41" s="13"/>
      <c r="B41" s="13"/>
      <c r="C41" s="71" t="s">
        <v>1439</v>
      </c>
      <c r="D41" s="76" t="s">
        <v>69</v>
      </c>
      <c r="E41" s="12">
        <v>44476</v>
      </c>
      <c r="F41" s="74" t="s">
        <v>1344</v>
      </c>
      <c r="G41" s="12">
        <v>44477.833333333336</v>
      </c>
      <c r="H41" s="75" t="s">
        <v>1345</v>
      </c>
      <c r="I41" s="15">
        <v>91</v>
      </c>
      <c r="J41" s="15">
        <v>50</v>
      </c>
      <c r="K41" s="15">
        <v>41</v>
      </c>
      <c r="L41" s="15">
        <v>25</v>
      </c>
      <c r="M41" s="79">
        <v>46.637500000000003</v>
      </c>
      <c r="N41" s="101">
        <v>46.637500000000003</v>
      </c>
      <c r="O41" s="63">
        <v>2530</v>
      </c>
      <c r="P41" s="64">
        <f>Table22457891011234567891011[[#This Row],[PEMBULATAN]]*O41</f>
        <v>117992.875</v>
      </c>
    </row>
    <row r="42" spans="1:16" ht="26.25" customHeight="1" x14ac:dyDescent="0.2">
      <c r="A42" s="13"/>
      <c r="B42" s="13"/>
      <c r="C42" s="71" t="s">
        <v>1440</v>
      </c>
      <c r="D42" s="76" t="s">
        <v>69</v>
      </c>
      <c r="E42" s="12">
        <v>44476</v>
      </c>
      <c r="F42" s="74" t="s">
        <v>1344</v>
      </c>
      <c r="G42" s="12">
        <v>44477.833333333336</v>
      </c>
      <c r="H42" s="75" t="s">
        <v>1345</v>
      </c>
      <c r="I42" s="15">
        <v>90</v>
      </c>
      <c r="J42" s="15">
        <v>55</v>
      </c>
      <c r="K42" s="15">
        <v>26</v>
      </c>
      <c r="L42" s="15">
        <v>15</v>
      </c>
      <c r="M42" s="79">
        <v>32.174999999999997</v>
      </c>
      <c r="N42" s="101">
        <v>32.174999999999997</v>
      </c>
      <c r="O42" s="63">
        <v>2530</v>
      </c>
      <c r="P42" s="64">
        <f>Table22457891011234567891011[[#This Row],[PEMBULATAN]]*O42</f>
        <v>81402.75</v>
      </c>
    </row>
    <row r="43" spans="1:16" ht="26.25" customHeight="1" x14ac:dyDescent="0.2">
      <c r="A43" s="13"/>
      <c r="B43" s="13"/>
      <c r="C43" s="71" t="s">
        <v>1441</v>
      </c>
      <c r="D43" s="76" t="s">
        <v>69</v>
      </c>
      <c r="E43" s="12">
        <v>44476</v>
      </c>
      <c r="F43" s="74" t="s">
        <v>1344</v>
      </c>
      <c r="G43" s="12">
        <v>44477.833333333336</v>
      </c>
      <c r="H43" s="75" t="s">
        <v>1345</v>
      </c>
      <c r="I43" s="15">
        <v>76</v>
      </c>
      <c r="J43" s="15">
        <v>51</v>
      </c>
      <c r="K43" s="15">
        <v>27</v>
      </c>
      <c r="L43" s="15">
        <v>9</v>
      </c>
      <c r="M43" s="79">
        <v>26.163</v>
      </c>
      <c r="N43" s="101">
        <v>26.163</v>
      </c>
      <c r="O43" s="63">
        <v>2530</v>
      </c>
      <c r="P43" s="64">
        <f>Table22457891011234567891011[[#This Row],[PEMBULATAN]]*O43</f>
        <v>66192.39</v>
      </c>
    </row>
    <row r="44" spans="1:16" ht="26.25" customHeight="1" x14ac:dyDescent="0.2">
      <c r="A44" s="13"/>
      <c r="B44" s="13"/>
      <c r="C44" s="71" t="s">
        <v>1442</v>
      </c>
      <c r="D44" s="76" t="s">
        <v>69</v>
      </c>
      <c r="E44" s="12">
        <v>44476</v>
      </c>
      <c r="F44" s="74" t="s">
        <v>1344</v>
      </c>
      <c r="G44" s="12">
        <v>44477.833333333336</v>
      </c>
      <c r="H44" s="75" t="s">
        <v>1345</v>
      </c>
      <c r="I44" s="15">
        <v>73</v>
      </c>
      <c r="J44" s="15">
        <v>56</v>
      </c>
      <c r="K44" s="15">
        <v>35</v>
      </c>
      <c r="L44" s="15">
        <v>10</v>
      </c>
      <c r="M44" s="79">
        <v>35.770000000000003</v>
      </c>
      <c r="N44" s="101">
        <v>35.770000000000003</v>
      </c>
      <c r="O44" s="63">
        <v>2530</v>
      </c>
      <c r="P44" s="64">
        <f>Table22457891011234567891011[[#This Row],[PEMBULATAN]]*O44</f>
        <v>90498.1</v>
      </c>
    </row>
    <row r="45" spans="1:16" ht="26.25" customHeight="1" x14ac:dyDescent="0.2">
      <c r="A45" s="13"/>
      <c r="B45" s="13"/>
      <c r="C45" s="71" t="s">
        <v>1443</v>
      </c>
      <c r="D45" s="76" t="s">
        <v>69</v>
      </c>
      <c r="E45" s="12">
        <v>44476</v>
      </c>
      <c r="F45" s="74" t="s">
        <v>1344</v>
      </c>
      <c r="G45" s="12">
        <v>44477.833333333336</v>
      </c>
      <c r="H45" s="75" t="s">
        <v>1345</v>
      </c>
      <c r="I45" s="15">
        <v>83</v>
      </c>
      <c r="J45" s="15">
        <v>53</v>
      </c>
      <c r="K45" s="15">
        <v>25</v>
      </c>
      <c r="L45" s="15">
        <v>12</v>
      </c>
      <c r="M45" s="79">
        <v>27.493749999999999</v>
      </c>
      <c r="N45" s="101">
        <v>28</v>
      </c>
      <c r="O45" s="63">
        <v>2530</v>
      </c>
      <c r="P45" s="64">
        <f>Table22457891011234567891011[[#This Row],[PEMBULATAN]]*O45</f>
        <v>70840</v>
      </c>
    </row>
    <row r="46" spans="1:16" ht="26.25" customHeight="1" x14ac:dyDescent="0.2">
      <c r="A46" s="13"/>
      <c r="B46" s="13"/>
      <c r="C46" s="71" t="s">
        <v>1444</v>
      </c>
      <c r="D46" s="76" t="s">
        <v>69</v>
      </c>
      <c r="E46" s="12">
        <v>44476</v>
      </c>
      <c r="F46" s="74" t="s">
        <v>1344</v>
      </c>
      <c r="G46" s="12">
        <v>44477.833333333336</v>
      </c>
      <c r="H46" s="75" t="s">
        <v>1345</v>
      </c>
      <c r="I46" s="15">
        <v>90</v>
      </c>
      <c r="J46" s="15">
        <v>57</v>
      </c>
      <c r="K46" s="15">
        <v>37</v>
      </c>
      <c r="L46" s="15">
        <v>15</v>
      </c>
      <c r="M46" s="79">
        <v>47.452500000000001</v>
      </c>
      <c r="N46" s="101">
        <v>48</v>
      </c>
      <c r="O46" s="63">
        <v>2530</v>
      </c>
      <c r="P46" s="64">
        <f>Table22457891011234567891011[[#This Row],[PEMBULATAN]]*O46</f>
        <v>121440</v>
      </c>
    </row>
    <row r="47" spans="1:16" ht="26.25" customHeight="1" x14ac:dyDescent="0.2">
      <c r="A47" s="13"/>
      <c r="B47" s="13"/>
      <c r="C47" s="71" t="s">
        <v>1445</v>
      </c>
      <c r="D47" s="76" t="s">
        <v>69</v>
      </c>
      <c r="E47" s="12">
        <v>44476</v>
      </c>
      <c r="F47" s="74" t="s">
        <v>1344</v>
      </c>
      <c r="G47" s="12">
        <v>44477.833333333336</v>
      </c>
      <c r="H47" s="75" t="s">
        <v>1345</v>
      </c>
      <c r="I47" s="15">
        <v>89</v>
      </c>
      <c r="J47" s="15">
        <v>55</v>
      </c>
      <c r="K47" s="15">
        <v>34</v>
      </c>
      <c r="L47" s="15">
        <v>17</v>
      </c>
      <c r="M47" s="79">
        <v>41.607500000000002</v>
      </c>
      <c r="N47" s="101">
        <v>41.607500000000002</v>
      </c>
      <c r="O47" s="63">
        <v>2530</v>
      </c>
      <c r="P47" s="64">
        <f>Table22457891011234567891011[[#This Row],[PEMBULATAN]]*O47</f>
        <v>105266.97500000001</v>
      </c>
    </row>
    <row r="48" spans="1:16" ht="26.25" customHeight="1" x14ac:dyDescent="0.2">
      <c r="A48" s="13"/>
      <c r="B48" s="13"/>
      <c r="C48" s="71" t="s">
        <v>1446</v>
      </c>
      <c r="D48" s="76" t="s">
        <v>69</v>
      </c>
      <c r="E48" s="12">
        <v>44476</v>
      </c>
      <c r="F48" s="74" t="s">
        <v>1344</v>
      </c>
      <c r="G48" s="12">
        <v>44477.833333333336</v>
      </c>
      <c r="H48" s="75" t="s">
        <v>1345</v>
      </c>
      <c r="I48" s="15">
        <v>75</v>
      </c>
      <c r="J48" s="15">
        <v>55</v>
      </c>
      <c r="K48" s="15">
        <v>36</v>
      </c>
      <c r="L48" s="15">
        <v>18</v>
      </c>
      <c r="M48" s="79">
        <v>37.125</v>
      </c>
      <c r="N48" s="101">
        <v>37.125</v>
      </c>
      <c r="O48" s="63">
        <v>2530</v>
      </c>
      <c r="P48" s="64">
        <f>Table22457891011234567891011[[#This Row],[PEMBULATAN]]*O48</f>
        <v>93926.25</v>
      </c>
    </row>
    <row r="49" spans="1:16" ht="26.25" customHeight="1" x14ac:dyDescent="0.2">
      <c r="A49" s="13"/>
      <c r="B49" s="13"/>
      <c r="C49" s="71" t="s">
        <v>1447</v>
      </c>
      <c r="D49" s="76" t="s">
        <v>69</v>
      </c>
      <c r="E49" s="12">
        <v>44476</v>
      </c>
      <c r="F49" s="74" t="s">
        <v>1344</v>
      </c>
      <c r="G49" s="12">
        <v>44477.833333333336</v>
      </c>
      <c r="H49" s="75" t="s">
        <v>1345</v>
      </c>
      <c r="I49" s="15">
        <v>83</v>
      </c>
      <c r="J49" s="15">
        <v>44</v>
      </c>
      <c r="K49" s="15">
        <v>46</v>
      </c>
      <c r="L49" s="15">
        <v>12</v>
      </c>
      <c r="M49" s="79">
        <v>41.997999999999998</v>
      </c>
      <c r="N49" s="101">
        <v>41.997999999999998</v>
      </c>
      <c r="O49" s="63">
        <v>2530</v>
      </c>
      <c r="P49" s="64">
        <f>Table22457891011234567891011[[#This Row],[PEMBULATAN]]*O49</f>
        <v>106254.93999999999</v>
      </c>
    </row>
    <row r="50" spans="1:16" ht="26.25" customHeight="1" x14ac:dyDescent="0.2">
      <c r="A50" s="13"/>
      <c r="B50" s="13"/>
      <c r="C50" s="71" t="s">
        <v>1448</v>
      </c>
      <c r="D50" s="76" t="s">
        <v>69</v>
      </c>
      <c r="E50" s="12">
        <v>44476</v>
      </c>
      <c r="F50" s="74" t="s">
        <v>1344</v>
      </c>
      <c r="G50" s="12">
        <v>44477.833333333336</v>
      </c>
      <c r="H50" s="75" t="s">
        <v>1345</v>
      </c>
      <c r="I50" s="15">
        <v>90</v>
      </c>
      <c r="J50" s="15">
        <v>60</v>
      </c>
      <c r="K50" s="15">
        <v>38</v>
      </c>
      <c r="L50" s="15">
        <v>21</v>
      </c>
      <c r="M50" s="79">
        <v>51.3</v>
      </c>
      <c r="N50" s="101">
        <v>52</v>
      </c>
      <c r="O50" s="63">
        <v>2530</v>
      </c>
      <c r="P50" s="64">
        <f>Table22457891011234567891011[[#This Row],[PEMBULATAN]]*O50</f>
        <v>131560</v>
      </c>
    </row>
    <row r="51" spans="1:16" ht="26.25" customHeight="1" x14ac:dyDescent="0.2">
      <c r="A51" s="13"/>
      <c r="B51" s="13"/>
      <c r="C51" s="71" t="s">
        <v>1449</v>
      </c>
      <c r="D51" s="76" t="s">
        <v>69</v>
      </c>
      <c r="E51" s="12">
        <v>44476</v>
      </c>
      <c r="F51" s="74" t="s">
        <v>1344</v>
      </c>
      <c r="G51" s="12">
        <v>44477.833333333336</v>
      </c>
      <c r="H51" s="75" t="s">
        <v>1345</v>
      </c>
      <c r="I51" s="15">
        <v>30</v>
      </c>
      <c r="J51" s="15">
        <v>30</v>
      </c>
      <c r="K51" s="15">
        <v>30</v>
      </c>
      <c r="L51" s="15">
        <v>2</v>
      </c>
      <c r="M51" s="79">
        <v>6.75</v>
      </c>
      <c r="N51" s="101">
        <v>6.75</v>
      </c>
      <c r="O51" s="63">
        <v>2530</v>
      </c>
      <c r="P51" s="64">
        <f>Table22457891011234567891011[[#This Row],[PEMBULATAN]]*O51</f>
        <v>17077.5</v>
      </c>
    </row>
    <row r="52" spans="1:16" ht="26.25" customHeight="1" x14ac:dyDescent="0.2">
      <c r="A52" s="13"/>
      <c r="B52" s="13"/>
      <c r="C52" s="71" t="s">
        <v>1450</v>
      </c>
      <c r="D52" s="76" t="s">
        <v>69</v>
      </c>
      <c r="E52" s="12">
        <v>44476</v>
      </c>
      <c r="F52" s="74" t="s">
        <v>1344</v>
      </c>
      <c r="G52" s="12">
        <v>44477.833333333336</v>
      </c>
      <c r="H52" s="75" t="s">
        <v>1345</v>
      </c>
      <c r="I52" s="15">
        <v>80</v>
      </c>
      <c r="J52" s="15">
        <v>61</v>
      </c>
      <c r="K52" s="15">
        <v>34</v>
      </c>
      <c r="L52" s="15">
        <v>12</v>
      </c>
      <c r="M52" s="79">
        <v>41.48</v>
      </c>
      <c r="N52" s="101">
        <v>42</v>
      </c>
      <c r="O52" s="63">
        <v>2530</v>
      </c>
      <c r="P52" s="64">
        <f>Table22457891011234567891011[[#This Row],[PEMBULATAN]]*O52</f>
        <v>106260</v>
      </c>
    </row>
    <row r="53" spans="1:16" ht="26.25" customHeight="1" x14ac:dyDescent="0.2">
      <c r="A53" s="13"/>
      <c r="B53" s="13"/>
      <c r="C53" s="71" t="s">
        <v>1451</v>
      </c>
      <c r="D53" s="76" t="s">
        <v>69</v>
      </c>
      <c r="E53" s="12">
        <v>44476</v>
      </c>
      <c r="F53" s="74" t="s">
        <v>1344</v>
      </c>
      <c r="G53" s="12">
        <v>44477.833333333336</v>
      </c>
      <c r="H53" s="75" t="s">
        <v>1345</v>
      </c>
      <c r="I53" s="15">
        <v>91</v>
      </c>
      <c r="J53" s="15">
        <v>64</v>
      </c>
      <c r="K53" s="15">
        <v>30</v>
      </c>
      <c r="L53" s="15">
        <v>20</v>
      </c>
      <c r="M53" s="79">
        <v>43.68</v>
      </c>
      <c r="N53" s="101">
        <v>43.68</v>
      </c>
      <c r="O53" s="63">
        <v>2530</v>
      </c>
      <c r="P53" s="64">
        <f>Table22457891011234567891011[[#This Row],[PEMBULATAN]]*O53</f>
        <v>110510.39999999999</v>
      </c>
    </row>
    <row r="54" spans="1:16" ht="26.25" customHeight="1" x14ac:dyDescent="0.2">
      <c r="A54" s="13"/>
      <c r="B54" s="13"/>
      <c r="C54" s="71" t="s">
        <v>1452</v>
      </c>
      <c r="D54" s="76" t="s">
        <v>69</v>
      </c>
      <c r="E54" s="12">
        <v>44476</v>
      </c>
      <c r="F54" s="74" t="s">
        <v>1344</v>
      </c>
      <c r="G54" s="12">
        <v>44477.833333333336</v>
      </c>
      <c r="H54" s="75" t="s">
        <v>1345</v>
      </c>
      <c r="I54" s="15">
        <v>90</v>
      </c>
      <c r="J54" s="15">
        <v>52</v>
      </c>
      <c r="K54" s="15">
        <v>33</v>
      </c>
      <c r="L54" s="15">
        <v>23</v>
      </c>
      <c r="M54" s="79">
        <v>38.61</v>
      </c>
      <c r="N54" s="101">
        <v>38.61</v>
      </c>
      <c r="O54" s="63">
        <v>2530</v>
      </c>
      <c r="P54" s="64">
        <f>Table22457891011234567891011[[#This Row],[PEMBULATAN]]*O54</f>
        <v>97683.3</v>
      </c>
    </row>
    <row r="55" spans="1:16" ht="26.25" customHeight="1" x14ac:dyDescent="0.2">
      <c r="A55" s="13"/>
      <c r="B55" s="13"/>
      <c r="C55" s="71" t="s">
        <v>1453</v>
      </c>
      <c r="D55" s="76" t="s">
        <v>69</v>
      </c>
      <c r="E55" s="12">
        <v>44476</v>
      </c>
      <c r="F55" s="74" t="s">
        <v>1344</v>
      </c>
      <c r="G55" s="12">
        <v>44477.833333333336</v>
      </c>
      <c r="H55" s="75" t="s">
        <v>1345</v>
      </c>
      <c r="I55" s="15">
        <v>62</v>
      </c>
      <c r="J55" s="15">
        <v>43</v>
      </c>
      <c r="K55" s="15">
        <v>33</v>
      </c>
      <c r="L55" s="15">
        <v>5</v>
      </c>
      <c r="M55" s="79">
        <v>21.994499999999999</v>
      </c>
      <c r="N55" s="101">
        <v>21.994499999999999</v>
      </c>
      <c r="O55" s="63">
        <v>2530</v>
      </c>
      <c r="P55" s="64">
        <f>Table22457891011234567891011[[#This Row],[PEMBULATAN]]*O55</f>
        <v>55646.084999999999</v>
      </c>
    </row>
    <row r="56" spans="1:16" ht="26.25" customHeight="1" x14ac:dyDescent="0.2">
      <c r="A56" s="13"/>
      <c r="B56" s="13"/>
      <c r="C56" s="71" t="s">
        <v>1454</v>
      </c>
      <c r="D56" s="76" t="s">
        <v>69</v>
      </c>
      <c r="E56" s="12">
        <v>44476</v>
      </c>
      <c r="F56" s="74" t="s">
        <v>1344</v>
      </c>
      <c r="G56" s="12">
        <v>44477.833333333336</v>
      </c>
      <c r="H56" s="75" t="s">
        <v>1345</v>
      </c>
      <c r="I56" s="15">
        <v>100</v>
      </c>
      <c r="J56" s="15">
        <v>60</v>
      </c>
      <c r="K56" s="15">
        <v>42</v>
      </c>
      <c r="L56" s="15">
        <v>19</v>
      </c>
      <c r="M56" s="79">
        <v>63</v>
      </c>
      <c r="N56" s="101">
        <v>63</v>
      </c>
      <c r="O56" s="63">
        <v>2530</v>
      </c>
      <c r="P56" s="64">
        <f>Table22457891011234567891011[[#This Row],[PEMBULATAN]]*O56</f>
        <v>159390</v>
      </c>
    </row>
    <row r="57" spans="1:16" ht="26.25" customHeight="1" x14ac:dyDescent="0.2">
      <c r="A57" s="13"/>
      <c r="B57" s="13"/>
      <c r="C57" s="71" t="s">
        <v>1455</v>
      </c>
      <c r="D57" s="76" t="s">
        <v>69</v>
      </c>
      <c r="E57" s="12">
        <v>44476</v>
      </c>
      <c r="F57" s="74" t="s">
        <v>1344</v>
      </c>
      <c r="G57" s="12">
        <v>44477.833333333336</v>
      </c>
      <c r="H57" s="75" t="s">
        <v>1345</v>
      </c>
      <c r="I57" s="15">
        <v>45</v>
      </c>
      <c r="J57" s="15">
        <v>37</v>
      </c>
      <c r="K57" s="15">
        <v>26</v>
      </c>
      <c r="L57" s="15">
        <v>13</v>
      </c>
      <c r="M57" s="79">
        <v>10.8225</v>
      </c>
      <c r="N57" s="101">
        <v>13</v>
      </c>
      <c r="O57" s="63">
        <v>2530</v>
      </c>
      <c r="P57" s="64">
        <f>Table22457891011234567891011[[#This Row],[PEMBULATAN]]*O57</f>
        <v>32890</v>
      </c>
    </row>
    <row r="58" spans="1:16" ht="26.25" customHeight="1" x14ac:dyDescent="0.2">
      <c r="A58" s="13"/>
      <c r="B58" s="13"/>
      <c r="C58" s="71" t="s">
        <v>1456</v>
      </c>
      <c r="D58" s="76" t="s">
        <v>69</v>
      </c>
      <c r="E58" s="12">
        <v>44476</v>
      </c>
      <c r="F58" s="74" t="s">
        <v>1344</v>
      </c>
      <c r="G58" s="12">
        <v>44477.833333333336</v>
      </c>
      <c r="H58" s="75" t="s">
        <v>1345</v>
      </c>
      <c r="I58" s="15">
        <v>92</v>
      </c>
      <c r="J58" s="15">
        <v>48</v>
      </c>
      <c r="K58" s="15">
        <v>36</v>
      </c>
      <c r="L58" s="15">
        <v>14</v>
      </c>
      <c r="M58" s="79">
        <v>39.744</v>
      </c>
      <c r="N58" s="101">
        <v>39.744</v>
      </c>
      <c r="O58" s="63">
        <v>2530</v>
      </c>
      <c r="P58" s="64">
        <f>Table22457891011234567891011[[#This Row],[PEMBULATAN]]*O58</f>
        <v>100552.31999999999</v>
      </c>
    </row>
    <row r="59" spans="1:16" ht="26.25" customHeight="1" x14ac:dyDescent="0.2">
      <c r="A59" s="13"/>
      <c r="B59" s="13"/>
      <c r="C59" s="71" t="s">
        <v>1457</v>
      </c>
      <c r="D59" s="76" t="s">
        <v>69</v>
      </c>
      <c r="E59" s="12">
        <v>44476</v>
      </c>
      <c r="F59" s="74" t="s">
        <v>1344</v>
      </c>
      <c r="G59" s="12">
        <v>44477.833333333336</v>
      </c>
      <c r="H59" s="75" t="s">
        <v>1345</v>
      </c>
      <c r="I59" s="15">
        <v>96</v>
      </c>
      <c r="J59" s="15">
        <v>54</v>
      </c>
      <c r="K59" s="15">
        <v>36</v>
      </c>
      <c r="L59" s="15">
        <v>25</v>
      </c>
      <c r="M59" s="79">
        <v>46.655999999999999</v>
      </c>
      <c r="N59" s="101">
        <v>46.655999999999999</v>
      </c>
      <c r="O59" s="63">
        <v>2530</v>
      </c>
      <c r="P59" s="64">
        <f>Table22457891011234567891011[[#This Row],[PEMBULATAN]]*O59</f>
        <v>118039.67999999999</v>
      </c>
    </row>
    <row r="60" spans="1:16" ht="26.25" customHeight="1" x14ac:dyDescent="0.2">
      <c r="A60" s="13"/>
      <c r="B60" s="13"/>
      <c r="C60" s="71" t="s">
        <v>1458</v>
      </c>
      <c r="D60" s="76" t="s">
        <v>69</v>
      </c>
      <c r="E60" s="12">
        <v>44476</v>
      </c>
      <c r="F60" s="74" t="s">
        <v>1344</v>
      </c>
      <c r="G60" s="12">
        <v>44477.833333333336</v>
      </c>
      <c r="H60" s="75" t="s">
        <v>1345</v>
      </c>
      <c r="I60" s="15">
        <v>46</v>
      </c>
      <c r="J60" s="15">
        <v>26</v>
      </c>
      <c r="K60" s="15">
        <v>33</v>
      </c>
      <c r="L60" s="15">
        <v>4</v>
      </c>
      <c r="M60" s="79">
        <v>9.8670000000000009</v>
      </c>
      <c r="N60" s="101">
        <v>9.8670000000000009</v>
      </c>
      <c r="O60" s="63">
        <v>2530</v>
      </c>
      <c r="P60" s="64">
        <f>Table22457891011234567891011[[#This Row],[PEMBULATAN]]*O60</f>
        <v>24963.510000000002</v>
      </c>
    </row>
    <row r="61" spans="1:16" ht="26.25" customHeight="1" x14ac:dyDescent="0.2">
      <c r="A61" s="13"/>
      <c r="B61" s="13"/>
      <c r="C61" s="71" t="s">
        <v>1459</v>
      </c>
      <c r="D61" s="76" t="s">
        <v>69</v>
      </c>
      <c r="E61" s="12">
        <v>44476</v>
      </c>
      <c r="F61" s="74" t="s">
        <v>1344</v>
      </c>
      <c r="G61" s="12">
        <v>44477.833333333336</v>
      </c>
      <c r="H61" s="75" t="s">
        <v>1345</v>
      </c>
      <c r="I61" s="15">
        <v>56</v>
      </c>
      <c r="J61" s="15">
        <v>60</v>
      </c>
      <c r="K61" s="15">
        <v>34</v>
      </c>
      <c r="L61" s="15">
        <v>14</v>
      </c>
      <c r="M61" s="79">
        <v>28.56</v>
      </c>
      <c r="N61" s="101">
        <v>28.56</v>
      </c>
      <c r="O61" s="63">
        <v>2530</v>
      </c>
      <c r="P61" s="64">
        <f>Table22457891011234567891011[[#This Row],[PEMBULATAN]]*O61</f>
        <v>72256.800000000003</v>
      </c>
    </row>
    <row r="62" spans="1:16" ht="26.25" customHeight="1" x14ac:dyDescent="0.2">
      <c r="A62" s="13"/>
      <c r="B62" s="13"/>
      <c r="C62" s="71" t="s">
        <v>1460</v>
      </c>
      <c r="D62" s="76" t="s">
        <v>69</v>
      </c>
      <c r="E62" s="12">
        <v>44476</v>
      </c>
      <c r="F62" s="74" t="s">
        <v>1344</v>
      </c>
      <c r="G62" s="12">
        <v>44477.833333333336</v>
      </c>
      <c r="H62" s="75" t="s">
        <v>1345</v>
      </c>
      <c r="I62" s="15">
        <v>77</v>
      </c>
      <c r="J62" s="15">
        <v>48</v>
      </c>
      <c r="K62" s="15">
        <v>28</v>
      </c>
      <c r="L62" s="15">
        <v>11</v>
      </c>
      <c r="M62" s="79">
        <v>25.872</v>
      </c>
      <c r="N62" s="101">
        <v>25.872</v>
      </c>
      <c r="O62" s="63">
        <v>2530</v>
      </c>
      <c r="P62" s="64">
        <f>Table22457891011234567891011[[#This Row],[PEMBULATAN]]*O62</f>
        <v>65456.159999999996</v>
      </c>
    </row>
    <row r="63" spans="1:16" ht="26.25" customHeight="1" x14ac:dyDescent="0.2">
      <c r="A63" s="13"/>
      <c r="B63" s="13"/>
      <c r="C63" s="71" t="s">
        <v>1461</v>
      </c>
      <c r="D63" s="76" t="s">
        <v>69</v>
      </c>
      <c r="E63" s="12">
        <v>44476</v>
      </c>
      <c r="F63" s="74" t="s">
        <v>1344</v>
      </c>
      <c r="G63" s="12">
        <v>44477.833333333336</v>
      </c>
      <c r="H63" s="75" t="s">
        <v>1345</v>
      </c>
      <c r="I63" s="15">
        <v>71</v>
      </c>
      <c r="J63" s="15">
        <v>40</v>
      </c>
      <c r="K63" s="15">
        <v>18</v>
      </c>
      <c r="L63" s="15">
        <v>7</v>
      </c>
      <c r="M63" s="79">
        <v>12.78</v>
      </c>
      <c r="N63" s="101">
        <v>12.78</v>
      </c>
      <c r="O63" s="63">
        <v>2530</v>
      </c>
      <c r="P63" s="64">
        <f>Table22457891011234567891011[[#This Row],[PEMBULATAN]]*O63</f>
        <v>32333.399999999998</v>
      </c>
    </row>
    <row r="64" spans="1:16" ht="26.25" customHeight="1" x14ac:dyDescent="0.2">
      <c r="A64" s="13"/>
      <c r="B64" s="13"/>
      <c r="C64" s="71" t="s">
        <v>1462</v>
      </c>
      <c r="D64" s="76" t="s">
        <v>69</v>
      </c>
      <c r="E64" s="12">
        <v>44476</v>
      </c>
      <c r="F64" s="74" t="s">
        <v>1344</v>
      </c>
      <c r="G64" s="12">
        <v>44477.833333333336</v>
      </c>
      <c r="H64" s="75" t="s">
        <v>1345</v>
      </c>
      <c r="I64" s="15">
        <v>31</v>
      </c>
      <c r="J64" s="15">
        <v>29</v>
      </c>
      <c r="K64" s="15">
        <v>31</v>
      </c>
      <c r="L64" s="15">
        <v>2</v>
      </c>
      <c r="M64" s="79">
        <v>6.9672499999999999</v>
      </c>
      <c r="N64" s="101">
        <v>6.9672499999999999</v>
      </c>
      <c r="O64" s="63">
        <v>2530</v>
      </c>
      <c r="P64" s="64">
        <f>Table22457891011234567891011[[#This Row],[PEMBULATAN]]*O64</f>
        <v>17627.142499999998</v>
      </c>
    </row>
    <row r="65" spans="1:16" ht="26.25" customHeight="1" x14ac:dyDescent="0.2">
      <c r="A65" s="13"/>
      <c r="B65" s="13"/>
      <c r="C65" s="71" t="s">
        <v>1463</v>
      </c>
      <c r="D65" s="76" t="s">
        <v>69</v>
      </c>
      <c r="E65" s="12">
        <v>44476</v>
      </c>
      <c r="F65" s="74" t="s">
        <v>1344</v>
      </c>
      <c r="G65" s="12">
        <v>44477.833333333336</v>
      </c>
      <c r="H65" s="75" t="s">
        <v>1345</v>
      </c>
      <c r="I65" s="15">
        <v>42</v>
      </c>
      <c r="J65" s="15">
        <v>38</v>
      </c>
      <c r="K65" s="15">
        <v>8</v>
      </c>
      <c r="L65" s="15">
        <v>3</v>
      </c>
      <c r="M65" s="79">
        <v>3.1920000000000002</v>
      </c>
      <c r="N65" s="101">
        <v>3.1920000000000002</v>
      </c>
      <c r="O65" s="63">
        <v>2530</v>
      </c>
      <c r="P65" s="64">
        <f>Table22457891011234567891011[[#This Row],[PEMBULATAN]]*O65</f>
        <v>8075.76</v>
      </c>
    </row>
    <row r="66" spans="1:16" ht="26.25" customHeight="1" x14ac:dyDescent="0.2">
      <c r="A66" s="13"/>
      <c r="B66" s="13"/>
      <c r="C66" s="71" t="s">
        <v>1464</v>
      </c>
      <c r="D66" s="76" t="s">
        <v>69</v>
      </c>
      <c r="E66" s="12">
        <v>44476</v>
      </c>
      <c r="F66" s="74" t="s">
        <v>1344</v>
      </c>
      <c r="G66" s="12">
        <v>44477.833333333336</v>
      </c>
      <c r="H66" s="75" t="s">
        <v>1345</v>
      </c>
      <c r="I66" s="15">
        <v>82</v>
      </c>
      <c r="J66" s="15">
        <v>66</v>
      </c>
      <c r="K66" s="15">
        <v>8</v>
      </c>
      <c r="L66" s="15">
        <v>4</v>
      </c>
      <c r="M66" s="79">
        <v>10.824</v>
      </c>
      <c r="N66" s="101">
        <v>10.824</v>
      </c>
      <c r="O66" s="63">
        <v>2530</v>
      </c>
      <c r="P66" s="64">
        <f>Table22457891011234567891011[[#This Row],[PEMBULATAN]]*O66</f>
        <v>27384.720000000001</v>
      </c>
    </row>
    <row r="67" spans="1:16" ht="26.25" customHeight="1" x14ac:dyDescent="0.2">
      <c r="A67" s="13"/>
      <c r="B67" s="13"/>
      <c r="C67" s="71" t="s">
        <v>1465</v>
      </c>
      <c r="D67" s="76" t="s">
        <v>69</v>
      </c>
      <c r="E67" s="12">
        <v>44476</v>
      </c>
      <c r="F67" s="74" t="s">
        <v>1344</v>
      </c>
      <c r="G67" s="12">
        <v>44477.833333333336</v>
      </c>
      <c r="H67" s="75" t="s">
        <v>1345</v>
      </c>
      <c r="I67" s="15">
        <v>62</v>
      </c>
      <c r="J67" s="15">
        <v>60</v>
      </c>
      <c r="K67" s="15">
        <v>2</v>
      </c>
      <c r="L67" s="15">
        <v>2</v>
      </c>
      <c r="M67" s="79">
        <v>1.86</v>
      </c>
      <c r="N67" s="101">
        <v>2</v>
      </c>
      <c r="O67" s="63">
        <v>2530</v>
      </c>
      <c r="P67" s="64">
        <f>Table22457891011234567891011[[#This Row],[PEMBULATAN]]*O67</f>
        <v>5060</v>
      </c>
    </row>
    <row r="68" spans="1:16" ht="26.25" customHeight="1" x14ac:dyDescent="0.2">
      <c r="A68" s="13"/>
      <c r="B68" s="13"/>
      <c r="C68" s="71" t="s">
        <v>1466</v>
      </c>
      <c r="D68" s="76" t="s">
        <v>69</v>
      </c>
      <c r="E68" s="12">
        <v>44476</v>
      </c>
      <c r="F68" s="74" t="s">
        <v>1344</v>
      </c>
      <c r="G68" s="12">
        <v>44477.833333333336</v>
      </c>
      <c r="H68" s="75" t="s">
        <v>1345</v>
      </c>
      <c r="I68" s="15">
        <v>75</v>
      </c>
      <c r="J68" s="15">
        <v>37</v>
      </c>
      <c r="K68" s="15">
        <v>13</v>
      </c>
      <c r="L68" s="15">
        <v>4</v>
      </c>
      <c r="M68" s="79">
        <v>9.0187500000000007</v>
      </c>
      <c r="N68" s="101">
        <v>9.0187500000000007</v>
      </c>
      <c r="O68" s="63">
        <v>2530</v>
      </c>
      <c r="P68" s="64">
        <f>Table22457891011234567891011[[#This Row],[PEMBULATAN]]*O68</f>
        <v>22817.4375</v>
      </c>
    </row>
    <row r="69" spans="1:16" ht="26.25" customHeight="1" x14ac:dyDescent="0.2">
      <c r="A69" s="13"/>
      <c r="B69" s="13"/>
      <c r="C69" s="71" t="s">
        <v>1467</v>
      </c>
      <c r="D69" s="76" t="s">
        <v>69</v>
      </c>
      <c r="E69" s="12">
        <v>44476</v>
      </c>
      <c r="F69" s="74" t="s">
        <v>1344</v>
      </c>
      <c r="G69" s="12">
        <v>44477.833333333336</v>
      </c>
      <c r="H69" s="75" t="s">
        <v>1345</v>
      </c>
      <c r="I69" s="15">
        <v>60</v>
      </c>
      <c r="J69" s="15">
        <v>60</v>
      </c>
      <c r="K69" s="15">
        <v>15</v>
      </c>
      <c r="L69" s="15">
        <v>10</v>
      </c>
      <c r="M69" s="79">
        <v>13.5</v>
      </c>
      <c r="N69" s="101">
        <v>13.5</v>
      </c>
      <c r="O69" s="63">
        <v>2530</v>
      </c>
      <c r="P69" s="64">
        <f>Table22457891011234567891011[[#This Row],[PEMBULATAN]]*O69</f>
        <v>34155</v>
      </c>
    </row>
    <row r="70" spans="1:16" ht="26.25" customHeight="1" x14ac:dyDescent="0.2">
      <c r="A70" s="13"/>
      <c r="B70" s="13"/>
      <c r="C70" s="71" t="s">
        <v>1468</v>
      </c>
      <c r="D70" s="76" t="s">
        <v>69</v>
      </c>
      <c r="E70" s="12">
        <v>44476</v>
      </c>
      <c r="F70" s="74" t="s">
        <v>1344</v>
      </c>
      <c r="G70" s="12">
        <v>44477.833333333336</v>
      </c>
      <c r="H70" s="75" t="s">
        <v>1345</v>
      </c>
      <c r="I70" s="15">
        <v>55</v>
      </c>
      <c r="J70" s="15">
        <v>40</v>
      </c>
      <c r="K70" s="15">
        <v>15</v>
      </c>
      <c r="L70" s="15">
        <v>7</v>
      </c>
      <c r="M70" s="79">
        <v>8.25</v>
      </c>
      <c r="N70" s="101">
        <v>8.25</v>
      </c>
      <c r="O70" s="63">
        <v>2530</v>
      </c>
      <c r="P70" s="64">
        <f>Table22457891011234567891011[[#This Row],[PEMBULATAN]]*O70</f>
        <v>20872.5</v>
      </c>
    </row>
    <row r="71" spans="1:16" ht="26.25" customHeight="1" x14ac:dyDescent="0.2">
      <c r="A71" s="13"/>
      <c r="B71" s="13"/>
      <c r="C71" s="71" t="s">
        <v>1469</v>
      </c>
      <c r="D71" s="76" t="s">
        <v>69</v>
      </c>
      <c r="E71" s="12">
        <v>44476</v>
      </c>
      <c r="F71" s="74" t="s">
        <v>1344</v>
      </c>
      <c r="G71" s="12">
        <v>44477.833333333336</v>
      </c>
      <c r="H71" s="75" t="s">
        <v>1345</v>
      </c>
      <c r="I71" s="15">
        <v>56</v>
      </c>
      <c r="J71" s="15">
        <v>47</v>
      </c>
      <c r="K71" s="15">
        <v>16</v>
      </c>
      <c r="L71" s="15">
        <v>7</v>
      </c>
      <c r="M71" s="79">
        <v>10.528</v>
      </c>
      <c r="N71" s="101">
        <v>10.528</v>
      </c>
      <c r="O71" s="63">
        <v>2530</v>
      </c>
      <c r="P71" s="64">
        <f>Table22457891011234567891011[[#This Row],[PEMBULATAN]]*O71</f>
        <v>26635.84</v>
      </c>
    </row>
    <row r="72" spans="1:16" ht="26.25" customHeight="1" x14ac:dyDescent="0.2">
      <c r="A72" s="13"/>
      <c r="B72" s="13"/>
      <c r="C72" s="71" t="s">
        <v>1470</v>
      </c>
      <c r="D72" s="76" t="s">
        <v>69</v>
      </c>
      <c r="E72" s="12">
        <v>44476</v>
      </c>
      <c r="F72" s="74" t="s">
        <v>1344</v>
      </c>
      <c r="G72" s="12">
        <v>44477.833333333336</v>
      </c>
      <c r="H72" s="75" t="s">
        <v>1345</v>
      </c>
      <c r="I72" s="15">
        <v>75</v>
      </c>
      <c r="J72" s="15">
        <v>44</v>
      </c>
      <c r="K72" s="15">
        <v>14</v>
      </c>
      <c r="L72" s="15">
        <v>8</v>
      </c>
      <c r="M72" s="79">
        <v>11.55</v>
      </c>
      <c r="N72" s="101">
        <v>11.55</v>
      </c>
      <c r="O72" s="63">
        <v>2530</v>
      </c>
      <c r="P72" s="64">
        <f>Table22457891011234567891011[[#This Row],[PEMBULATAN]]*O72</f>
        <v>29221.5</v>
      </c>
    </row>
    <row r="73" spans="1:16" ht="26.25" customHeight="1" x14ac:dyDescent="0.2">
      <c r="A73" s="13"/>
      <c r="B73" s="13"/>
      <c r="C73" s="71" t="s">
        <v>1471</v>
      </c>
      <c r="D73" s="76" t="s">
        <v>69</v>
      </c>
      <c r="E73" s="12">
        <v>44476</v>
      </c>
      <c r="F73" s="74" t="s">
        <v>1344</v>
      </c>
      <c r="G73" s="12">
        <v>44477.833333333336</v>
      </c>
      <c r="H73" s="75" t="s">
        <v>1345</v>
      </c>
      <c r="I73" s="15">
        <v>31</v>
      </c>
      <c r="J73" s="15">
        <v>31</v>
      </c>
      <c r="K73" s="15">
        <v>31</v>
      </c>
      <c r="L73" s="15">
        <v>2</v>
      </c>
      <c r="M73" s="79">
        <v>7.4477500000000001</v>
      </c>
      <c r="N73" s="101">
        <v>8</v>
      </c>
      <c r="O73" s="63">
        <v>2530</v>
      </c>
      <c r="P73" s="64">
        <f>Table22457891011234567891011[[#This Row],[PEMBULATAN]]*O73</f>
        <v>20240</v>
      </c>
    </row>
    <row r="74" spans="1:16" ht="26.25" customHeight="1" x14ac:dyDescent="0.2">
      <c r="A74" s="13"/>
      <c r="B74" s="13"/>
      <c r="C74" s="71" t="s">
        <v>1472</v>
      </c>
      <c r="D74" s="76" t="s">
        <v>69</v>
      </c>
      <c r="E74" s="12">
        <v>44476</v>
      </c>
      <c r="F74" s="74" t="s">
        <v>1344</v>
      </c>
      <c r="G74" s="12">
        <v>44477.833333333336</v>
      </c>
      <c r="H74" s="75" t="s">
        <v>1345</v>
      </c>
      <c r="I74" s="15">
        <v>63</v>
      </c>
      <c r="J74" s="15">
        <v>43</v>
      </c>
      <c r="K74" s="15">
        <v>17</v>
      </c>
      <c r="L74" s="15">
        <v>2</v>
      </c>
      <c r="M74" s="79">
        <v>11.513249999999999</v>
      </c>
      <c r="N74" s="101">
        <v>11.513249999999999</v>
      </c>
      <c r="O74" s="63">
        <v>2530</v>
      </c>
      <c r="P74" s="64">
        <f>Table22457891011234567891011[[#This Row],[PEMBULATAN]]*O74</f>
        <v>29128.522499999999</v>
      </c>
    </row>
    <row r="75" spans="1:16" ht="26.25" customHeight="1" x14ac:dyDescent="0.2">
      <c r="A75" s="13"/>
      <c r="B75" s="13"/>
      <c r="C75" s="71" t="s">
        <v>1473</v>
      </c>
      <c r="D75" s="76" t="s">
        <v>69</v>
      </c>
      <c r="E75" s="12">
        <v>44476</v>
      </c>
      <c r="F75" s="74" t="s">
        <v>1344</v>
      </c>
      <c r="G75" s="12">
        <v>44477.833333333336</v>
      </c>
      <c r="H75" s="75" t="s">
        <v>1345</v>
      </c>
      <c r="I75" s="15">
        <v>74</v>
      </c>
      <c r="J75" s="15">
        <v>67</v>
      </c>
      <c r="K75" s="15">
        <v>18</v>
      </c>
      <c r="L75" s="15">
        <v>12</v>
      </c>
      <c r="M75" s="79">
        <v>22.311</v>
      </c>
      <c r="N75" s="101">
        <v>23</v>
      </c>
      <c r="O75" s="63">
        <v>2530</v>
      </c>
      <c r="P75" s="64">
        <f>Table22457891011234567891011[[#This Row],[PEMBULATAN]]*O75</f>
        <v>58190</v>
      </c>
    </row>
    <row r="76" spans="1:16" ht="26.25" customHeight="1" x14ac:dyDescent="0.2">
      <c r="A76" s="13"/>
      <c r="B76" s="13"/>
      <c r="C76" s="71" t="s">
        <v>1474</v>
      </c>
      <c r="D76" s="76" t="s">
        <v>69</v>
      </c>
      <c r="E76" s="12">
        <v>44476</v>
      </c>
      <c r="F76" s="74" t="s">
        <v>1344</v>
      </c>
      <c r="G76" s="12">
        <v>44477.833333333336</v>
      </c>
      <c r="H76" s="75" t="s">
        <v>1345</v>
      </c>
      <c r="I76" s="15">
        <v>50</v>
      </c>
      <c r="J76" s="15">
        <v>45</v>
      </c>
      <c r="K76" s="15">
        <v>29</v>
      </c>
      <c r="L76" s="15">
        <v>11</v>
      </c>
      <c r="M76" s="79">
        <v>16.3125</v>
      </c>
      <c r="N76" s="101">
        <v>17</v>
      </c>
      <c r="O76" s="63">
        <v>2530</v>
      </c>
      <c r="P76" s="64">
        <f>Table22457891011234567891011[[#This Row],[PEMBULATAN]]*O76</f>
        <v>43010</v>
      </c>
    </row>
    <row r="77" spans="1:16" ht="26.25" customHeight="1" x14ac:dyDescent="0.2">
      <c r="A77" s="13"/>
      <c r="B77" s="13"/>
      <c r="C77" s="71" t="s">
        <v>1475</v>
      </c>
      <c r="D77" s="76" t="s">
        <v>69</v>
      </c>
      <c r="E77" s="12">
        <v>44476</v>
      </c>
      <c r="F77" s="74" t="s">
        <v>1344</v>
      </c>
      <c r="G77" s="12">
        <v>44477.833333333336</v>
      </c>
      <c r="H77" s="75" t="s">
        <v>1345</v>
      </c>
      <c r="I77" s="15">
        <v>60</v>
      </c>
      <c r="J77" s="15">
        <v>44</v>
      </c>
      <c r="K77" s="15">
        <v>33</v>
      </c>
      <c r="L77" s="15">
        <v>2</v>
      </c>
      <c r="M77" s="79">
        <v>21.78</v>
      </c>
      <c r="N77" s="101">
        <v>21.78</v>
      </c>
      <c r="O77" s="63">
        <v>2530</v>
      </c>
      <c r="P77" s="64">
        <f>Table22457891011234567891011[[#This Row],[PEMBULATAN]]*O77</f>
        <v>55103.4</v>
      </c>
    </row>
    <row r="78" spans="1:16" ht="26.25" customHeight="1" x14ac:dyDescent="0.2">
      <c r="A78" s="13"/>
      <c r="B78" s="13"/>
      <c r="C78" s="71" t="s">
        <v>1476</v>
      </c>
      <c r="D78" s="76" t="s">
        <v>69</v>
      </c>
      <c r="E78" s="12">
        <v>44476</v>
      </c>
      <c r="F78" s="74" t="s">
        <v>1344</v>
      </c>
      <c r="G78" s="12">
        <v>44477.833333333336</v>
      </c>
      <c r="H78" s="75" t="s">
        <v>1345</v>
      </c>
      <c r="I78" s="15">
        <v>115</v>
      </c>
      <c r="J78" s="15">
        <v>24</v>
      </c>
      <c r="K78" s="15">
        <v>6</v>
      </c>
      <c r="L78" s="15">
        <v>2</v>
      </c>
      <c r="M78" s="79">
        <v>4.1399999999999997</v>
      </c>
      <c r="N78" s="101">
        <v>4.1399999999999997</v>
      </c>
      <c r="O78" s="63">
        <v>2530</v>
      </c>
      <c r="P78" s="64">
        <f>Table22457891011234567891011[[#This Row],[PEMBULATAN]]*O78</f>
        <v>10474.199999999999</v>
      </c>
    </row>
    <row r="79" spans="1:16" ht="26.25" customHeight="1" x14ac:dyDescent="0.2">
      <c r="A79" s="13"/>
      <c r="B79" s="13"/>
      <c r="C79" s="71" t="s">
        <v>1477</v>
      </c>
      <c r="D79" s="76" t="s">
        <v>69</v>
      </c>
      <c r="E79" s="12">
        <v>44476</v>
      </c>
      <c r="F79" s="74" t="s">
        <v>1344</v>
      </c>
      <c r="G79" s="12">
        <v>44477.833333333336</v>
      </c>
      <c r="H79" s="75" t="s">
        <v>1345</v>
      </c>
      <c r="I79" s="15">
        <v>117</v>
      </c>
      <c r="J79" s="15">
        <v>33</v>
      </c>
      <c r="K79" s="15">
        <v>10</v>
      </c>
      <c r="L79" s="15">
        <v>5</v>
      </c>
      <c r="M79" s="79">
        <v>9.6524999999999999</v>
      </c>
      <c r="N79" s="101">
        <v>9.6524999999999999</v>
      </c>
      <c r="O79" s="63">
        <v>2530</v>
      </c>
      <c r="P79" s="64">
        <f>Table22457891011234567891011[[#This Row],[PEMBULATAN]]*O79</f>
        <v>24420.825000000001</v>
      </c>
    </row>
    <row r="80" spans="1:16" ht="26.25" customHeight="1" x14ac:dyDescent="0.2">
      <c r="A80" s="13"/>
      <c r="B80" s="13"/>
      <c r="C80" s="71" t="s">
        <v>1478</v>
      </c>
      <c r="D80" s="76" t="s">
        <v>69</v>
      </c>
      <c r="E80" s="12">
        <v>44476</v>
      </c>
      <c r="F80" s="74" t="s">
        <v>1344</v>
      </c>
      <c r="G80" s="12">
        <v>44477.833333333336</v>
      </c>
      <c r="H80" s="75" t="s">
        <v>1345</v>
      </c>
      <c r="I80" s="15">
        <v>40</v>
      </c>
      <c r="J80" s="15">
        <v>40</v>
      </c>
      <c r="K80" s="15">
        <v>29</v>
      </c>
      <c r="L80" s="15">
        <v>5</v>
      </c>
      <c r="M80" s="79">
        <v>11.6</v>
      </c>
      <c r="N80" s="101">
        <v>11.6</v>
      </c>
      <c r="O80" s="63">
        <v>2530</v>
      </c>
      <c r="P80" s="64">
        <f>Table22457891011234567891011[[#This Row],[PEMBULATAN]]*O80</f>
        <v>29348</v>
      </c>
    </row>
    <row r="81" spans="1:16" ht="26.25" customHeight="1" x14ac:dyDescent="0.2">
      <c r="A81" s="13"/>
      <c r="B81" s="13"/>
      <c r="C81" s="71" t="s">
        <v>1479</v>
      </c>
      <c r="D81" s="76" t="s">
        <v>69</v>
      </c>
      <c r="E81" s="12">
        <v>44476</v>
      </c>
      <c r="F81" s="74" t="s">
        <v>1344</v>
      </c>
      <c r="G81" s="12">
        <v>44477.833333333336</v>
      </c>
      <c r="H81" s="75" t="s">
        <v>1345</v>
      </c>
      <c r="I81" s="15">
        <v>31</v>
      </c>
      <c r="J81" s="15">
        <v>31</v>
      </c>
      <c r="K81" s="15">
        <v>31</v>
      </c>
      <c r="L81" s="15">
        <v>2</v>
      </c>
      <c r="M81" s="79">
        <v>7.4477500000000001</v>
      </c>
      <c r="N81" s="101">
        <v>8</v>
      </c>
      <c r="O81" s="63">
        <v>2530</v>
      </c>
      <c r="P81" s="64">
        <f>Table22457891011234567891011[[#This Row],[PEMBULATAN]]*O81</f>
        <v>20240</v>
      </c>
    </row>
    <row r="82" spans="1:16" ht="26.25" customHeight="1" x14ac:dyDescent="0.2">
      <c r="A82" s="13"/>
      <c r="B82" s="13"/>
      <c r="C82" s="71" t="s">
        <v>1480</v>
      </c>
      <c r="D82" s="76" t="s">
        <v>69</v>
      </c>
      <c r="E82" s="12">
        <v>44476</v>
      </c>
      <c r="F82" s="74" t="s">
        <v>1344</v>
      </c>
      <c r="G82" s="12">
        <v>44477.833333333336</v>
      </c>
      <c r="H82" s="75" t="s">
        <v>1345</v>
      </c>
      <c r="I82" s="15">
        <v>55</v>
      </c>
      <c r="J82" s="15">
        <v>58</v>
      </c>
      <c r="K82" s="15">
        <v>14</v>
      </c>
      <c r="L82" s="15">
        <v>2</v>
      </c>
      <c r="M82" s="79">
        <v>11.164999999999999</v>
      </c>
      <c r="N82" s="101">
        <v>11.164999999999999</v>
      </c>
      <c r="O82" s="63">
        <v>2530</v>
      </c>
      <c r="P82" s="64">
        <f>Table22457891011234567891011[[#This Row],[PEMBULATAN]]*O82</f>
        <v>28247.449999999997</v>
      </c>
    </row>
    <row r="83" spans="1:16" ht="26.25" customHeight="1" x14ac:dyDescent="0.2">
      <c r="A83" s="13"/>
      <c r="B83" s="13"/>
      <c r="C83" s="71" t="s">
        <v>1481</v>
      </c>
      <c r="D83" s="76" t="s">
        <v>69</v>
      </c>
      <c r="E83" s="12">
        <v>44476</v>
      </c>
      <c r="F83" s="74" t="s">
        <v>1344</v>
      </c>
      <c r="G83" s="12">
        <v>44477.833333333336</v>
      </c>
      <c r="H83" s="75" t="s">
        <v>1345</v>
      </c>
      <c r="I83" s="15">
        <v>66</v>
      </c>
      <c r="J83" s="15">
        <v>36</v>
      </c>
      <c r="K83" s="15">
        <v>36</v>
      </c>
      <c r="L83" s="15">
        <v>18</v>
      </c>
      <c r="M83" s="79">
        <v>21.384</v>
      </c>
      <c r="N83" s="101">
        <v>22</v>
      </c>
      <c r="O83" s="63">
        <v>2530</v>
      </c>
      <c r="P83" s="64">
        <f>Table22457891011234567891011[[#This Row],[PEMBULATAN]]*O83</f>
        <v>55660</v>
      </c>
    </row>
    <row r="84" spans="1:16" ht="26.25" customHeight="1" x14ac:dyDescent="0.2">
      <c r="A84" s="13"/>
      <c r="B84" s="13"/>
      <c r="C84" s="71" t="s">
        <v>1482</v>
      </c>
      <c r="D84" s="76" t="s">
        <v>69</v>
      </c>
      <c r="E84" s="12">
        <v>44476</v>
      </c>
      <c r="F84" s="74" t="s">
        <v>1344</v>
      </c>
      <c r="G84" s="12">
        <v>44477.833333333336</v>
      </c>
      <c r="H84" s="75" t="s">
        <v>1345</v>
      </c>
      <c r="I84" s="15">
        <v>36</v>
      </c>
      <c r="J84" s="15">
        <v>32</v>
      </c>
      <c r="K84" s="15">
        <v>27</v>
      </c>
      <c r="L84" s="15">
        <v>8</v>
      </c>
      <c r="M84" s="79">
        <v>7.7759999999999998</v>
      </c>
      <c r="N84" s="101">
        <v>8</v>
      </c>
      <c r="O84" s="63">
        <v>2530</v>
      </c>
      <c r="P84" s="64">
        <f>Table22457891011234567891011[[#This Row],[PEMBULATAN]]*O84</f>
        <v>20240</v>
      </c>
    </row>
    <row r="85" spans="1:16" ht="26.25" customHeight="1" x14ac:dyDescent="0.2">
      <c r="A85" s="13"/>
      <c r="B85" s="13"/>
      <c r="C85" s="71" t="s">
        <v>1483</v>
      </c>
      <c r="D85" s="76" t="s">
        <v>69</v>
      </c>
      <c r="E85" s="12">
        <v>44476</v>
      </c>
      <c r="F85" s="74" t="s">
        <v>1344</v>
      </c>
      <c r="G85" s="12">
        <v>44477.833333333336</v>
      </c>
      <c r="H85" s="75" t="s">
        <v>1345</v>
      </c>
      <c r="I85" s="15">
        <v>46</v>
      </c>
      <c r="J85" s="15">
        <v>34</v>
      </c>
      <c r="K85" s="15">
        <v>27</v>
      </c>
      <c r="L85" s="15">
        <v>11</v>
      </c>
      <c r="M85" s="79">
        <v>10.557</v>
      </c>
      <c r="N85" s="101">
        <v>11</v>
      </c>
      <c r="O85" s="63">
        <v>2530</v>
      </c>
      <c r="P85" s="64">
        <f>Table22457891011234567891011[[#This Row],[PEMBULATAN]]*O85</f>
        <v>27830</v>
      </c>
    </row>
    <row r="86" spans="1:16" ht="26.25" customHeight="1" x14ac:dyDescent="0.2">
      <c r="A86" s="13"/>
      <c r="B86" s="13"/>
      <c r="C86" s="71" t="s">
        <v>1484</v>
      </c>
      <c r="D86" s="76" t="s">
        <v>69</v>
      </c>
      <c r="E86" s="12">
        <v>44476</v>
      </c>
      <c r="F86" s="74" t="s">
        <v>1344</v>
      </c>
      <c r="G86" s="12">
        <v>44477.833333333336</v>
      </c>
      <c r="H86" s="75" t="s">
        <v>1345</v>
      </c>
      <c r="I86" s="15">
        <v>46</v>
      </c>
      <c r="J86" s="15">
        <v>20</v>
      </c>
      <c r="K86" s="15">
        <v>27</v>
      </c>
      <c r="L86" s="15">
        <v>9</v>
      </c>
      <c r="M86" s="79">
        <v>6.21</v>
      </c>
      <c r="N86" s="101">
        <v>9</v>
      </c>
      <c r="O86" s="63">
        <v>2530</v>
      </c>
      <c r="P86" s="64">
        <f>Table22457891011234567891011[[#This Row],[PEMBULATAN]]*O86</f>
        <v>22770</v>
      </c>
    </row>
    <row r="87" spans="1:16" ht="26.25" customHeight="1" x14ac:dyDescent="0.2">
      <c r="A87" s="13"/>
      <c r="B87" s="13"/>
      <c r="C87" s="71" t="s">
        <v>1485</v>
      </c>
      <c r="D87" s="76" t="s">
        <v>69</v>
      </c>
      <c r="E87" s="12">
        <v>44476</v>
      </c>
      <c r="F87" s="74" t="s">
        <v>1344</v>
      </c>
      <c r="G87" s="12">
        <v>44477.833333333336</v>
      </c>
      <c r="H87" s="75" t="s">
        <v>1345</v>
      </c>
      <c r="I87" s="15">
        <v>72</v>
      </c>
      <c r="J87" s="15">
        <v>37</v>
      </c>
      <c r="K87" s="15">
        <v>37</v>
      </c>
      <c r="L87" s="15">
        <v>10</v>
      </c>
      <c r="M87" s="79">
        <v>24.641999999999999</v>
      </c>
      <c r="N87" s="101">
        <v>24.641999999999999</v>
      </c>
      <c r="O87" s="63">
        <v>2530</v>
      </c>
      <c r="P87" s="64">
        <f>Table22457891011234567891011[[#This Row],[PEMBULATAN]]*O87</f>
        <v>62344.26</v>
      </c>
    </row>
    <row r="88" spans="1:16" ht="26.25" customHeight="1" x14ac:dyDescent="0.2">
      <c r="A88" s="13"/>
      <c r="B88" s="13"/>
      <c r="C88" s="71" t="s">
        <v>1486</v>
      </c>
      <c r="D88" s="76" t="s">
        <v>69</v>
      </c>
      <c r="E88" s="12">
        <v>44476</v>
      </c>
      <c r="F88" s="74" t="s">
        <v>1344</v>
      </c>
      <c r="G88" s="12">
        <v>44477.833333333336</v>
      </c>
      <c r="H88" s="75" t="s">
        <v>1345</v>
      </c>
      <c r="I88" s="15">
        <v>98</v>
      </c>
      <c r="J88" s="15">
        <v>58</v>
      </c>
      <c r="K88" s="15">
        <v>43</v>
      </c>
      <c r="L88" s="15">
        <v>28</v>
      </c>
      <c r="M88" s="79">
        <v>61.103000000000002</v>
      </c>
      <c r="N88" s="101">
        <v>61.103000000000002</v>
      </c>
      <c r="O88" s="63">
        <v>2530</v>
      </c>
      <c r="P88" s="64">
        <f>Table22457891011234567891011[[#This Row],[PEMBULATAN]]*O88</f>
        <v>154590.59</v>
      </c>
    </row>
    <row r="89" spans="1:16" ht="26.25" customHeight="1" x14ac:dyDescent="0.2">
      <c r="A89" s="13"/>
      <c r="B89" s="13"/>
      <c r="C89" s="71" t="s">
        <v>1487</v>
      </c>
      <c r="D89" s="76" t="s">
        <v>69</v>
      </c>
      <c r="E89" s="12">
        <v>44476</v>
      </c>
      <c r="F89" s="74" t="s">
        <v>1344</v>
      </c>
      <c r="G89" s="12">
        <v>44477.833333333336</v>
      </c>
      <c r="H89" s="75" t="s">
        <v>1345</v>
      </c>
      <c r="I89" s="15">
        <v>50</v>
      </c>
      <c r="J89" s="15">
        <v>46</v>
      </c>
      <c r="K89" s="15">
        <v>14</v>
      </c>
      <c r="L89" s="15">
        <v>4</v>
      </c>
      <c r="M89" s="79">
        <v>8.0500000000000007</v>
      </c>
      <c r="N89" s="101">
        <v>8.0500000000000007</v>
      </c>
      <c r="O89" s="63">
        <v>2530</v>
      </c>
      <c r="P89" s="64">
        <f>Table22457891011234567891011[[#This Row],[PEMBULATAN]]*O89</f>
        <v>20366.5</v>
      </c>
    </row>
    <row r="90" spans="1:16" ht="26.25" customHeight="1" x14ac:dyDescent="0.2">
      <c r="A90" s="13"/>
      <c r="B90" s="13"/>
      <c r="C90" s="71" t="s">
        <v>1488</v>
      </c>
      <c r="D90" s="76" t="s">
        <v>69</v>
      </c>
      <c r="E90" s="12">
        <v>44476</v>
      </c>
      <c r="F90" s="74" t="s">
        <v>1344</v>
      </c>
      <c r="G90" s="12">
        <v>44477.833333333336</v>
      </c>
      <c r="H90" s="75" t="s">
        <v>1345</v>
      </c>
      <c r="I90" s="15">
        <v>100</v>
      </c>
      <c r="J90" s="15">
        <v>28</v>
      </c>
      <c r="K90" s="15">
        <v>14</v>
      </c>
      <c r="L90" s="15">
        <v>3</v>
      </c>
      <c r="M90" s="79">
        <v>9.8000000000000007</v>
      </c>
      <c r="N90" s="101">
        <v>9.8000000000000007</v>
      </c>
      <c r="O90" s="63">
        <v>2530</v>
      </c>
      <c r="P90" s="64">
        <f>Table22457891011234567891011[[#This Row],[PEMBULATAN]]*O90</f>
        <v>24794</v>
      </c>
    </row>
    <row r="91" spans="1:16" ht="26.25" customHeight="1" x14ac:dyDescent="0.2">
      <c r="A91" s="13"/>
      <c r="B91" s="13"/>
      <c r="C91" s="71" t="s">
        <v>1489</v>
      </c>
      <c r="D91" s="76" t="s">
        <v>69</v>
      </c>
      <c r="E91" s="12">
        <v>44476</v>
      </c>
      <c r="F91" s="74" t="s">
        <v>1344</v>
      </c>
      <c r="G91" s="12">
        <v>44477.833333333336</v>
      </c>
      <c r="H91" s="75" t="s">
        <v>1345</v>
      </c>
      <c r="I91" s="15">
        <v>85</v>
      </c>
      <c r="J91" s="15">
        <v>63</v>
      </c>
      <c r="K91" s="15">
        <v>27</v>
      </c>
      <c r="L91" s="15">
        <v>24</v>
      </c>
      <c r="M91" s="79">
        <v>36.146250000000002</v>
      </c>
      <c r="N91" s="101">
        <v>36.146250000000002</v>
      </c>
      <c r="O91" s="63">
        <v>2530</v>
      </c>
      <c r="P91" s="64">
        <f>Table22457891011234567891011[[#This Row],[PEMBULATAN]]*O91</f>
        <v>91450.012500000012</v>
      </c>
    </row>
    <row r="92" spans="1:16" ht="26.25" customHeight="1" x14ac:dyDescent="0.2">
      <c r="A92" s="13"/>
      <c r="B92" s="13"/>
      <c r="C92" s="71" t="s">
        <v>1490</v>
      </c>
      <c r="D92" s="76" t="s">
        <v>69</v>
      </c>
      <c r="E92" s="12">
        <v>44476</v>
      </c>
      <c r="F92" s="74" t="s">
        <v>1344</v>
      </c>
      <c r="G92" s="12">
        <v>44477.833333333336</v>
      </c>
      <c r="H92" s="75" t="s">
        <v>1345</v>
      </c>
      <c r="I92" s="15">
        <v>76</v>
      </c>
      <c r="J92" s="15">
        <v>50</v>
      </c>
      <c r="K92" s="15">
        <v>37</v>
      </c>
      <c r="L92" s="15">
        <v>18</v>
      </c>
      <c r="M92" s="79">
        <v>35.15</v>
      </c>
      <c r="N92" s="101">
        <v>35.15</v>
      </c>
      <c r="O92" s="63">
        <v>2530</v>
      </c>
      <c r="P92" s="64">
        <f>Table22457891011234567891011[[#This Row],[PEMBULATAN]]*O92</f>
        <v>88929.5</v>
      </c>
    </row>
    <row r="93" spans="1:16" ht="26.25" customHeight="1" x14ac:dyDescent="0.2">
      <c r="A93" s="13"/>
      <c r="B93" s="13"/>
      <c r="C93" s="71" t="s">
        <v>1491</v>
      </c>
      <c r="D93" s="76" t="s">
        <v>69</v>
      </c>
      <c r="E93" s="12">
        <v>44476</v>
      </c>
      <c r="F93" s="74" t="s">
        <v>1344</v>
      </c>
      <c r="G93" s="12">
        <v>44477.833333333336</v>
      </c>
      <c r="H93" s="75" t="s">
        <v>1345</v>
      </c>
      <c r="I93" s="15">
        <v>50</v>
      </c>
      <c r="J93" s="15">
        <v>16</v>
      </c>
      <c r="K93" s="15">
        <v>13</v>
      </c>
      <c r="L93" s="15">
        <v>2</v>
      </c>
      <c r="M93" s="79">
        <v>2.6</v>
      </c>
      <c r="N93" s="101">
        <v>2.6</v>
      </c>
      <c r="O93" s="63">
        <v>2530</v>
      </c>
      <c r="P93" s="64">
        <f>Table22457891011234567891011[[#This Row],[PEMBULATAN]]*O93</f>
        <v>6578</v>
      </c>
    </row>
    <row r="94" spans="1:16" ht="26.25" customHeight="1" x14ac:dyDescent="0.2">
      <c r="A94" s="13"/>
      <c r="B94" s="13"/>
      <c r="C94" s="71" t="s">
        <v>1492</v>
      </c>
      <c r="D94" s="76" t="s">
        <v>69</v>
      </c>
      <c r="E94" s="12">
        <v>44476</v>
      </c>
      <c r="F94" s="74" t="s">
        <v>1344</v>
      </c>
      <c r="G94" s="12">
        <v>44477.833333333336</v>
      </c>
      <c r="H94" s="75" t="s">
        <v>1345</v>
      </c>
      <c r="I94" s="15">
        <v>77</v>
      </c>
      <c r="J94" s="15">
        <v>60</v>
      </c>
      <c r="K94" s="15">
        <v>27</v>
      </c>
      <c r="L94" s="15">
        <v>16</v>
      </c>
      <c r="M94" s="79">
        <v>31.184999999999999</v>
      </c>
      <c r="N94" s="101">
        <v>31.184999999999999</v>
      </c>
      <c r="O94" s="63">
        <v>2530</v>
      </c>
      <c r="P94" s="64">
        <f>Table22457891011234567891011[[#This Row],[PEMBULATAN]]*O94</f>
        <v>78898.05</v>
      </c>
    </row>
    <row r="95" spans="1:16" ht="26.25" customHeight="1" x14ac:dyDescent="0.2">
      <c r="A95" s="13"/>
      <c r="B95" s="13"/>
      <c r="C95" s="71" t="s">
        <v>1493</v>
      </c>
      <c r="D95" s="76" t="s">
        <v>69</v>
      </c>
      <c r="E95" s="12">
        <v>44476</v>
      </c>
      <c r="F95" s="74" t="s">
        <v>1344</v>
      </c>
      <c r="G95" s="12">
        <v>44477.833333333336</v>
      </c>
      <c r="H95" s="75" t="s">
        <v>1345</v>
      </c>
      <c r="I95" s="15">
        <v>73</v>
      </c>
      <c r="J95" s="15">
        <v>65</v>
      </c>
      <c r="K95" s="15">
        <v>24</v>
      </c>
      <c r="L95" s="15">
        <v>5</v>
      </c>
      <c r="M95" s="79">
        <v>28.47</v>
      </c>
      <c r="N95" s="101">
        <v>29</v>
      </c>
      <c r="O95" s="63">
        <v>2530</v>
      </c>
      <c r="P95" s="64">
        <f>Table22457891011234567891011[[#This Row],[PEMBULATAN]]*O95</f>
        <v>73370</v>
      </c>
    </row>
    <row r="96" spans="1:16" ht="26.25" customHeight="1" x14ac:dyDescent="0.2">
      <c r="A96" s="13"/>
      <c r="B96" s="13"/>
      <c r="C96" s="71" t="s">
        <v>1494</v>
      </c>
      <c r="D96" s="76" t="s">
        <v>69</v>
      </c>
      <c r="E96" s="12">
        <v>44476</v>
      </c>
      <c r="F96" s="74" t="s">
        <v>1344</v>
      </c>
      <c r="G96" s="12">
        <v>44477.833333333336</v>
      </c>
      <c r="H96" s="75" t="s">
        <v>1345</v>
      </c>
      <c r="I96" s="15">
        <v>103</v>
      </c>
      <c r="J96" s="15">
        <v>57</v>
      </c>
      <c r="K96" s="15">
        <v>35</v>
      </c>
      <c r="L96" s="15">
        <v>21</v>
      </c>
      <c r="M96" s="79">
        <v>51.371250000000003</v>
      </c>
      <c r="N96" s="101">
        <v>52</v>
      </c>
      <c r="O96" s="63">
        <v>2530</v>
      </c>
      <c r="P96" s="64">
        <f>Table22457891011234567891011[[#This Row],[PEMBULATAN]]*O96</f>
        <v>131560</v>
      </c>
    </row>
    <row r="97" spans="1:16" ht="26.25" customHeight="1" x14ac:dyDescent="0.2">
      <c r="A97" s="13"/>
      <c r="B97" s="13"/>
      <c r="C97" s="71" t="s">
        <v>1495</v>
      </c>
      <c r="D97" s="76" t="s">
        <v>69</v>
      </c>
      <c r="E97" s="12">
        <v>44476</v>
      </c>
      <c r="F97" s="74" t="s">
        <v>1344</v>
      </c>
      <c r="G97" s="12">
        <v>44477.833333333336</v>
      </c>
      <c r="H97" s="75" t="s">
        <v>1345</v>
      </c>
      <c r="I97" s="15">
        <v>94</v>
      </c>
      <c r="J97" s="15">
        <v>58</v>
      </c>
      <c r="K97" s="15">
        <v>33</v>
      </c>
      <c r="L97" s="15">
        <v>39</v>
      </c>
      <c r="M97" s="79">
        <v>44.978999999999999</v>
      </c>
      <c r="N97" s="101">
        <v>44.978999999999999</v>
      </c>
      <c r="O97" s="63">
        <v>2530</v>
      </c>
      <c r="P97" s="64">
        <f>Table22457891011234567891011[[#This Row],[PEMBULATAN]]*O97</f>
        <v>113796.87</v>
      </c>
    </row>
    <row r="98" spans="1:16" ht="26.25" customHeight="1" x14ac:dyDescent="0.2">
      <c r="A98" s="13"/>
      <c r="B98" s="13"/>
      <c r="C98" s="71" t="s">
        <v>1496</v>
      </c>
      <c r="D98" s="76" t="s">
        <v>69</v>
      </c>
      <c r="E98" s="12">
        <v>44476</v>
      </c>
      <c r="F98" s="74" t="s">
        <v>1344</v>
      </c>
      <c r="G98" s="12">
        <v>44477.833333333336</v>
      </c>
      <c r="H98" s="75" t="s">
        <v>1345</v>
      </c>
      <c r="I98" s="15">
        <v>90</v>
      </c>
      <c r="J98" s="15">
        <v>65</v>
      </c>
      <c r="K98" s="15">
        <v>30</v>
      </c>
      <c r="L98" s="15">
        <v>8</v>
      </c>
      <c r="M98" s="79">
        <v>43.875</v>
      </c>
      <c r="N98" s="101">
        <v>43.875</v>
      </c>
      <c r="O98" s="63">
        <v>2530</v>
      </c>
      <c r="P98" s="64">
        <f>Table22457891011234567891011[[#This Row],[PEMBULATAN]]*O98</f>
        <v>111003.75</v>
      </c>
    </row>
    <row r="99" spans="1:16" ht="26.25" customHeight="1" x14ac:dyDescent="0.2">
      <c r="A99" s="13"/>
      <c r="B99" s="13"/>
      <c r="C99" s="71" t="s">
        <v>1497</v>
      </c>
      <c r="D99" s="76" t="s">
        <v>69</v>
      </c>
      <c r="E99" s="12">
        <v>44476</v>
      </c>
      <c r="F99" s="74" t="s">
        <v>1344</v>
      </c>
      <c r="G99" s="12">
        <v>44477.833333333336</v>
      </c>
      <c r="H99" s="75" t="s">
        <v>1345</v>
      </c>
      <c r="I99" s="15">
        <v>84</v>
      </c>
      <c r="J99" s="15">
        <v>36</v>
      </c>
      <c r="K99" s="15">
        <v>15</v>
      </c>
      <c r="L99" s="15">
        <v>3</v>
      </c>
      <c r="M99" s="79">
        <v>11.34</v>
      </c>
      <c r="N99" s="101">
        <v>12</v>
      </c>
      <c r="O99" s="63">
        <v>2530</v>
      </c>
      <c r="P99" s="64">
        <f>Table22457891011234567891011[[#This Row],[PEMBULATAN]]*O99</f>
        <v>30360</v>
      </c>
    </row>
    <row r="100" spans="1:16" ht="26.25" customHeight="1" x14ac:dyDescent="0.2">
      <c r="A100" s="13"/>
      <c r="B100" s="13"/>
      <c r="C100" s="71" t="s">
        <v>1498</v>
      </c>
      <c r="D100" s="76" t="s">
        <v>69</v>
      </c>
      <c r="E100" s="12">
        <v>44476</v>
      </c>
      <c r="F100" s="74" t="s">
        <v>1344</v>
      </c>
      <c r="G100" s="12">
        <v>44477.833333333336</v>
      </c>
      <c r="H100" s="75" t="s">
        <v>1345</v>
      </c>
      <c r="I100" s="15">
        <v>57</v>
      </c>
      <c r="J100" s="15">
        <v>30</v>
      </c>
      <c r="K100" s="15">
        <v>26</v>
      </c>
      <c r="L100" s="15">
        <v>8</v>
      </c>
      <c r="M100" s="79">
        <v>11.115</v>
      </c>
      <c r="N100" s="101">
        <v>11.115</v>
      </c>
      <c r="O100" s="63">
        <v>2530</v>
      </c>
      <c r="P100" s="64">
        <f>Table22457891011234567891011[[#This Row],[PEMBULATAN]]*O100</f>
        <v>28120.95</v>
      </c>
    </row>
    <row r="101" spans="1:16" ht="26.25" customHeight="1" x14ac:dyDescent="0.2">
      <c r="A101" s="13"/>
      <c r="B101" s="13"/>
      <c r="C101" s="71" t="s">
        <v>1499</v>
      </c>
      <c r="D101" s="76" t="s">
        <v>69</v>
      </c>
      <c r="E101" s="12">
        <v>44476</v>
      </c>
      <c r="F101" s="74" t="s">
        <v>1344</v>
      </c>
      <c r="G101" s="12">
        <v>44477.833333333336</v>
      </c>
      <c r="H101" s="75" t="s">
        <v>1345</v>
      </c>
      <c r="I101" s="15">
        <v>110</v>
      </c>
      <c r="J101" s="15">
        <v>67</v>
      </c>
      <c r="K101" s="15">
        <v>46</v>
      </c>
      <c r="L101" s="15">
        <v>22</v>
      </c>
      <c r="M101" s="79">
        <v>84.754999999999995</v>
      </c>
      <c r="N101" s="101">
        <v>84.754999999999995</v>
      </c>
      <c r="O101" s="63">
        <v>2530</v>
      </c>
      <c r="P101" s="64">
        <f>Table22457891011234567891011[[#This Row],[PEMBULATAN]]*O101</f>
        <v>214430.15</v>
      </c>
    </row>
    <row r="102" spans="1:16" ht="26.25" customHeight="1" x14ac:dyDescent="0.2">
      <c r="A102" s="13"/>
      <c r="B102" s="13"/>
      <c r="C102" s="71" t="s">
        <v>1500</v>
      </c>
      <c r="D102" s="76" t="s">
        <v>69</v>
      </c>
      <c r="E102" s="12">
        <v>44476</v>
      </c>
      <c r="F102" s="74" t="s">
        <v>1344</v>
      </c>
      <c r="G102" s="12">
        <v>44477.833333333336</v>
      </c>
      <c r="H102" s="75" t="s">
        <v>1345</v>
      </c>
      <c r="I102" s="15">
        <v>110</v>
      </c>
      <c r="J102" s="15">
        <v>59</v>
      </c>
      <c r="K102" s="15">
        <v>29</v>
      </c>
      <c r="L102" s="15">
        <v>18</v>
      </c>
      <c r="M102" s="79">
        <v>47.052500000000002</v>
      </c>
      <c r="N102" s="101">
        <v>47.052500000000002</v>
      </c>
      <c r="O102" s="63">
        <v>2530</v>
      </c>
      <c r="P102" s="64">
        <f>Table22457891011234567891011[[#This Row],[PEMBULATAN]]*O102</f>
        <v>119042.82500000001</v>
      </c>
    </row>
    <row r="103" spans="1:16" ht="26.25" customHeight="1" x14ac:dyDescent="0.2">
      <c r="A103" s="13"/>
      <c r="B103" s="13"/>
      <c r="C103" s="71" t="s">
        <v>1501</v>
      </c>
      <c r="D103" s="76" t="s">
        <v>69</v>
      </c>
      <c r="E103" s="12">
        <v>44476</v>
      </c>
      <c r="F103" s="74" t="s">
        <v>1344</v>
      </c>
      <c r="G103" s="12">
        <v>44477.833333333336</v>
      </c>
      <c r="H103" s="75" t="s">
        <v>1345</v>
      </c>
      <c r="I103" s="15">
        <v>105</v>
      </c>
      <c r="J103" s="15">
        <v>65</v>
      </c>
      <c r="K103" s="15">
        <v>34</v>
      </c>
      <c r="L103" s="15">
        <v>22</v>
      </c>
      <c r="M103" s="79">
        <v>58.012500000000003</v>
      </c>
      <c r="N103" s="101">
        <v>58.012500000000003</v>
      </c>
      <c r="O103" s="63">
        <v>2530</v>
      </c>
      <c r="P103" s="64">
        <f>Table22457891011234567891011[[#This Row],[PEMBULATAN]]*O103</f>
        <v>146771.625</v>
      </c>
    </row>
    <row r="104" spans="1:16" ht="26.25" customHeight="1" x14ac:dyDescent="0.2">
      <c r="A104" s="13"/>
      <c r="B104" s="13"/>
      <c r="C104" s="71" t="s">
        <v>1502</v>
      </c>
      <c r="D104" s="76" t="s">
        <v>69</v>
      </c>
      <c r="E104" s="12">
        <v>44476</v>
      </c>
      <c r="F104" s="74" t="s">
        <v>1344</v>
      </c>
      <c r="G104" s="12">
        <v>44477.833333333336</v>
      </c>
      <c r="H104" s="75" t="s">
        <v>1345</v>
      </c>
      <c r="I104" s="15">
        <v>90</v>
      </c>
      <c r="J104" s="15">
        <v>65</v>
      </c>
      <c r="K104" s="15">
        <v>28</v>
      </c>
      <c r="L104" s="15">
        <v>22</v>
      </c>
      <c r="M104" s="79">
        <v>40.950000000000003</v>
      </c>
      <c r="N104" s="101">
        <v>40.950000000000003</v>
      </c>
      <c r="O104" s="63">
        <v>2530</v>
      </c>
      <c r="P104" s="64">
        <f>Table22457891011234567891011[[#This Row],[PEMBULATAN]]*O104</f>
        <v>103603.5</v>
      </c>
    </row>
    <row r="105" spans="1:16" ht="26.25" customHeight="1" x14ac:dyDescent="0.2">
      <c r="A105" s="13"/>
      <c r="B105" s="13"/>
      <c r="C105" s="71" t="s">
        <v>1503</v>
      </c>
      <c r="D105" s="76" t="s">
        <v>69</v>
      </c>
      <c r="E105" s="12">
        <v>44476</v>
      </c>
      <c r="F105" s="74" t="s">
        <v>1344</v>
      </c>
      <c r="G105" s="12">
        <v>44477.833333333336</v>
      </c>
      <c r="H105" s="75" t="s">
        <v>1345</v>
      </c>
      <c r="I105" s="15">
        <v>101</v>
      </c>
      <c r="J105" s="15">
        <v>60</v>
      </c>
      <c r="K105" s="15">
        <v>33</v>
      </c>
      <c r="L105" s="15">
        <v>31</v>
      </c>
      <c r="M105" s="79">
        <v>49.994999999999997</v>
      </c>
      <c r="N105" s="101">
        <v>49.994999999999997</v>
      </c>
      <c r="O105" s="63">
        <v>2530</v>
      </c>
      <c r="P105" s="64">
        <f>Table22457891011234567891011[[#This Row],[PEMBULATAN]]*O105</f>
        <v>126487.34999999999</v>
      </c>
    </row>
    <row r="106" spans="1:16" ht="26.25" customHeight="1" x14ac:dyDescent="0.2">
      <c r="A106" s="13"/>
      <c r="B106" s="13"/>
      <c r="C106" s="71" t="s">
        <v>1504</v>
      </c>
      <c r="D106" s="76" t="s">
        <v>69</v>
      </c>
      <c r="E106" s="12">
        <v>44476</v>
      </c>
      <c r="F106" s="74" t="s">
        <v>1344</v>
      </c>
      <c r="G106" s="12">
        <v>44477.833333333336</v>
      </c>
      <c r="H106" s="75" t="s">
        <v>1345</v>
      </c>
      <c r="I106" s="15">
        <v>83</v>
      </c>
      <c r="J106" s="15">
        <v>63</v>
      </c>
      <c r="K106" s="15">
        <v>28</v>
      </c>
      <c r="L106" s="15">
        <v>16</v>
      </c>
      <c r="M106" s="79">
        <v>36.603000000000002</v>
      </c>
      <c r="N106" s="101">
        <v>36.603000000000002</v>
      </c>
      <c r="O106" s="63">
        <v>2530</v>
      </c>
      <c r="P106" s="64">
        <f>Table22457891011234567891011[[#This Row],[PEMBULATAN]]*O106</f>
        <v>92605.590000000011</v>
      </c>
    </row>
    <row r="107" spans="1:16" ht="26.25" customHeight="1" x14ac:dyDescent="0.2">
      <c r="A107" s="13"/>
      <c r="B107" s="13"/>
      <c r="C107" s="71" t="s">
        <v>1505</v>
      </c>
      <c r="D107" s="76" t="s">
        <v>69</v>
      </c>
      <c r="E107" s="12">
        <v>44476</v>
      </c>
      <c r="F107" s="74" t="s">
        <v>1344</v>
      </c>
      <c r="G107" s="12">
        <v>44477.833333333336</v>
      </c>
      <c r="H107" s="75" t="s">
        <v>1345</v>
      </c>
      <c r="I107" s="15">
        <v>87</v>
      </c>
      <c r="J107" s="15">
        <v>56</v>
      </c>
      <c r="K107" s="15">
        <v>25</v>
      </c>
      <c r="L107" s="15">
        <v>8</v>
      </c>
      <c r="M107" s="79">
        <v>30.45</v>
      </c>
      <c r="N107" s="101">
        <v>31</v>
      </c>
      <c r="O107" s="63">
        <v>2530</v>
      </c>
      <c r="P107" s="64">
        <f>Table22457891011234567891011[[#This Row],[PEMBULATAN]]*O107</f>
        <v>78430</v>
      </c>
    </row>
    <row r="108" spans="1:16" ht="26.25" customHeight="1" x14ac:dyDescent="0.2">
      <c r="A108" s="13"/>
      <c r="B108" s="13"/>
      <c r="C108" s="71" t="s">
        <v>1506</v>
      </c>
      <c r="D108" s="76" t="s">
        <v>69</v>
      </c>
      <c r="E108" s="12">
        <v>44476</v>
      </c>
      <c r="F108" s="74" t="s">
        <v>1344</v>
      </c>
      <c r="G108" s="12">
        <v>44477.833333333336</v>
      </c>
      <c r="H108" s="75" t="s">
        <v>1345</v>
      </c>
      <c r="I108" s="15">
        <v>85</v>
      </c>
      <c r="J108" s="15">
        <v>70</v>
      </c>
      <c r="K108" s="15">
        <v>23</v>
      </c>
      <c r="L108" s="15">
        <v>15</v>
      </c>
      <c r="M108" s="79">
        <v>34.212499999999999</v>
      </c>
      <c r="N108" s="101">
        <v>34.212499999999999</v>
      </c>
      <c r="O108" s="63">
        <v>2530</v>
      </c>
      <c r="P108" s="64">
        <f>Table22457891011234567891011[[#This Row],[PEMBULATAN]]*O108</f>
        <v>86557.625</v>
      </c>
    </row>
    <row r="109" spans="1:16" ht="26.25" customHeight="1" x14ac:dyDescent="0.2">
      <c r="A109" s="13"/>
      <c r="B109" s="13"/>
      <c r="C109" s="71" t="s">
        <v>1507</v>
      </c>
      <c r="D109" s="76" t="s">
        <v>69</v>
      </c>
      <c r="E109" s="12">
        <v>44476</v>
      </c>
      <c r="F109" s="74" t="s">
        <v>1344</v>
      </c>
      <c r="G109" s="12">
        <v>44477.833333333336</v>
      </c>
      <c r="H109" s="75" t="s">
        <v>1345</v>
      </c>
      <c r="I109" s="15">
        <v>80</v>
      </c>
      <c r="J109" s="15">
        <v>60</v>
      </c>
      <c r="K109" s="15">
        <v>32</v>
      </c>
      <c r="L109" s="15">
        <v>9</v>
      </c>
      <c r="M109" s="79">
        <v>38.4</v>
      </c>
      <c r="N109" s="101">
        <v>39</v>
      </c>
      <c r="O109" s="63">
        <v>2530</v>
      </c>
      <c r="P109" s="64">
        <f>Table22457891011234567891011[[#This Row],[PEMBULATAN]]*O109</f>
        <v>98670</v>
      </c>
    </row>
    <row r="110" spans="1:16" ht="26.25" customHeight="1" x14ac:dyDescent="0.2">
      <c r="A110" s="13"/>
      <c r="B110" s="13"/>
      <c r="C110" s="71" t="s">
        <v>1508</v>
      </c>
      <c r="D110" s="76" t="s">
        <v>69</v>
      </c>
      <c r="E110" s="12">
        <v>44476</v>
      </c>
      <c r="F110" s="74" t="s">
        <v>1344</v>
      </c>
      <c r="G110" s="12">
        <v>44477.833333333336</v>
      </c>
      <c r="H110" s="75" t="s">
        <v>1345</v>
      </c>
      <c r="I110" s="15">
        <v>57</v>
      </c>
      <c r="J110" s="15">
        <v>62</v>
      </c>
      <c r="K110" s="15">
        <v>17</v>
      </c>
      <c r="L110" s="15">
        <v>8</v>
      </c>
      <c r="M110" s="79">
        <v>15.019500000000001</v>
      </c>
      <c r="N110" s="101">
        <v>15.019500000000001</v>
      </c>
      <c r="O110" s="63">
        <v>2530</v>
      </c>
      <c r="P110" s="64">
        <f>Table22457891011234567891011[[#This Row],[PEMBULATAN]]*O110</f>
        <v>37999.334999999999</v>
      </c>
    </row>
    <row r="111" spans="1:16" ht="26.25" customHeight="1" x14ac:dyDescent="0.2">
      <c r="A111" s="13"/>
      <c r="B111" s="13"/>
      <c r="C111" s="71" t="s">
        <v>1509</v>
      </c>
      <c r="D111" s="76" t="s">
        <v>69</v>
      </c>
      <c r="E111" s="12">
        <v>44476</v>
      </c>
      <c r="F111" s="74" t="s">
        <v>1344</v>
      </c>
      <c r="G111" s="12">
        <v>44477.833333333336</v>
      </c>
      <c r="H111" s="75" t="s">
        <v>1345</v>
      </c>
      <c r="I111" s="15">
        <v>74</v>
      </c>
      <c r="J111" s="15">
        <v>53</v>
      </c>
      <c r="K111" s="15">
        <v>18</v>
      </c>
      <c r="L111" s="15">
        <v>7</v>
      </c>
      <c r="M111" s="79">
        <v>17.649000000000001</v>
      </c>
      <c r="N111" s="101">
        <v>17.649000000000001</v>
      </c>
      <c r="O111" s="63">
        <v>2530</v>
      </c>
      <c r="P111" s="64">
        <f>Table22457891011234567891011[[#This Row],[PEMBULATAN]]*O111</f>
        <v>44651.97</v>
      </c>
    </row>
    <row r="112" spans="1:16" ht="26.25" customHeight="1" x14ac:dyDescent="0.2">
      <c r="A112" s="13"/>
      <c r="B112" s="13"/>
      <c r="C112" s="71" t="s">
        <v>1510</v>
      </c>
      <c r="D112" s="76" t="s">
        <v>69</v>
      </c>
      <c r="E112" s="12">
        <v>44476</v>
      </c>
      <c r="F112" s="74" t="s">
        <v>1344</v>
      </c>
      <c r="G112" s="12">
        <v>44477.833333333336</v>
      </c>
      <c r="H112" s="75" t="s">
        <v>1345</v>
      </c>
      <c r="I112" s="15">
        <v>62</v>
      </c>
      <c r="J112" s="15">
        <v>69</v>
      </c>
      <c r="K112" s="15">
        <v>18</v>
      </c>
      <c r="L112" s="15">
        <v>8</v>
      </c>
      <c r="M112" s="79">
        <v>19.251000000000001</v>
      </c>
      <c r="N112" s="101">
        <v>19.251000000000001</v>
      </c>
      <c r="O112" s="63">
        <v>2530</v>
      </c>
      <c r="P112" s="64">
        <f>Table22457891011234567891011[[#This Row],[PEMBULATAN]]*O112</f>
        <v>48705.030000000006</v>
      </c>
    </row>
    <row r="113" spans="1:16" ht="26.25" customHeight="1" x14ac:dyDescent="0.2">
      <c r="A113" s="13"/>
      <c r="B113" s="13"/>
      <c r="C113" s="71" t="s">
        <v>1511</v>
      </c>
      <c r="D113" s="76" t="s">
        <v>69</v>
      </c>
      <c r="E113" s="12">
        <v>44476</v>
      </c>
      <c r="F113" s="74" t="s">
        <v>1344</v>
      </c>
      <c r="G113" s="12">
        <v>44477.833333333336</v>
      </c>
      <c r="H113" s="75" t="s">
        <v>1345</v>
      </c>
      <c r="I113" s="15">
        <v>90</v>
      </c>
      <c r="J113" s="15">
        <v>53</v>
      </c>
      <c r="K113" s="15">
        <v>28</v>
      </c>
      <c r="L113" s="15">
        <v>23</v>
      </c>
      <c r="M113" s="79">
        <v>33.39</v>
      </c>
      <c r="N113" s="101">
        <v>34</v>
      </c>
      <c r="O113" s="63">
        <v>2530</v>
      </c>
      <c r="P113" s="64">
        <f>Table22457891011234567891011[[#This Row],[PEMBULATAN]]*O113</f>
        <v>86020</v>
      </c>
    </row>
    <row r="114" spans="1:16" ht="26.25" customHeight="1" x14ac:dyDescent="0.2">
      <c r="A114" s="13"/>
      <c r="B114" s="13"/>
      <c r="C114" s="71" t="s">
        <v>1512</v>
      </c>
      <c r="D114" s="76" t="s">
        <v>69</v>
      </c>
      <c r="E114" s="12">
        <v>44476</v>
      </c>
      <c r="F114" s="74" t="s">
        <v>1344</v>
      </c>
      <c r="G114" s="12">
        <v>44477.833333333336</v>
      </c>
      <c r="H114" s="75" t="s">
        <v>1345</v>
      </c>
      <c r="I114" s="15">
        <v>55</v>
      </c>
      <c r="J114" s="15">
        <v>53</v>
      </c>
      <c r="K114" s="15">
        <v>13</v>
      </c>
      <c r="L114" s="15">
        <v>5</v>
      </c>
      <c r="M114" s="79">
        <v>9.4737500000000008</v>
      </c>
      <c r="N114" s="101">
        <v>10</v>
      </c>
      <c r="O114" s="63">
        <v>2530</v>
      </c>
      <c r="P114" s="64">
        <f>Table22457891011234567891011[[#This Row],[PEMBULATAN]]*O114</f>
        <v>25300</v>
      </c>
    </row>
    <row r="115" spans="1:16" ht="26.25" customHeight="1" x14ac:dyDescent="0.2">
      <c r="A115" s="13"/>
      <c r="B115" s="13"/>
      <c r="C115" s="71" t="s">
        <v>1513</v>
      </c>
      <c r="D115" s="76" t="s">
        <v>69</v>
      </c>
      <c r="E115" s="12">
        <v>44476</v>
      </c>
      <c r="F115" s="74" t="s">
        <v>1344</v>
      </c>
      <c r="G115" s="12">
        <v>44477.833333333336</v>
      </c>
      <c r="H115" s="75" t="s">
        <v>1345</v>
      </c>
      <c r="I115" s="15">
        <v>56</v>
      </c>
      <c r="J115" s="15">
        <v>50</v>
      </c>
      <c r="K115" s="15">
        <v>34</v>
      </c>
      <c r="L115" s="15">
        <v>9</v>
      </c>
      <c r="M115" s="79">
        <v>23.8</v>
      </c>
      <c r="N115" s="101">
        <v>23.8</v>
      </c>
      <c r="O115" s="63">
        <v>2530</v>
      </c>
      <c r="P115" s="64">
        <f>Table22457891011234567891011[[#This Row],[PEMBULATAN]]*O115</f>
        <v>60214</v>
      </c>
    </row>
    <row r="116" spans="1:16" ht="26.25" customHeight="1" x14ac:dyDescent="0.2">
      <c r="A116" s="13"/>
      <c r="B116" s="13"/>
      <c r="C116" s="71" t="s">
        <v>1514</v>
      </c>
      <c r="D116" s="76" t="s">
        <v>69</v>
      </c>
      <c r="E116" s="12">
        <v>44476</v>
      </c>
      <c r="F116" s="74" t="s">
        <v>1344</v>
      </c>
      <c r="G116" s="12">
        <v>44477.833333333336</v>
      </c>
      <c r="H116" s="75" t="s">
        <v>1345</v>
      </c>
      <c r="I116" s="15">
        <v>84</v>
      </c>
      <c r="J116" s="15">
        <v>65</v>
      </c>
      <c r="K116" s="15">
        <v>23</v>
      </c>
      <c r="L116" s="15">
        <v>12</v>
      </c>
      <c r="M116" s="79">
        <v>31.395</v>
      </c>
      <c r="N116" s="101">
        <v>32</v>
      </c>
      <c r="O116" s="63">
        <v>2530</v>
      </c>
      <c r="P116" s="64">
        <f>Table22457891011234567891011[[#This Row],[PEMBULATAN]]*O116</f>
        <v>80960</v>
      </c>
    </row>
    <row r="117" spans="1:16" ht="26.25" customHeight="1" x14ac:dyDescent="0.2">
      <c r="A117" s="13"/>
      <c r="B117" s="13"/>
      <c r="C117" s="71" t="s">
        <v>1515</v>
      </c>
      <c r="D117" s="76" t="s">
        <v>69</v>
      </c>
      <c r="E117" s="12">
        <v>44476</v>
      </c>
      <c r="F117" s="74" t="s">
        <v>1344</v>
      </c>
      <c r="G117" s="12">
        <v>44477.833333333336</v>
      </c>
      <c r="H117" s="75" t="s">
        <v>1345</v>
      </c>
      <c r="I117" s="15">
        <v>60</v>
      </c>
      <c r="J117" s="15">
        <v>30</v>
      </c>
      <c r="K117" s="15">
        <v>28</v>
      </c>
      <c r="L117" s="15">
        <v>5</v>
      </c>
      <c r="M117" s="79">
        <v>12.6</v>
      </c>
      <c r="N117" s="101">
        <v>12.6</v>
      </c>
      <c r="O117" s="63">
        <v>2530</v>
      </c>
      <c r="P117" s="64">
        <f>Table22457891011234567891011[[#This Row],[PEMBULATAN]]*O117</f>
        <v>31878</v>
      </c>
    </row>
    <row r="118" spans="1:16" ht="26.25" customHeight="1" x14ac:dyDescent="0.2">
      <c r="A118" s="13"/>
      <c r="B118" s="13"/>
      <c r="C118" s="71" t="s">
        <v>1516</v>
      </c>
      <c r="D118" s="76" t="s">
        <v>69</v>
      </c>
      <c r="E118" s="12">
        <v>44476</v>
      </c>
      <c r="F118" s="74" t="s">
        <v>1344</v>
      </c>
      <c r="G118" s="12">
        <v>44477.833333333336</v>
      </c>
      <c r="H118" s="75" t="s">
        <v>1345</v>
      </c>
      <c r="I118" s="15">
        <v>90</v>
      </c>
      <c r="J118" s="15">
        <v>46</v>
      </c>
      <c r="K118" s="15">
        <v>37</v>
      </c>
      <c r="L118" s="15">
        <v>9</v>
      </c>
      <c r="M118" s="79">
        <v>38.295000000000002</v>
      </c>
      <c r="N118" s="101">
        <v>39</v>
      </c>
      <c r="O118" s="63">
        <v>2530</v>
      </c>
      <c r="P118" s="64">
        <f>Table22457891011234567891011[[#This Row],[PEMBULATAN]]*O118</f>
        <v>98670</v>
      </c>
    </row>
    <row r="119" spans="1:16" ht="26.25" customHeight="1" x14ac:dyDescent="0.2">
      <c r="A119" s="13"/>
      <c r="B119" s="13"/>
      <c r="C119" s="71" t="s">
        <v>1517</v>
      </c>
      <c r="D119" s="76" t="s">
        <v>69</v>
      </c>
      <c r="E119" s="12">
        <v>44476</v>
      </c>
      <c r="F119" s="74" t="s">
        <v>1344</v>
      </c>
      <c r="G119" s="12">
        <v>44477.833333333336</v>
      </c>
      <c r="H119" s="75" t="s">
        <v>1345</v>
      </c>
      <c r="I119" s="15">
        <v>62</v>
      </c>
      <c r="J119" s="15">
        <v>54</v>
      </c>
      <c r="K119" s="15">
        <v>22</v>
      </c>
      <c r="L119" s="15">
        <v>6</v>
      </c>
      <c r="M119" s="79">
        <v>18.414000000000001</v>
      </c>
      <c r="N119" s="101">
        <v>19</v>
      </c>
      <c r="O119" s="63">
        <v>2530</v>
      </c>
      <c r="P119" s="64">
        <f>Table22457891011234567891011[[#This Row],[PEMBULATAN]]*O119</f>
        <v>48070</v>
      </c>
    </row>
    <row r="120" spans="1:16" ht="26.25" customHeight="1" x14ac:dyDescent="0.2">
      <c r="A120" s="13"/>
      <c r="B120" s="13"/>
      <c r="C120" s="71" t="s">
        <v>1518</v>
      </c>
      <c r="D120" s="76" t="s">
        <v>69</v>
      </c>
      <c r="E120" s="12">
        <v>44476</v>
      </c>
      <c r="F120" s="74" t="s">
        <v>1344</v>
      </c>
      <c r="G120" s="12">
        <v>44477.833333333336</v>
      </c>
      <c r="H120" s="75" t="s">
        <v>1345</v>
      </c>
      <c r="I120" s="15">
        <v>50</v>
      </c>
      <c r="J120" s="15">
        <v>57</v>
      </c>
      <c r="K120" s="15">
        <v>19</v>
      </c>
      <c r="L120" s="15">
        <v>5</v>
      </c>
      <c r="M120" s="79">
        <v>13.5375</v>
      </c>
      <c r="N120" s="101">
        <v>13.5375</v>
      </c>
      <c r="O120" s="63">
        <v>2530</v>
      </c>
      <c r="P120" s="64">
        <f>Table22457891011234567891011[[#This Row],[PEMBULATAN]]*O120</f>
        <v>34249.875</v>
      </c>
    </row>
    <row r="121" spans="1:16" ht="26.25" customHeight="1" x14ac:dyDescent="0.2">
      <c r="A121" s="13"/>
      <c r="B121" s="13"/>
      <c r="C121" s="71" t="s">
        <v>1519</v>
      </c>
      <c r="D121" s="76" t="s">
        <v>69</v>
      </c>
      <c r="E121" s="12">
        <v>44476</v>
      </c>
      <c r="F121" s="74" t="s">
        <v>1344</v>
      </c>
      <c r="G121" s="12">
        <v>44477.833333333336</v>
      </c>
      <c r="H121" s="75" t="s">
        <v>1345</v>
      </c>
      <c r="I121" s="15">
        <v>67</v>
      </c>
      <c r="J121" s="15">
        <v>58</v>
      </c>
      <c r="K121" s="15">
        <v>26</v>
      </c>
      <c r="L121" s="15">
        <v>6</v>
      </c>
      <c r="M121" s="79">
        <v>25.259</v>
      </c>
      <c r="N121" s="101">
        <v>25.259</v>
      </c>
      <c r="O121" s="63">
        <v>2530</v>
      </c>
      <c r="P121" s="64">
        <f>Table22457891011234567891011[[#This Row],[PEMBULATAN]]*O121</f>
        <v>63905.270000000004</v>
      </c>
    </row>
    <row r="122" spans="1:16" ht="26.25" customHeight="1" x14ac:dyDescent="0.2">
      <c r="A122" s="13"/>
      <c r="B122" s="13"/>
      <c r="C122" s="71" t="s">
        <v>1520</v>
      </c>
      <c r="D122" s="76" t="s">
        <v>69</v>
      </c>
      <c r="E122" s="12">
        <v>44476</v>
      </c>
      <c r="F122" s="74" t="s">
        <v>1344</v>
      </c>
      <c r="G122" s="12">
        <v>44477.833333333336</v>
      </c>
      <c r="H122" s="75" t="s">
        <v>1345</v>
      </c>
      <c r="I122" s="15">
        <v>57</v>
      </c>
      <c r="J122" s="15">
        <v>54</v>
      </c>
      <c r="K122" s="15">
        <v>22</v>
      </c>
      <c r="L122" s="15">
        <v>5</v>
      </c>
      <c r="M122" s="79">
        <v>16.928999999999998</v>
      </c>
      <c r="N122" s="101">
        <v>16.928999999999998</v>
      </c>
      <c r="O122" s="63">
        <v>2530</v>
      </c>
      <c r="P122" s="64">
        <f>Table22457891011234567891011[[#This Row],[PEMBULATAN]]*O122</f>
        <v>42830.369999999995</v>
      </c>
    </row>
    <row r="123" spans="1:16" ht="26.25" customHeight="1" x14ac:dyDescent="0.2">
      <c r="A123" s="13"/>
      <c r="B123" s="13"/>
      <c r="C123" s="71" t="s">
        <v>1521</v>
      </c>
      <c r="D123" s="76" t="s">
        <v>69</v>
      </c>
      <c r="E123" s="12">
        <v>44476</v>
      </c>
      <c r="F123" s="74" t="s">
        <v>1344</v>
      </c>
      <c r="G123" s="12">
        <v>44477.833333333336</v>
      </c>
      <c r="H123" s="75" t="s">
        <v>1345</v>
      </c>
      <c r="I123" s="15">
        <v>85</v>
      </c>
      <c r="J123" s="15">
        <v>60</v>
      </c>
      <c r="K123" s="15">
        <v>28</v>
      </c>
      <c r="L123" s="15">
        <v>16</v>
      </c>
      <c r="M123" s="79">
        <v>35.700000000000003</v>
      </c>
      <c r="N123" s="101">
        <v>35.700000000000003</v>
      </c>
      <c r="O123" s="63">
        <v>2530</v>
      </c>
      <c r="P123" s="64">
        <f>Table22457891011234567891011[[#This Row],[PEMBULATAN]]*O123</f>
        <v>90321</v>
      </c>
    </row>
    <row r="124" spans="1:16" ht="26.25" customHeight="1" x14ac:dyDescent="0.2">
      <c r="A124" s="13"/>
      <c r="B124" s="13"/>
      <c r="C124" s="71" t="s">
        <v>1522</v>
      </c>
      <c r="D124" s="76" t="s">
        <v>69</v>
      </c>
      <c r="E124" s="12">
        <v>44476</v>
      </c>
      <c r="F124" s="74" t="s">
        <v>1344</v>
      </c>
      <c r="G124" s="12">
        <v>44477.833333333336</v>
      </c>
      <c r="H124" s="75" t="s">
        <v>1345</v>
      </c>
      <c r="I124" s="15">
        <v>50</v>
      </c>
      <c r="J124" s="15">
        <v>36</v>
      </c>
      <c r="K124" s="15">
        <v>16</v>
      </c>
      <c r="L124" s="15">
        <v>5</v>
      </c>
      <c r="M124" s="79">
        <v>7.2</v>
      </c>
      <c r="N124" s="101">
        <v>7.2</v>
      </c>
      <c r="O124" s="63">
        <v>2530</v>
      </c>
      <c r="P124" s="64">
        <f>Table22457891011234567891011[[#This Row],[PEMBULATAN]]*O124</f>
        <v>18216</v>
      </c>
    </row>
    <row r="125" spans="1:16" ht="26.25" customHeight="1" x14ac:dyDescent="0.2">
      <c r="A125" s="13"/>
      <c r="B125" s="13"/>
      <c r="C125" s="71" t="s">
        <v>1523</v>
      </c>
      <c r="D125" s="76" t="s">
        <v>69</v>
      </c>
      <c r="E125" s="12">
        <v>44476</v>
      </c>
      <c r="F125" s="74" t="s">
        <v>1344</v>
      </c>
      <c r="G125" s="12">
        <v>44477.833333333336</v>
      </c>
      <c r="H125" s="75" t="s">
        <v>1345</v>
      </c>
      <c r="I125" s="15">
        <v>73</v>
      </c>
      <c r="J125" s="15">
        <v>55</v>
      </c>
      <c r="K125" s="15">
        <v>74</v>
      </c>
      <c r="L125" s="15">
        <v>18</v>
      </c>
      <c r="M125" s="79">
        <v>74.277500000000003</v>
      </c>
      <c r="N125" s="101">
        <v>74.277500000000003</v>
      </c>
      <c r="O125" s="63">
        <v>2530</v>
      </c>
      <c r="P125" s="64">
        <f>Table22457891011234567891011[[#This Row],[PEMBULATAN]]*O125</f>
        <v>187922.07500000001</v>
      </c>
    </row>
    <row r="126" spans="1:16" ht="26.25" customHeight="1" x14ac:dyDescent="0.2">
      <c r="A126" s="13"/>
      <c r="B126" s="13"/>
      <c r="C126" s="94" t="s">
        <v>1524</v>
      </c>
      <c r="D126" s="95" t="s">
        <v>69</v>
      </c>
      <c r="E126" s="96">
        <v>44476</v>
      </c>
      <c r="F126" s="97" t="s">
        <v>1344</v>
      </c>
      <c r="G126" s="96">
        <v>44477.833333333336</v>
      </c>
      <c r="H126" s="98" t="s">
        <v>1345</v>
      </c>
      <c r="I126" s="99">
        <v>70</v>
      </c>
      <c r="J126" s="99">
        <v>60</v>
      </c>
      <c r="K126" s="99">
        <v>18</v>
      </c>
      <c r="L126" s="99">
        <v>8</v>
      </c>
      <c r="M126" s="100">
        <v>18.899999999999999</v>
      </c>
      <c r="N126" s="105">
        <v>18.899999999999999</v>
      </c>
      <c r="O126" s="63">
        <v>2530</v>
      </c>
      <c r="P126" s="64">
        <f>Table22457891011234567891011[[#This Row],[PEMBULATAN]]*O126</f>
        <v>47817</v>
      </c>
    </row>
    <row r="127" spans="1:16" ht="26.25" customHeight="1" x14ac:dyDescent="0.2">
      <c r="A127" s="13"/>
      <c r="B127" s="13"/>
      <c r="C127" s="94" t="s">
        <v>1525</v>
      </c>
      <c r="D127" s="95" t="s">
        <v>69</v>
      </c>
      <c r="E127" s="96">
        <v>44476</v>
      </c>
      <c r="F127" s="97" t="s">
        <v>1344</v>
      </c>
      <c r="G127" s="96">
        <v>44477.833333333336</v>
      </c>
      <c r="H127" s="98" t="s">
        <v>1345</v>
      </c>
      <c r="I127" s="99">
        <v>93</v>
      </c>
      <c r="J127" s="99">
        <v>62</v>
      </c>
      <c r="K127" s="99">
        <v>17</v>
      </c>
      <c r="L127" s="99">
        <v>3</v>
      </c>
      <c r="M127" s="100">
        <v>24.505500000000001</v>
      </c>
      <c r="N127" s="105">
        <v>24.505500000000001</v>
      </c>
      <c r="O127" s="63">
        <v>2530</v>
      </c>
      <c r="P127" s="64">
        <f>Table22457891011234567891011[[#This Row],[PEMBULATAN]]*O127</f>
        <v>61998.915000000001</v>
      </c>
    </row>
    <row r="128" spans="1:16" ht="26.25" customHeight="1" x14ac:dyDescent="0.2">
      <c r="A128" s="13"/>
      <c r="B128" s="13"/>
      <c r="C128" s="71" t="s">
        <v>1526</v>
      </c>
      <c r="D128" s="76" t="s">
        <v>69</v>
      </c>
      <c r="E128" s="12">
        <v>44476</v>
      </c>
      <c r="F128" s="74" t="s">
        <v>1344</v>
      </c>
      <c r="G128" s="12">
        <v>44477.833333333336</v>
      </c>
      <c r="H128" s="75" t="s">
        <v>1345</v>
      </c>
      <c r="I128" s="15">
        <v>85</v>
      </c>
      <c r="J128" s="15">
        <v>53</v>
      </c>
      <c r="K128" s="15">
        <v>10</v>
      </c>
      <c r="L128" s="15">
        <v>3</v>
      </c>
      <c r="M128" s="79">
        <v>11.262499999999999</v>
      </c>
      <c r="N128" s="101">
        <v>11.262499999999999</v>
      </c>
      <c r="O128" s="63">
        <v>2530</v>
      </c>
      <c r="P128" s="64">
        <f>Table22457891011234567891011[[#This Row],[PEMBULATAN]]*O128</f>
        <v>28494.125</v>
      </c>
    </row>
    <row r="129" spans="1:16" ht="26.25" customHeight="1" x14ac:dyDescent="0.2">
      <c r="A129" s="13"/>
      <c r="B129" s="13"/>
      <c r="C129" s="71" t="s">
        <v>1527</v>
      </c>
      <c r="D129" s="76" t="s">
        <v>69</v>
      </c>
      <c r="E129" s="12">
        <v>44476</v>
      </c>
      <c r="F129" s="74" t="s">
        <v>1344</v>
      </c>
      <c r="G129" s="12">
        <v>44477.833333333336</v>
      </c>
      <c r="H129" s="75" t="s">
        <v>1345</v>
      </c>
      <c r="I129" s="15">
        <v>92</v>
      </c>
      <c r="J129" s="15">
        <v>62</v>
      </c>
      <c r="K129" s="15">
        <v>16</v>
      </c>
      <c r="L129" s="15">
        <v>12</v>
      </c>
      <c r="M129" s="79">
        <v>22.815999999999999</v>
      </c>
      <c r="N129" s="101">
        <v>22.815999999999999</v>
      </c>
      <c r="O129" s="63">
        <v>2530</v>
      </c>
      <c r="P129" s="64">
        <f>Table22457891011234567891011[[#This Row],[PEMBULATAN]]*O129</f>
        <v>57724.479999999996</v>
      </c>
    </row>
    <row r="130" spans="1:16" ht="26.25" customHeight="1" x14ac:dyDescent="0.2">
      <c r="A130" s="13"/>
      <c r="B130" s="13"/>
      <c r="C130" s="71" t="s">
        <v>1528</v>
      </c>
      <c r="D130" s="76" t="s">
        <v>69</v>
      </c>
      <c r="E130" s="12">
        <v>44476</v>
      </c>
      <c r="F130" s="74" t="s">
        <v>1344</v>
      </c>
      <c r="G130" s="12">
        <v>44477.833333333336</v>
      </c>
      <c r="H130" s="75" t="s">
        <v>1345</v>
      </c>
      <c r="I130" s="15">
        <v>100</v>
      </c>
      <c r="J130" s="15">
        <v>65</v>
      </c>
      <c r="K130" s="15">
        <v>13</v>
      </c>
      <c r="L130" s="15">
        <v>4</v>
      </c>
      <c r="M130" s="79">
        <v>21.125</v>
      </c>
      <c r="N130" s="101">
        <v>21.125</v>
      </c>
      <c r="O130" s="63">
        <v>2530</v>
      </c>
      <c r="P130" s="64">
        <f>Table22457891011234567891011[[#This Row],[PEMBULATAN]]*O130</f>
        <v>53446.25</v>
      </c>
    </row>
    <row r="131" spans="1:16" ht="26.25" customHeight="1" x14ac:dyDescent="0.2">
      <c r="A131" s="13"/>
      <c r="B131" s="13"/>
      <c r="C131" s="71" t="s">
        <v>1529</v>
      </c>
      <c r="D131" s="76" t="s">
        <v>69</v>
      </c>
      <c r="E131" s="12">
        <v>44476</v>
      </c>
      <c r="F131" s="74" t="s">
        <v>1344</v>
      </c>
      <c r="G131" s="12">
        <v>44477.833333333336</v>
      </c>
      <c r="H131" s="75" t="s">
        <v>1345</v>
      </c>
      <c r="I131" s="15">
        <v>47</v>
      </c>
      <c r="J131" s="15">
        <v>33</v>
      </c>
      <c r="K131" s="15">
        <v>18</v>
      </c>
      <c r="L131" s="15">
        <v>4</v>
      </c>
      <c r="M131" s="79">
        <v>6.9794999999999998</v>
      </c>
      <c r="N131" s="101">
        <v>6.9794999999999998</v>
      </c>
      <c r="O131" s="63">
        <v>2530</v>
      </c>
      <c r="P131" s="64">
        <f>Table22457891011234567891011[[#This Row],[PEMBULATAN]]*O131</f>
        <v>17658.134999999998</v>
      </c>
    </row>
    <row r="132" spans="1:16" ht="26.25" customHeight="1" x14ac:dyDescent="0.2">
      <c r="A132" s="13"/>
      <c r="B132" s="13"/>
      <c r="C132" s="71" t="s">
        <v>1530</v>
      </c>
      <c r="D132" s="76" t="s">
        <v>69</v>
      </c>
      <c r="E132" s="12">
        <v>44476</v>
      </c>
      <c r="F132" s="74" t="s">
        <v>1344</v>
      </c>
      <c r="G132" s="12">
        <v>44477.833333333336</v>
      </c>
      <c r="H132" s="75" t="s">
        <v>1345</v>
      </c>
      <c r="I132" s="15">
        <v>58</v>
      </c>
      <c r="J132" s="15">
        <v>44</v>
      </c>
      <c r="K132" s="15">
        <v>18</v>
      </c>
      <c r="L132" s="15">
        <v>5</v>
      </c>
      <c r="M132" s="79">
        <v>11.484</v>
      </c>
      <c r="N132" s="101">
        <v>12</v>
      </c>
      <c r="O132" s="63">
        <v>2530</v>
      </c>
      <c r="P132" s="64">
        <f>Table22457891011234567891011[[#This Row],[PEMBULATAN]]*O132</f>
        <v>30360</v>
      </c>
    </row>
    <row r="133" spans="1:16" ht="26.25" customHeight="1" x14ac:dyDescent="0.2">
      <c r="A133" s="13"/>
      <c r="B133" s="13"/>
      <c r="C133" s="71" t="s">
        <v>1531</v>
      </c>
      <c r="D133" s="76" t="s">
        <v>69</v>
      </c>
      <c r="E133" s="12">
        <v>44476</v>
      </c>
      <c r="F133" s="74" t="s">
        <v>1344</v>
      </c>
      <c r="G133" s="12">
        <v>44477.833333333336</v>
      </c>
      <c r="H133" s="75" t="s">
        <v>1345</v>
      </c>
      <c r="I133" s="15">
        <v>53</v>
      </c>
      <c r="J133" s="15">
        <v>42</v>
      </c>
      <c r="K133" s="15">
        <v>13</v>
      </c>
      <c r="L133" s="15">
        <v>4</v>
      </c>
      <c r="M133" s="79">
        <v>7.2344999999999997</v>
      </c>
      <c r="N133" s="101">
        <v>7.2344999999999997</v>
      </c>
      <c r="O133" s="63">
        <v>2530</v>
      </c>
      <c r="P133" s="64">
        <f>Table22457891011234567891011[[#This Row],[PEMBULATAN]]*O133</f>
        <v>18303.285</v>
      </c>
    </row>
    <row r="134" spans="1:16" ht="26.25" customHeight="1" x14ac:dyDescent="0.2">
      <c r="A134" s="13"/>
      <c r="B134" s="13"/>
      <c r="C134" s="71" t="s">
        <v>1532</v>
      </c>
      <c r="D134" s="76" t="s">
        <v>69</v>
      </c>
      <c r="E134" s="12">
        <v>44476</v>
      </c>
      <c r="F134" s="74" t="s">
        <v>1344</v>
      </c>
      <c r="G134" s="12">
        <v>44477.833333333336</v>
      </c>
      <c r="H134" s="75" t="s">
        <v>1345</v>
      </c>
      <c r="I134" s="15">
        <v>77</v>
      </c>
      <c r="J134" s="15">
        <v>62</v>
      </c>
      <c r="K134" s="15">
        <v>20</v>
      </c>
      <c r="L134" s="15">
        <v>5</v>
      </c>
      <c r="M134" s="79">
        <v>23.87</v>
      </c>
      <c r="N134" s="101">
        <v>23.87</v>
      </c>
      <c r="O134" s="63">
        <v>2530</v>
      </c>
      <c r="P134" s="64">
        <f>Table22457891011234567891011[[#This Row],[PEMBULATAN]]*O134</f>
        <v>60391.100000000006</v>
      </c>
    </row>
    <row r="135" spans="1:16" ht="26.25" customHeight="1" x14ac:dyDescent="0.2">
      <c r="A135" s="13"/>
      <c r="B135" s="13"/>
      <c r="C135" s="71" t="s">
        <v>1533</v>
      </c>
      <c r="D135" s="76" t="s">
        <v>69</v>
      </c>
      <c r="E135" s="12">
        <v>44476</v>
      </c>
      <c r="F135" s="74" t="s">
        <v>1344</v>
      </c>
      <c r="G135" s="12">
        <v>44477.833333333336</v>
      </c>
      <c r="H135" s="75" t="s">
        <v>1345</v>
      </c>
      <c r="I135" s="15">
        <v>110</v>
      </c>
      <c r="J135" s="15">
        <v>52</v>
      </c>
      <c r="K135" s="15">
        <v>41</v>
      </c>
      <c r="L135" s="15">
        <v>12</v>
      </c>
      <c r="M135" s="79">
        <v>58.63</v>
      </c>
      <c r="N135" s="101">
        <v>58.63</v>
      </c>
      <c r="O135" s="63">
        <v>2530</v>
      </c>
      <c r="P135" s="64">
        <f>Table22457891011234567891011[[#This Row],[PEMBULATAN]]*O135</f>
        <v>148333.9</v>
      </c>
    </row>
    <row r="136" spans="1:16" ht="26.25" customHeight="1" x14ac:dyDescent="0.2">
      <c r="A136" s="13"/>
      <c r="B136" s="13"/>
      <c r="C136" s="71" t="s">
        <v>1534</v>
      </c>
      <c r="D136" s="76" t="s">
        <v>69</v>
      </c>
      <c r="E136" s="12">
        <v>44476</v>
      </c>
      <c r="F136" s="74" t="s">
        <v>1344</v>
      </c>
      <c r="G136" s="12">
        <v>44477.833333333336</v>
      </c>
      <c r="H136" s="75" t="s">
        <v>1345</v>
      </c>
      <c r="I136" s="15">
        <v>60</v>
      </c>
      <c r="J136" s="15">
        <v>44</v>
      </c>
      <c r="K136" s="15">
        <v>18</v>
      </c>
      <c r="L136" s="15">
        <v>4</v>
      </c>
      <c r="M136" s="79">
        <v>11.88</v>
      </c>
      <c r="N136" s="101">
        <v>11.88</v>
      </c>
      <c r="O136" s="63">
        <v>2530</v>
      </c>
      <c r="P136" s="64">
        <f>Table22457891011234567891011[[#This Row],[PEMBULATAN]]*O136</f>
        <v>30056.400000000001</v>
      </c>
    </row>
    <row r="137" spans="1:16" ht="26.25" customHeight="1" x14ac:dyDescent="0.2">
      <c r="A137" s="13"/>
      <c r="B137" s="13"/>
      <c r="C137" s="71" t="s">
        <v>1535</v>
      </c>
      <c r="D137" s="76" t="s">
        <v>69</v>
      </c>
      <c r="E137" s="12">
        <v>44476</v>
      </c>
      <c r="F137" s="74" t="s">
        <v>1344</v>
      </c>
      <c r="G137" s="12">
        <v>44477.833333333336</v>
      </c>
      <c r="H137" s="75" t="s">
        <v>1345</v>
      </c>
      <c r="I137" s="15">
        <v>73</v>
      </c>
      <c r="J137" s="15">
        <v>57</v>
      </c>
      <c r="K137" s="15">
        <v>40</v>
      </c>
      <c r="L137" s="15">
        <v>9</v>
      </c>
      <c r="M137" s="79">
        <v>41.61</v>
      </c>
      <c r="N137" s="101">
        <v>41.61</v>
      </c>
      <c r="O137" s="63">
        <v>2530</v>
      </c>
      <c r="P137" s="64">
        <f>Table22457891011234567891011[[#This Row],[PEMBULATAN]]*O137</f>
        <v>105273.3</v>
      </c>
    </row>
    <row r="138" spans="1:16" ht="26.25" customHeight="1" x14ac:dyDescent="0.2">
      <c r="A138" s="13"/>
      <c r="B138" s="13"/>
      <c r="C138" s="71" t="s">
        <v>1536</v>
      </c>
      <c r="D138" s="76" t="s">
        <v>69</v>
      </c>
      <c r="E138" s="12">
        <v>44476</v>
      </c>
      <c r="F138" s="74" t="s">
        <v>1344</v>
      </c>
      <c r="G138" s="12">
        <v>44477.833333333336</v>
      </c>
      <c r="H138" s="75" t="s">
        <v>1345</v>
      </c>
      <c r="I138" s="15">
        <v>108</v>
      </c>
      <c r="J138" s="15">
        <v>15</v>
      </c>
      <c r="K138" s="15">
        <v>14</v>
      </c>
      <c r="L138" s="15">
        <v>4</v>
      </c>
      <c r="M138" s="79">
        <v>5.67</v>
      </c>
      <c r="N138" s="101">
        <v>5.67</v>
      </c>
      <c r="O138" s="63">
        <v>2530</v>
      </c>
      <c r="P138" s="64">
        <f>Table22457891011234567891011[[#This Row],[PEMBULATAN]]*O138</f>
        <v>14345.1</v>
      </c>
    </row>
    <row r="139" spans="1:16" ht="26.25" customHeight="1" x14ac:dyDescent="0.2">
      <c r="A139" s="13"/>
      <c r="B139" s="13"/>
      <c r="C139" s="71" t="s">
        <v>1537</v>
      </c>
      <c r="D139" s="76" t="s">
        <v>69</v>
      </c>
      <c r="E139" s="12">
        <v>44476</v>
      </c>
      <c r="F139" s="74" t="s">
        <v>1344</v>
      </c>
      <c r="G139" s="12">
        <v>44477.833333333336</v>
      </c>
      <c r="H139" s="75" t="s">
        <v>1345</v>
      </c>
      <c r="I139" s="15">
        <v>80</v>
      </c>
      <c r="J139" s="15">
        <v>65</v>
      </c>
      <c r="K139" s="15">
        <v>20</v>
      </c>
      <c r="L139" s="15">
        <v>9</v>
      </c>
      <c r="M139" s="79">
        <v>26</v>
      </c>
      <c r="N139" s="101">
        <v>26</v>
      </c>
      <c r="O139" s="63">
        <v>2530</v>
      </c>
      <c r="P139" s="64">
        <f>Table22457891011234567891011[[#This Row],[PEMBULATAN]]*O139</f>
        <v>65780</v>
      </c>
    </row>
    <row r="140" spans="1:16" ht="26.25" customHeight="1" x14ac:dyDescent="0.2">
      <c r="A140" s="13"/>
      <c r="B140" s="13"/>
      <c r="C140" s="71" t="s">
        <v>1538</v>
      </c>
      <c r="D140" s="76" t="s">
        <v>69</v>
      </c>
      <c r="E140" s="12">
        <v>44476</v>
      </c>
      <c r="F140" s="74" t="s">
        <v>1344</v>
      </c>
      <c r="G140" s="12">
        <v>44477.833333333336</v>
      </c>
      <c r="H140" s="75" t="s">
        <v>1345</v>
      </c>
      <c r="I140" s="15">
        <v>70</v>
      </c>
      <c r="J140" s="15">
        <v>56</v>
      </c>
      <c r="K140" s="15">
        <v>14</v>
      </c>
      <c r="L140" s="15">
        <v>10</v>
      </c>
      <c r="M140" s="79">
        <v>13.72</v>
      </c>
      <c r="N140" s="101">
        <v>13.72</v>
      </c>
      <c r="O140" s="63">
        <v>2530</v>
      </c>
      <c r="P140" s="64">
        <f>Table22457891011234567891011[[#This Row],[PEMBULATAN]]*O140</f>
        <v>34711.599999999999</v>
      </c>
    </row>
    <row r="141" spans="1:16" ht="26.25" customHeight="1" x14ac:dyDescent="0.2">
      <c r="A141" s="13"/>
      <c r="B141" s="13"/>
      <c r="C141" s="71" t="s">
        <v>1539</v>
      </c>
      <c r="D141" s="76" t="s">
        <v>69</v>
      </c>
      <c r="E141" s="12">
        <v>44476</v>
      </c>
      <c r="F141" s="74" t="s">
        <v>1344</v>
      </c>
      <c r="G141" s="12">
        <v>44477.833333333336</v>
      </c>
      <c r="H141" s="75" t="s">
        <v>1345</v>
      </c>
      <c r="I141" s="15">
        <v>80</v>
      </c>
      <c r="J141" s="15">
        <v>60</v>
      </c>
      <c r="K141" s="15">
        <v>25</v>
      </c>
      <c r="L141" s="15">
        <v>10</v>
      </c>
      <c r="M141" s="79">
        <v>30</v>
      </c>
      <c r="N141" s="101">
        <v>30</v>
      </c>
      <c r="O141" s="63">
        <v>2530</v>
      </c>
      <c r="P141" s="64">
        <f>Table22457891011234567891011[[#This Row],[PEMBULATAN]]*O141</f>
        <v>75900</v>
      </c>
    </row>
    <row r="142" spans="1:16" ht="26.25" customHeight="1" x14ac:dyDescent="0.2">
      <c r="A142" s="13"/>
      <c r="B142" s="13"/>
      <c r="C142" s="71" t="s">
        <v>1540</v>
      </c>
      <c r="D142" s="76" t="s">
        <v>69</v>
      </c>
      <c r="E142" s="12">
        <v>44476</v>
      </c>
      <c r="F142" s="74" t="s">
        <v>1344</v>
      </c>
      <c r="G142" s="12">
        <v>44477.833333333336</v>
      </c>
      <c r="H142" s="75" t="s">
        <v>1345</v>
      </c>
      <c r="I142" s="15">
        <v>100</v>
      </c>
      <c r="J142" s="15">
        <v>65</v>
      </c>
      <c r="K142" s="15">
        <v>30</v>
      </c>
      <c r="L142" s="15">
        <v>8</v>
      </c>
      <c r="M142" s="79">
        <v>48.75</v>
      </c>
      <c r="N142" s="101">
        <v>48.75</v>
      </c>
      <c r="O142" s="63">
        <v>2530</v>
      </c>
      <c r="P142" s="64">
        <f>Table22457891011234567891011[[#This Row],[PEMBULATAN]]*O142</f>
        <v>123337.5</v>
      </c>
    </row>
    <row r="143" spans="1:16" ht="26.25" customHeight="1" x14ac:dyDescent="0.2">
      <c r="A143" s="13"/>
      <c r="B143" s="13"/>
      <c r="C143" s="71" t="s">
        <v>1541</v>
      </c>
      <c r="D143" s="76" t="s">
        <v>69</v>
      </c>
      <c r="E143" s="12">
        <v>44476</v>
      </c>
      <c r="F143" s="74" t="s">
        <v>1344</v>
      </c>
      <c r="G143" s="12">
        <v>44477.833333333336</v>
      </c>
      <c r="H143" s="75" t="s">
        <v>1345</v>
      </c>
      <c r="I143" s="15">
        <v>55</v>
      </c>
      <c r="J143" s="15">
        <v>40</v>
      </c>
      <c r="K143" s="15">
        <v>26</v>
      </c>
      <c r="L143" s="15">
        <v>5</v>
      </c>
      <c r="M143" s="79">
        <v>14.3</v>
      </c>
      <c r="N143" s="101">
        <v>15</v>
      </c>
      <c r="O143" s="63">
        <v>2530</v>
      </c>
      <c r="P143" s="64">
        <f>Table22457891011234567891011[[#This Row],[PEMBULATAN]]*O143</f>
        <v>37950</v>
      </c>
    </row>
    <row r="144" spans="1:16" ht="26.25" customHeight="1" x14ac:dyDescent="0.2">
      <c r="A144" s="13"/>
      <c r="B144" s="13"/>
      <c r="C144" s="71" t="s">
        <v>1542</v>
      </c>
      <c r="D144" s="76" t="s">
        <v>69</v>
      </c>
      <c r="E144" s="12">
        <v>44476</v>
      </c>
      <c r="F144" s="74" t="s">
        <v>1344</v>
      </c>
      <c r="G144" s="12">
        <v>44477.833333333336</v>
      </c>
      <c r="H144" s="75" t="s">
        <v>1345</v>
      </c>
      <c r="I144" s="15">
        <v>90</v>
      </c>
      <c r="J144" s="15">
        <v>65</v>
      </c>
      <c r="K144" s="15">
        <v>20</v>
      </c>
      <c r="L144" s="15">
        <v>16</v>
      </c>
      <c r="M144" s="79">
        <v>29.25</v>
      </c>
      <c r="N144" s="101">
        <v>29.25</v>
      </c>
      <c r="O144" s="63">
        <v>2530</v>
      </c>
      <c r="P144" s="64">
        <f>Table22457891011234567891011[[#This Row],[PEMBULATAN]]*O144</f>
        <v>74002.5</v>
      </c>
    </row>
    <row r="145" spans="1:16" ht="26.25" customHeight="1" x14ac:dyDescent="0.2">
      <c r="A145" s="13"/>
      <c r="B145" s="13"/>
      <c r="C145" s="71" t="s">
        <v>1543</v>
      </c>
      <c r="D145" s="76" t="s">
        <v>69</v>
      </c>
      <c r="E145" s="12">
        <v>44476</v>
      </c>
      <c r="F145" s="74" t="s">
        <v>1344</v>
      </c>
      <c r="G145" s="12">
        <v>44477.833333333336</v>
      </c>
      <c r="H145" s="75" t="s">
        <v>1345</v>
      </c>
      <c r="I145" s="15">
        <v>82</v>
      </c>
      <c r="J145" s="15">
        <v>53</v>
      </c>
      <c r="K145" s="15">
        <v>25</v>
      </c>
      <c r="L145" s="15">
        <v>25</v>
      </c>
      <c r="M145" s="79">
        <v>27.162500000000001</v>
      </c>
      <c r="N145" s="101">
        <v>27.162500000000001</v>
      </c>
      <c r="O145" s="63">
        <v>2530</v>
      </c>
      <c r="P145" s="64">
        <f>Table22457891011234567891011[[#This Row],[PEMBULATAN]]*O145</f>
        <v>68721.125</v>
      </c>
    </row>
    <row r="146" spans="1:16" ht="26.25" customHeight="1" x14ac:dyDescent="0.2">
      <c r="A146" s="13"/>
      <c r="B146" s="13"/>
      <c r="C146" s="71" t="s">
        <v>1544</v>
      </c>
      <c r="D146" s="76" t="s">
        <v>69</v>
      </c>
      <c r="E146" s="12">
        <v>44476</v>
      </c>
      <c r="F146" s="74" t="s">
        <v>1344</v>
      </c>
      <c r="G146" s="12">
        <v>44477.833333333336</v>
      </c>
      <c r="H146" s="75" t="s">
        <v>1345</v>
      </c>
      <c r="I146" s="15">
        <v>33</v>
      </c>
      <c r="J146" s="15">
        <v>33</v>
      </c>
      <c r="K146" s="15">
        <v>35</v>
      </c>
      <c r="L146" s="15">
        <v>7</v>
      </c>
      <c r="M146" s="79">
        <v>9.5287500000000005</v>
      </c>
      <c r="N146" s="101">
        <v>9.5287500000000005</v>
      </c>
      <c r="O146" s="63">
        <v>2530</v>
      </c>
      <c r="P146" s="64">
        <f>Table22457891011234567891011[[#This Row],[PEMBULATAN]]*O146</f>
        <v>24107.737500000003</v>
      </c>
    </row>
    <row r="147" spans="1:16" ht="26.25" customHeight="1" x14ac:dyDescent="0.2">
      <c r="A147" s="13"/>
      <c r="B147" s="13"/>
      <c r="C147" s="71" t="s">
        <v>1545</v>
      </c>
      <c r="D147" s="76" t="s">
        <v>69</v>
      </c>
      <c r="E147" s="12">
        <v>44476</v>
      </c>
      <c r="F147" s="74" t="s">
        <v>1344</v>
      </c>
      <c r="G147" s="12">
        <v>44477.833333333336</v>
      </c>
      <c r="H147" s="75" t="s">
        <v>1345</v>
      </c>
      <c r="I147" s="15">
        <v>74</v>
      </c>
      <c r="J147" s="15">
        <v>60</v>
      </c>
      <c r="K147" s="15">
        <v>21</v>
      </c>
      <c r="L147" s="15">
        <v>9</v>
      </c>
      <c r="M147" s="79">
        <v>23.31</v>
      </c>
      <c r="N147" s="101">
        <v>24</v>
      </c>
      <c r="O147" s="63">
        <v>2530</v>
      </c>
      <c r="P147" s="64">
        <f>Table22457891011234567891011[[#This Row],[PEMBULATAN]]*O147</f>
        <v>60720</v>
      </c>
    </row>
    <row r="148" spans="1:16" ht="26.25" customHeight="1" x14ac:dyDescent="0.2">
      <c r="A148" s="13"/>
      <c r="B148" s="13"/>
      <c r="C148" s="71" t="s">
        <v>1546</v>
      </c>
      <c r="D148" s="76" t="s">
        <v>69</v>
      </c>
      <c r="E148" s="12">
        <v>44476</v>
      </c>
      <c r="F148" s="74" t="s">
        <v>1344</v>
      </c>
      <c r="G148" s="12">
        <v>44477.833333333336</v>
      </c>
      <c r="H148" s="75" t="s">
        <v>1345</v>
      </c>
      <c r="I148" s="15">
        <v>61</v>
      </c>
      <c r="J148" s="15">
        <v>61</v>
      </c>
      <c r="K148" s="15">
        <v>21</v>
      </c>
      <c r="L148" s="15">
        <v>6</v>
      </c>
      <c r="M148" s="79">
        <v>19.535250000000001</v>
      </c>
      <c r="N148" s="101">
        <v>19.535250000000001</v>
      </c>
      <c r="O148" s="63">
        <v>2530</v>
      </c>
      <c r="P148" s="64">
        <f>Table22457891011234567891011[[#This Row],[PEMBULATAN]]*O148</f>
        <v>49424.182500000003</v>
      </c>
    </row>
    <row r="149" spans="1:16" ht="26.25" customHeight="1" x14ac:dyDescent="0.2">
      <c r="A149" s="13"/>
      <c r="B149" s="13"/>
      <c r="C149" s="71" t="s">
        <v>1547</v>
      </c>
      <c r="D149" s="76" t="s">
        <v>69</v>
      </c>
      <c r="E149" s="12">
        <v>44476</v>
      </c>
      <c r="F149" s="74" t="s">
        <v>1344</v>
      </c>
      <c r="G149" s="12">
        <v>44477.833333333336</v>
      </c>
      <c r="H149" s="75" t="s">
        <v>1345</v>
      </c>
      <c r="I149" s="15">
        <v>77</v>
      </c>
      <c r="J149" s="15">
        <v>64</v>
      </c>
      <c r="K149" s="15">
        <v>47</v>
      </c>
      <c r="L149" s="15">
        <v>11</v>
      </c>
      <c r="M149" s="79">
        <v>57.904000000000003</v>
      </c>
      <c r="N149" s="101">
        <v>57.904000000000003</v>
      </c>
      <c r="O149" s="63">
        <v>2530</v>
      </c>
      <c r="P149" s="64">
        <f>Table22457891011234567891011[[#This Row],[PEMBULATAN]]*O149</f>
        <v>146497.12</v>
      </c>
    </row>
    <row r="150" spans="1:16" ht="26.25" customHeight="1" x14ac:dyDescent="0.2">
      <c r="A150" s="13"/>
      <c r="B150" s="13"/>
      <c r="C150" s="71" t="s">
        <v>1548</v>
      </c>
      <c r="D150" s="76" t="s">
        <v>69</v>
      </c>
      <c r="E150" s="12">
        <v>44476</v>
      </c>
      <c r="F150" s="74" t="s">
        <v>1344</v>
      </c>
      <c r="G150" s="12">
        <v>44477.833333333336</v>
      </c>
      <c r="H150" s="75" t="s">
        <v>1345</v>
      </c>
      <c r="I150" s="15">
        <v>80</v>
      </c>
      <c r="J150" s="15">
        <v>60</v>
      </c>
      <c r="K150" s="15">
        <v>26</v>
      </c>
      <c r="L150" s="15">
        <v>10</v>
      </c>
      <c r="M150" s="79">
        <v>31.2</v>
      </c>
      <c r="N150" s="101">
        <v>31.2</v>
      </c>
      <c r="O150" s="63">
        <v>2530</v>
      </c>
      <c r="P150" s="64">
        <f>Table22457891011234567891011[[#This Row],[PEMBULATAN]]*O150</f>
        <v>78936</v>
      </c>
    </row>
    <row r="151" spans="1:16" ht="26.25" customHeight="1" x14ac:dyDescent="0.2">
      <c r="A151" s="13"/>
      <c r="B151" s="13"/>
      <c r="C151" s="71" t="s">
        <v>1549</v>
      </c>
      <c r="D151" s="76" t="s">
        <v>69</v>
      </c>
      <c r="E151" s="12">
        <v>44476</v>
      </c>
      <c r="F151" s="74" t="s">
        <v>1344</v>
      </c>
      <c r="G151" s="12">
        <v>44477.833333333336</v>
      </c>
      <c r="H151" s="75" t="s">
        <v>1345</v>
      </c>
      <c r="I151" s="15">
        <v>91</v>
      </c>
      <c r="J151" s="15">
        <v>60</v>
      </c>
      <c r="K151" s="15">
        <v>38</v>
      </c>
      <c r="L151" s="15">
        <v>23</v>
      </c>
      <c r="M151" s="79">
        <v>51.87</v>
      </c>
      <c r="N151" s="101">
        <v>51.87</v>
      </c>
      <c r="O151" s="63">
        <v>2530</v>
      </c>
      <c r="P151" s="64">
        <f>Table22457891011234567891011[[#This Row],[PEMBULATAN]]*O151</f>
        <v>131231.1</v>
      </c>
    </row>
    <row r="152" spans="1:16" ht="26.25" customHeight="1" x14ac:dyDescent="0.2">
      <c r="A152" s="13"/>
      <c r="B152" s="13"/>
      <c r="C152" s="71" t="s">
        <v>1550</v>
      </c>
      <c r="D152" s="76" t="s">
        <v>69</v>
      </c>
      <c r="E152" s="12">
        <v>44476</v>
      </c>
      <c r="F152" s="74" t="s">
        <v>1344</v>
      </c>
      <c r="G152" s="12">
        <v>44477.833333333336</v>
      </c>
      <c r="H152" s="75" t="s">
        <v>1345</v>
      </c>
      <c r="I152" s="15">
        <v>51</v>
      </c>
      <c r="J152" s="15">
        <v>31</v>
      </c>
      <c r="K152" s="15">
        <v>10</v>
      </c>
      <c r="L152" s="15">
        <v>3</v>
      </c>
      <c r="M152" s="79">
        <v>3.9525000000000001</v>
      </c>
      <c r="N152" s="101">
        <v>3.9525000000000001</v>
      </c>
      <c r="O152" s="63">
        <v>2530</v>
      </c>
      <c r="P152" s="64">
        <f>Table22457891011234567891011[[#This Row],[PEMBULATAN]]*O152</f>
        <v>9999.8250000000007</v>
      </c>
    </row>
    <row r="153" spans="1:16" ht="26.25" customHeight="1" x14ac:dyDescent="0.2">
      <c r="A153" s="13"/>
      <c r="B153" s="13"/>
      <c r="C153" s="71" t="s">
        <v>1551</v>
      </c>
      <c r="D153" s="76" t="s">
        <v>69</v>
      </c>
      <c r="E153" s="12">
        <v>44476</v>
      </c>
      <c r="F153" s="74" t="s">
        <v>1344</v>
      </c>
      <c r="G153" s="12">
        <v>44477.833333333336</v>
      </c>
      <c r="H153" s="75" t="s">
        <v>1345</v>
      </c>
      <c r="I153" s="15">
        <v>27</v>
      </c>
      <c r="J153" s="15">
        <v>15</v>
      </c>
      <c r="K153" s="15">
        <v>8</v>
      </c>
      <c r="L153" s="15">
        <v>1</v>
      </c>
      <c r="M153" s="79">
        <v>0.81</v>
      </c>
      <c r="N153" s="101">
        <v>1</v>
      </c>
      <c r="O153" s="63">
        <v>2530</v>
      </c>
      <c r="P153" s="64">
        <f>Table22457891011234567891011[[#This Row],[PEMBULATAN]]*O153</f>
        <v>2530</v>
      </c>
    </row>
    <row r="154" spans="1:16" ht="26.25" customHeight="1" x14ac:dyDescent="0.2">
      <c r="A154" s="13"/>
      <c r="B154" s="13"/>
      <c r="C154" s="71" t="s">
        <v>1552</v>
      </c>
      <c r="D154" s="76" t="s">
        <v>69</v>
      </c>
      <c r="E154" s="12">
        <v>44476</v>
      </c>
      <c r="F154" s="74" t="s">
        <v>1344</v>
      </c>
      <c r="G154" s="12">
        <v>44477.833333333336</v>
      </c>
      <c r="H154" s="75" t="s">
        <v>1345</v>
      </c>
      <c r="I154" s="15">
        <v>80</v>
      </c>
      <c r="J154" s="15">
        <v>50</v>
      </c>
      <c r="K154" s="15">
        <v>23</v>
      </c>
      <c r="L154" s="15">
        <v>4</v>
      </c>
      <c r="M154" s="79">
        <v>23</v>
      </c>
      <c r="N154" s="101">
        <v>23</v>
      </c>
      <c r="O154" s="63">
        <v>2530</v>
      </c>
      <c r="P154" s="64">
        <f>Table22457891011234567891011[[#This Row],[PEMBULATAN]]*O154</f>
        <v>58190</v>
      </c>
    </row>
    <row r="155" spans="1:16" ht="26.25" customHeight="1" x14ac:dyDescent="0.2">
      <c r="A155" s="13"/>
      <c r="B155" s="13"/>
      <c r="C155" s="71" t="s">
        <v>1553</v>
      </c>
      <c r="D155" s="76" t="s">
        <v>69</v>
      </c>
      <c r="E155" s="12">
        <v>44476</v>
      </c>
      <c r="F155" s="74" t="s">
        <v>1344</v>
      </c>
      <c r="G155" s="12">
        <v>44477.833333333336</v>
      </c>
      <c r="H155" s="75" t="s">
        <v>1345</v>
      </c>
      <c r="I155" s="15">
        <v>90</v>
      </c>
      <c r="J155" s="15">
        <v>50</v>
      </c>
      <c r="K155" s="15">
        <v>32</v>
      </c>
      <c r="L155" s="15">
        <v>23</v>
      </c>
      <c r="M155" s="79">
        <v>36</v>
      </c>
      <c r="N155" s="101">
        <v>36</v>
      </c>
      <c r="O155" s="63">
        <v>2530</v>
      </c>
      <c r="P155" s="64">
        <f>Table22457891011234567891011[[#This Row],[PEMBULATAN]]*O155</f>
        <v>91080</v>
      </c>
    </row>
    <row r="156" spans="1:16" ht="26.25" customHeight="1" x14ac:dyDescent="0.2">
      <c r="A156" s="13"/>
      <c r="B156" s="13"/>
      <c r="C156" s="71" t="s">
        <v>1554</v>
      </c>
      <c r="D156" s="76" t="s">
        <v>69</v>
      </c>
      <c r="E156" s="12">
        <v>44476</v>
      </c>
      <c r="F156" s="74" t="s">
        <v>1344</v>
      </c>
      <c r="G156" s="12">
        <v>44477.833333333336</v>
      </c>
      <c r="H156" s="75" t="s">
        <v>1345</v>
      </c>
      <c r="I156" s="15">
        <v>80</v>
      </c>
      <c r="J156" s="15">
        <v>65</v>
      </c>
      <c r="K156" s="15">
        <v>30</v>
      </c>
      <c r="L156" s="15">
        <v>14</v>
      </c>
      <c r="M156" s="79">
        <v>39</v>
      </c>
      <c r="N156" s="101">
        <v>39</v>
      </c>
      <c r="O156" s="63">
        <v>2530</v>
      </c>
      <c r="P156" s="64">
        <f>Table22457891011234567891011[[#This Row],[PEMBULATAN]]*O156</f>
        <v>98670</v>
      </c>
    </row>
    <row r="157" spans="1:16" ht="26.25" customHeight="1" x14ac:dyDescent="0.2">
      <c r="A157" s="13"/>
      <c r="B157" s="13"/>
      <c r="C157" s="71" t="s">
        <v>1555</v>
      </c>
      <c r="D157" s="76" t="s">
        <v>69</v>
      </c>
      <c r="E157" s="12">
        <v>44476</v>
      </c>
      <c r="F157" s="74" t="s">
        <v>1344</v>
      </c>
      <c r="G157" s="12">
        <v>44477.833333333336</v>
      </c>
      <c r="H157" s="75" t="s">
        <v>1345</v>
      </c>
      <c r="I157" s="15">
        <v>100</v>
      </c>
      <c r="J157" s="15">
        <v>60</v>
      </c>
      <c r="K157" s="15">
        <v>30</v>
      </c>
      <c r="L157" s="15">
        <v>20</v>
      </c>
      <c r="M157" s="79">
        <v>45</v>
      </c>
      <c r="N157" s="101">
        <v>45</v>
      </c>
      <c r="O157" s="63">
        <v>2530</v>
      </c>
      <c r="P157" s="64">
        <f>Table22457891011234567891011[[#This Row],[PEMBULATAN]]*O157</f>
        <v>113850</v>
      </c>
    </row>
    <row r="158" spans="1:16" ht="26.25" customHeight="1" x14ac:dyDescent="0.2">
      <c r="A158" s="13"/>
      <c r="B158" s="13"/>
      <c r="C158" s="71" t="s">
        <v>1556</v>
      </c>
      <c r="D158" s="76" t="s">
        <v>69</v>
      </c>
      <c r="E158" s="12">
        <v>44476</v>
      </c>
      <c r="F158" s="74" t="s">
        <v>1344</v>
      </c>
      <c r="G158" s="12">
        <v>44477.833333333336</v>
      </c>
      <c r="H158" s="75" t="s">
        <v>1345</v>
      </c>
      <c r="I158" s="15">
        <v>84</v>
      </c>
      <c r="J158" s="15">
        <v>55</v>
      </c>
      <c r="K158" s="15">
        <v>20</v>
      </c>
      <c r="L158" s="15">
        <v>6</v>
      </c>
      <c r="M158" s="79">
        <v>23.1</v>
      </c>
      <c r="N158" s="101">
        <v>23.1</v>
      </c>
      <c r="O158" s="63">
        <v>2530</v>
      </c>
      <c r="P158" s="64">
        <f>Table22457891011234567891011[[#This Row],[PEMBULATAN]]*O158</f>
        <v>58443</v>
      </c>
    </row>
    <row r="159" spans="1:16" ht="26.25" customHeight="1" x14ac:dyDescent="0.2">
      <c r="A159" s="13"/>
      <c r="B159" s="13"/>
      <c r="C159" s="71" t="s">
        <v>1557</v>
      </c>
      <c r="D159" s="76" t="s">
        <v>69</v>
      </c>
      <c r="E159" s="12">
        <v>44476</v>
      </c>
      <c r="F159" s="74" t="s">
        <v>1344</v>
      </c>
      <c r="G159" s="12">
        <v>44477.833333333336</v>
      </c>
      <c r="H159" s="75" t="s">
        <v>1345</v>
      </c>
      <c r="I159" s="15">
        <v>33</v>
      </c>
      <c r="J159" s="15">
        <v>22</v>
      </c>
      <c r="K159" s="15">
        <v>10</v>
      </c>
      <c r="L159" s="15">
        <v>2</v>
      </c>
      <c r="M159" s="79">
        <v>1.8149999999999999</v>
      </c>
      <c r="N159" s="101">
        <v>2</v>
      </c>
      <c r="O159" s="63">
        <v>2530</v>
      </c>
      <c r="P159" s="64">
        <f>Table22457891011234567891011[[#This Row],[PEMBULATAN]]*O159</f>
        <v>5060</v>
      </c>
    </row>
    <row r="160" spans="1:16" ht="26.25" customHeight="1" x14ac:dyDescent="0.2">
      <c r="A160" s="13"/>
      <c r="B160" s="13"/>
      <c r="C160" s="71" t="s">
        <v>1558</v>
      </c>
      <c r="D160" s="76" t="s">
        <v>69</v>
      </c>
      <c r="E160" s="12">
        <v>44476</v>
      </c>
      <c r="F160" s="74" t="s">
        <v>1344</v>
      </c>
      <c r="G160" s="12">
        <v>44477.833333333336</v>
      </c>
      <c r="H160" s="75" t="s">
        <v>1345</v>
      </c>
      <c r="I160" s="15">
        <v>110</v>
      </c>
      <c r="J160" s="15">
        <v>60</v>
      </c>
      <c r="K160" s="15">
        <v>28</v>
      </c>
      <c r="L160" s="15">
        <v>12</v>
      </c>
      <c r="M160" s="79">
        <v>46.2</v>
      </c>
      <c r="N160" s="101">
        <v>46.2</v>
      </c>
      <c r="O160" s="63">
        <v>2530</v>
      </c>
      <c r="P160" s="64">
        <f>Table22457891011234567891011[[#This Row],[PEMBULATAN]]*O160</f>
        <v>116886</v>
      </c>
    </row>
    <row r="161" spans="1:16" ht="26.25" customHeight="1" x14ac:dyDescent="0.2">
      <c r="A161" s="13"/>
      <c r="B161" s="13"/>
      <c r="C161" s="71" t="s">
        <v>1559</v>
      </c>
      <c r="D161" s="76" t="s">
        <v>69</v>
      </c>
      <c r="E161" s="12">
        <v>44476</v>
      </c>
      <c r="F161" s="74" t="s">
        <v>1344</v>
      </c>
      <c r="G161" s="12">
        <v>44477.833333333336</v>
      </c>
      <c r="H161" s="75" t="s">
        <v>1345</v>
      </c>
      <c r="I161" s="15">
        <v>70</v>
      </c>
      <c r="J161" s="15">
        <v>67</v>
      </c>
      <c r="K161" s="15">
        <v>22</v>
      </c>
      <c r="L161" s="15">
        <v>6</v>
      </c>
      <c r="M161" s="79">
        <v>25.795000000000002</v>
      </c>
      <c r="N161" s="101">
        <v>25.795000000000002</v>
      </c>
      <c r="O161" s="63">
        <v>2530</v>
      </c>
      <c r="P161" s="64">
        <f>Table22457891011234567891011[[#This Row],[PEMBULATAN]]*O161</f>
        <v>65261.350000000006</v>
      </c>
    </row>
    <row r="162" spans="1:16" ht="26.25" customHeight="1" x14ac:dyDescent="0.2">
      <c r="A162" s="13"/>
      <c r="B162" s="13"/>
      <c r="C162" s="71" t="s">
        <v>1560</v>
      </c>
      <c r="D162" s="76" t="s">
        <v>69</v>
      </c>
      <c r="E162" s="12">
        <v>44476</v>
      </c>
      <c r="F162" s="74" t="s">
        <v>1344</v>
      </c>
      <c r="G162" s="12">
        <v>44477.833333333336</v>
      </c>
      <c r="H162" s="75" t="s">
        <v>1345</v>
      </c>
      <c r="I162" s="15">
        <v>75</v>
      </c>
      <c r="J162" s="15">
        <v>60</v>
      </c>
      <c r="K162" s="15">
        <v>32</v>
      </c>
      <c r="L162" s="15">
        <v>16</v>
      </c>
      <c r="M162" s="79">
        <v>36</v>
      </c>
      <c r="N162" s="101">
        <v>36</v>
      </c>
      <c r="O162" s="63">
        <v>2530</v>
      </c>
      <c r="P162" s="64">
        <f>Table22457891011234567891011[[#This Row],[PEMBULATAN]]*O162</f>
        <v>91080</v>
      </c>
    </row>
    <row r="163" spans="1:16" ht="26.25" customHeight="1" x14ac:dyDescent="0.2">
      <c r="A163" s="13"/>
      <c r="B163" s="13"/>
      <c r="C163" s="71" t="s">
        <v>1561</v>
      </c>
      <c r="D163" s="76" t="s">
        <v>69</v>
      </c>
      <c r="E163" s="12">
        <v>44476</v>
      </c>
      <c r="F163" s="74" t="s">
        <v>1344</v>
      </c>
      <c r="G163" s="12">
        <v>44477.833333333336</v>
      </c>
      <c r="H163" s="75" t="s">
        <v>1345</v>
      </c>
      <c r="I163" s="15">
        <v>80</v>
      </c>
      <c r="J163" s="15">
        <v>64</v>
      </c>
      <c r="K163" s="15">
        <v>24</v>
      </c>
      <c r="L163" s="15">
        <v>10</v>
      </c>
      <c r="M163" s="79">
        <v>30.72</v>
      </c>
      <c r="N163" s="101">
        <v>30.72</v>
      </c>
      <c r="O163" s="63">
        <v>2530</v>
      </c>
      <c r="P163" s="64">
        <f>Table22457891011234567891011[[#This Row],[PEMBULATAN]]*O163</f>
        <v>77721.599999999991</v>
      </c>
    </row>
    <row r="164" spans="1:16" ht="26.25" customHeight="1" x14ac:dyDescent="0.2">
      <c r="A164" s="13"/>
      <c r="B164" s="13"/>
      <c r="C164" s="71" t="s">
        <v>1562</v>
      </c>
      <c r="D164" s="76" t="s">
        <v>69</v>
      </c>
      <c r="E164" s="12">
        <v>44476</v>
      </c>
      <c r="F164" s="74" t="s">
        <v>1344</v>
      </c>
      <c r="G164" s="12">
        <v>44477.833333333336</v>
      </c>
      <c r="H164" s="75" t="s">
        <v>1345</v>
      </c>
      <c r="I164" s="15">
        <v>82</v>
      </c>
      <c r="J164" s="15">
        <v>66</v>
      </c>
      <c r="K164" s="15">
        <v>37</v>
      </c>
      <c r="L164" s="15">
        <v>11</v>
      </c>
      <c r="M164" s="79">
        <v>50.061</v>
      </c>
      <c r="N164" s="101">
        <v>50.061</v>
      </c>
      <c r="O164" s="63">
        <v>2530</v>
      </c>
      <c r="P164" s="64">
        <f>Table22457891011234567891011[[#This Row],[PEMBULATAN]]*O164</f>
        <v>126654.33</v>
      </c>
    </row>
    <row r="165" spans="1:16" ht="26.25" customHeight="1" x14ac:dyDescent="0.2">
      <c r="A165" s="13"/>
      <c r="B165" s="13"/>
      <c r="C165" s="71" t="s">
        <v>1563</v>
      </c>
      <c r="D165" s="76" t="s">
        <v>69</v>
      </c>
      <c r="E165" s="12">
        <v>44476</v>
      </c>
      <c r="F165" s="74" t="s">
        <v>1344</v>
      </c>
      <c r="G165" s="12">
        <v>44477.833333333336</v>
      </c>
      <c r="H165" s="75" t="s">
        <v>1345</v>
      </c>
      <c r="I165" s="15">
        <v>100</v>
      </c>
      <c r="J165" s="15">
        <v>60</v>
      </c>
      <c r="K165" s="15">
        <v>19</v>
      </c>
      <c r="L165" s="15">
        <v>16</v>
      </c>
      <c r="M165" s="79">
        <v>28.5</v>
      </c>
      <c r="N165" s="101">
        <v>28.5</v>
      </c>
      <c r="O165" s="63">
        <v>2530</v>
      </c>
      <c r="P165" s="64">
        <f>Table22457891011234567891011[[#This Row],[PEMBULATAN]]*O165</f>
        <v>72105</v>
      </c>
    </row>
    <row r="166" spans="1:16" ht="26.25" customHeight="1" x14ac:dyDescent="0.2">
      <c r="A166" s="13"/>
      <c r="B166" s="13"/>
      <c r="C166" s="71" t="s">
        <v>1564</v>
      </c>
      <c r="D166" s="76" t="s">
        <v>69</v>
      </c>
      <c r="E166" s="12">
        <v>44476</v>
      </c>
      <c r="F166" s="74" t="s">
        <v>1344</v>
      </c>
      <c r="G166" s="12">
        <v>44477.833333333336</v>
      </c>
      <c r="H166" s="75" t="s">
        <v>1345</v>
      </c>
      <c r="I166" s="15">
        <v>94</v>
      </c>
      <c r="J166" s="15">
        <v>60</v>
      </c>
      <c r="K166" s="15">
        <v>29</v>
      </c>
      <c r="L166" s="15">
        <v>18</v>
      </c>
      <c r="M166" s="79">
        <v>40.89</v>
      </c>
      <c r="N166" s="101">
        <v>40.89</v>
      </c>
      <c r="O166" s="63">
        <v>2530</v>
      </c>
      <c r="P166" s="64">
        <f>Table22457891011234567891011[[#This Row],[PEMBULATAN]]*O166</f>
        <v>103451.7</v>
      </c>
    </row>
    <row r="167" spans="1:16" ht="26.25" customHeight="1" x14ac:dyDescent="0.2">
      <c r="A167" s="13"/>
      <c r="B167" s="13"/>
      <c r="C167" s="71" t="s">
        <v>1565</v>
      </c>
      <c r="D167" s="76" t="s">
        <v>69</v>
      </c>
      <c r="E167" s="12">
        <v>44476</v>
      </c>
      <c r="F167" s="74" t="s">
        <v>1344</v>
      </c>
      <c r="G167" s="12">
        <v>44477.833333333336</v>
      </c>
      <c r="H167" s="75" t="s">
        <v>1345</v>
      </c>
      <c r="I167" s="15">
        <v>72</v>
      </c>
      <c r="J167" s="15">
        <v>68</v>
      </c>
      <c r="K167" s="15">
        <v>23</v>
      </c>
      <c r="L167" s="15">
        <v>10</v>
      </c>
      <c r="M167" s="79">
        <v>28.152000000000001</v>
      </c>
      <c r="N167" s="101">
        <v>28.152000000000001</v>
      </c>
      <c r="O167" s="63">
        <v>2530</v>
      </c>
      <c r="P167" s="64">
        <f>Table22457891011234567891011[[#This Row],[PEMBULATAN]]*O167</f>
        <v>71224.56</v>
      </c>
    </row>
    <row r="168" spans="1:16" ht="26.25" customHeight="1" x14ac:dyDescent="0.2">
      <c r="A168" s="13"/>
      <c r="B168" s="13"/>
      <c r="C168" s="71" t="s">
        <v>1566</v>
      </c>
      <c r="D168" s="76" t="s">
        <v>69</v>
      </c>
      <c r="E168" s="12">
        <v>44476</v>
      </c>
      <c r="F168" s="74" t="s">
        <v>1344</v>
      </c>
      <c r="G168" s="12">
        <v>44477.833333333336</v>
      </c>
      <c r="H168" s="75" t="s">
        <v>1345</v>
      </c>
      <c r="I168" s="15">
        <v>70</v>
      </c>
      <c r="J168" s="15">
        <v>64</v>
      </c>
      <c r="K168" s="15">
        <v>24</v>
      </c>
      <c r="L168" s="15">
        <v>9</v>
      </c>
      <c r="M168" s="79">
        <v>26.88</v>
      </c>
      <c r="N168" s="101">
        <v>26.88</v>
      </c>
      <c r="O168" s="63">
        <v>2530</v>
      </c>
      <c r="P168" s="64">
        <f>Table22457891011234567891011[[#This Row],[PEMBULATAN]]*O168</f>
        <v>68006.399999999994</v>
      </c>
    </row>
    <row r="169" spans="1:16" ht="26.25" customHeight="1" x14ac:dyDescent="0.2">
      <c r="A169" s="13"/>
      <c r="B169" s="13"/>
      <c r="C169" s="71" t="s">
        <v>1567</v>
      </c>
      <c r="D169" s="76" t="s">
        <v>69</v>
      </c>
      <c r="E169" s="12">
        <v>44476</v>
      </c>
      <c r="F169" s="74" t="s">
        <v>1344</v>
      </c>
      <c r="G169" s="12">
        <v>44477.833333333336</v>
      </c>
      <c r="H169" s="75" t="s">
        <v>1345</v>
      </c>
      <c r="I169" s="15">
        <v>84</v>
      </c>
      <c r="J169" s="15">
        <v>56</v>
      </c>
      <c r="K169" s="15">
        <v>24</v>
      </c>
      <c r="L169" s="15">
        <v>12</v>
      </c>
      <c r="M169" s="79">
        <v>28.224</v>
      </c>
      <c r="N169" s="101">
        <v>28.224</v>
      </c>
      <c r="O169" s="63">
        <v>2530</v>
      </c>
      <c r="P169" s="64">
        <f>Table22457891011234567891011[[#This Row],[PEMBULATAN]]*O169</f>
        <v>71406.720000000001</v>
      </c>
    </row>
    <row r="170" spans="1:16" ht="26.25" customHeight="1" x14ac:dyDescent="0.2">
      <c r="A170" s="13"/>
      <c r="B170" s="13"/>
      <c r="C170" s="71" t="s">
        <v>1568</v>
      </c>
      <c r="D170" s="76" t="s">
        <v>69</v>
      </c>
      <c r="E170" s="12">
        <v>44476</v>
      </c>
      <c r="F170" s="74" t="s">
        <v>1344</v>
      </c>
      <c r="G170" s="12">
        <v>44477.833333333336</v>
      </c>
      <c r="H170" s="75" t="s">
        <v>1345</v>
      </c>
      <c r="I170" s="15">
        <v>80</v>
      </c>
      <c r="J170" s="15">
        <v>56</v>
      </c>
      <c r="K170" s="15">
        <v>24</v>
      </c>
      <c r="L170" s="15">
        <v>13</v>
      </c>
      <c r="M170" s="79">
        <v>26.88</v>
      </c>
      <c r="N170" s="101">
        <v>26.88</v>
      </c>
      <c r="O170" s="63">
        <v>2530</v>
      </c>
      <c r="P170" s="64">
        <f>Table22457891011234567891011[[#This Row],[PEMBULATAN]]*O170</f>
        <v>68006.399999999994</v>
      </c>
    </row>
    <row r="171" spans="1:16" ht="26.25" customHeight="1" x14ac:dyDescent="0.2">
      <c r="A171" s="13"/>
      <c r="B171" s="13"/>
      <c r="C171" s="71" t="s">
        <v>1569</v>
      </c>
      <c r="D171" s="76" t="s">
        <v>69</v>
      </c>
      <c r="E171" s="12">
        <v>44476</v>
      </c>
      <c r="F171" s="74" t="s">
        <v>1344</v>
      </c>
      <c r="G171" s="12">
        <v>44477.833333333336</v>
      </c>
      <c r="H171" s="75" t="s">
        <v>1345</v>
      </c>
      <c r="I171" s="15">
        <v>50</v>
      </c>
      <c r="J171" s="15">
        <v>53</v>
      </c>
      <c r="K171" s="15">
        <v>15</v>
      </c>
      <c r="L171" s="15">
        <v>5</v>
      </c>
      <c r="M171" s="79">
        <v>9.9375</v>
      </c>
      <c r="N171" s="101">
        <v>9.9375</v>
      </c>
      <c r="O171" s="63">
        <v>2530</v>
      </c>
      <c r="P171" s="64">
        <f>Table22457891011234567891011[[#This Row],[PEMBULATAN]]*O171</f>
        <v>25141.875</v>
      </c>
    </row>
    <row r="172" spans="1:16" ht="26.25" customHeight="1" x14ac:dyDescent="0.2">
      <c r="A172" s="13"/>
      <c r="B172" s="13"/>
      <c r="C172" s="71" t="s">
        <v>1570</v>
      </c>
      <c r="D172" s="76" t="s">
        <v>69</v>
      </c>
      <c r="E172" s="12">
        <v>44476</v>
      </c>
      <c r="F172" s="74" t="s">
        <v>1344</v>
      </c>
      <c r="G172" s="12">
        <v>44477.833333333336</v>
      </c>
      <c r="H172" s="75" t="s">
        <v>1345</v>
      </c>
      <c r="I172" s="15">
        <v>72</v>
      </c>
      <c r="J172" s="15">
        <v>49</v>
      </c>
      <c r="K172" s="15">
        <v>14</v>
      </c>
      <c r="L172" s="15">
        <v>2</v>
      </c>
      <c r="M172" s="79">
        <v>12.348000000000001</v>
      </c>
      <c r="N172" s="101">
        <v>12.348000000000001</v>
      </c>
      <c r="O172" s="63">
        <v>2530</v>
      </c>
      <c r="P172" s="64">
        <f>Table22457891011234567891011[[#This Row],[PEMBULATAN]]*O172</f>
        <v>31240.440000000002</v>
      </c>
    </row>
    <row r="173" spans="1:16" ht="26.25" customHeight="1" x14ac:dyDescent="0.2">
      <c r="A173" s="13"/>
      <c r="B173" s="13"/>
      <c r="C173" s="71" t="s">
        <v>1571</v>
      </c>
      <c r="D173" s="76" t="s">
        <v>69</v>
      </c>
      <c r="E173" s="12">
        <v>44476</v>
      </c>
      <c r="F173" s="74" t="s">
        <v>1344</v>
      </c>
      <c r="G173" s="12">
        <v>44477.833333333336</v>
      </c>
      <c r="H173" s="75" t="s">
        <v>1345</v>
      </c>
      <c r="I173" s="15">
        <v>72</v>
      </c>
      <c r="J173" s="15">
        <v>68</v>
      </c>
      <c r="K173" s="15">
        <v>23</v>
      </c>
      <c r="L173" s="15">
        <v>8</v>
      </c>
      <c r="M173" s="79">
        <v>28.152000000000001</v>
      </c>
      <c r="N173" s="101">
        <v>28.152000000000001</v>
      </c>
      <c r="O173" s="63">
        <v>2530</v>
      </c>
      <c r="P173" s="64">
        <f>Table22457891011234567891011[[#This Row],[PEMBULATAN]]*O173</f>
        <v>71224.56</v>
      </c>
    </row>
    <row r="174" spans="1:16" ht="26.25" customHeight="1" x14ac:dyDescent="0.2">
      <c r="A174" s="13"/>
      <c r="B174" s="13"/>
      <c r="C174" s="71" t="s">
        <v>1572</v>
      </c>
      <c r="D174" s="76" t="s">
        <v>69</v>
      </c>
      <c r="E174" s="12">
        <v>44476</v>
      </c>
      <c r="F174" s="74" t="s">
        <v>1344</v>
      </c>
      <c r="G174" s="12">
        <v>44477.833333333336</v>
      </c>
      <c r="H174" s="75" t="s">
        <v>1345</v>
      </c>
      <c r="I174" s="15">
        <v>100</v>
      </c>
      <c r="J174" s="15">
        <v>40</v>
      </c>
      <c r="K174" s="15">
        <v>25</v>
      </c>
      <c r="L174" s="15">
        <v>8</v>
      </c>
      <c r="M174" s="79">
        <v>25</v>
      </c>
      <c r="N174" s="101">
        <v>25</v>
      </c>
      <c r="O174" s="63">
        <v>2530</v>
      </c>
      <c r="P174" s="64">
        <f>Table22457891011234567891011[[#This Row],[PEMBULATAN]]*O174</f>
        <v>63250</v>
      </c>
    </row>
    <row r="175" spans="1:16" ht="26.25" customHeight="1" x14ac:dyDescent="0.2">
      <c r="A175" s="13"/>
      <c r="B175" s="13"/>
      <c r="C175" s="71" t="s">
        <v>1573</v>
      </c>
      <c r="D175" s="76" t="s">
        <v>69</v>
      </c>
      <c r="E175" s="12">
        <v>44476</v>
      </c>
      <c r="F175" s="74" t="s">
        <v>1344</v>
      </c>
      <c r="G175" s="12">
        <v>44477.833333333336</v>
      </c>
      <c r="H175" s="75" t="s">
        <v>1345</v>
      </c>
      <c r="I175" s="15">
        <v>90</v>
      </c>
      <c r="J175" s="15">
        <v>40</v>
      </c>
      <c r="K175" s="15">
        <v>15</v>
      </c>
      <c r="L175" s="15">
        <v>5</v>
      </c>
      <c r="M175" s="79">
        <v>13.5</v>
      </c>
      <c r="N175" s="101">
        <v>13.5</v>
      </c>
      <c r="O175" s="63">
        <v>2530</v>
      </c>
      <c r="P175" s="64">
        <f>Table22457891011234567891011[[#This Row],[PEMBULATAN]]*O175</f>
        <v>34155</v>
      </c>
    </row>
    <row r="176" spans="1:16" ht="26.25" customHeight="1" x14ac:dyDescent="0.2">
      <c r="A176" s="13"/>
      <c r="B176" s="13"/>
      <c r="C176" s="71" t="s">
        <v>1574</v>
      </c>
      <c r="D176" s="76" t="s">
        <v>69</v>
      </c>
      <c r="E176" s="12">
        <v>44476</v>
      </c>
      <c r="F176" s="74" t="s">
        <v>1344</v>
      </c>
      <c r="G176" s="12">
        <v>44477.833333333336</v>
      </c>
      <c r="H176" s="75" t="s">
        <v>1345</v>
      </c>
      <c r="I176" s="15">
        <v>75</v>
      </c>
      <c r="J176" s="15">
        <v>65</v>
      </c>
      <c r="K176" s="15">
        <v>25</v>
      </c>
      <c r="L176" s="15">
        <v>8</v>
      </c>
      <c r="M176" s="79">
        <v>30.46875</v>
      </c>
      <c r="N176" s="101">
        <v>31</v>
      </c>
      <c r="O176" s="63">
        <v>2530</v>
      </c>
      <c r="P176" s="64">
        <f>Table22457891011234567891011[[#This Row],[PEMBULATAN]]*O176</f>
        <v>78430</v>
      </c>
    </row>
    <row r="177" spans="1:16" ht="26.25" customHeight="1" x14ac:dyDescent="0.2">
      <c r="A177" s="13"/>
      <c r="B177" s="13"/>
      <c r="C177" s="94" t="s">
        <v>1575</v>
      </c>
      <c r="D177" s="95" t="s">
        <v>69</v>
      </c>
      <c r="E177" s="96">
        <v>44476</v>
      </c>
      <c r="F177" s="97" t="s">
        <v>1344</v>
      </c>
      <c r="G177" s="96">
        <v>44477.833333333336</v>
      </c>
      <c r="H177" s="98" t="s">
        <v>1345</v>
      </c>
      <c r="I177" s="99">
        <v>90</v>
      </c>
      <c r="J177" s="99">
        <v>70</v>
      </c>
      <c r="K177" s="99">
        <v>32</v>
      </c>
      <c r="L177" s="99">
        <v>17</v>
      </c>
      <c r="M177" s="100">
        <v>50.4</v>
      </c>
      <c r="N177" s="105">
        <v>51</v>
      </c>
      <c r="O177" s="63">
        <v>2530</v>
      </c>
      <c r="P177" s="64">
        <f>Table22457891011234567891011[[#This Row],[PEMBULATAN]]*O177</f>
        <v>129030</v>
      </c>
    </row>
    <row r="178" spans="1:16" ht="26.25" customHeight="1" x14ac:dyDescent="0.2">
      <c r="A178" s="13"/>
      <c r="B178" s="13"/>
      <c r="C178" s="71" t="s">
        <v>1576</v>
      </c>
      <c r="D178" s="76" t="s">
        <v>69</v>
      </c>
      <c r="E178" s="12">
        <v>44476</v>
      </c>
      <c r="F178" s="74" t="s">
        <v>1344</v>
      </c>
      <c r="G178" s="12">
        <v>44477.833333333336</v>
      </c>
      <c r="H178" s="75" t="s">
        <v>1345</v>
      </c>
      <c r="I178" s="15">
        <v>26</v>
      </c>
      <c r="J178" s="15">
        <v>39</v>
      </c>
      <c r="K178" s="15">
        <v>6</v>
      </c>
      <c r="L178" s="15">
        <v>1</v>
      </c>
      <c r="M178" s="79">
        <v>1.5209999999999999</v>
      </c>
      <c r="N178" s="101">
        <v>1.5209999999999999</v>
      </c>
      <c r="O178" s="63">
        <v>2530</v>
      </c>
      <c r="P178" s="64">
        <f>Table22457891011234567891011[[#This Row],[PEMBULATAN]]*O178</f>
        <v>3848.1299999999997</v>
      </c>
    </row>
    <row r="179" spans="1:16" ht="26.25" customHeight="1" x14ac:dyDescent="0.2">
      <c r="A179" s="13"/>
      <c r="B179" s="13"/>
      <c r="C179" s="71" t="s">
        <v>1577</v>
      </c>
      <c r="D179" s="76" t="s">
        <v>69</v>
      </c>
      <c r="E179" s="12">
        <v>44476</v>
      </c>
      <c r="F179" s="74" t="s">
        <v>1344</v>
      </c>
      <c r="G179" s="12">
        <v>44477.833333333336</v>
      </c>
      <c r="H179" s="75" t="s">
        <v>1345</v>
      </c>
      <c r="I179" s="15">
        <v>52</v>
      </c>
      <c r="J179" s="15">
        <v>43</v>
      </c>
      <c r="K179" s="15">
        <v>13</v>
      </c>
      <c r="L179" s="15">
        <v>4</v>
      </c>
      <c r="M179" s="79">
        <v>7.2670000000000003</v>
      </c>
      <c r="N179" s="101">
        <v>7.2670000000000003</v>
      </c>
      <c r="O179" s="63">
        <v>2530</v>
      </c>
      <c r="P179" s="64">
        <f>Table22457891011234567891011[[#This Row],[PEMBULATAN]]*O179</f>
        <v>18385.510000000002</v>
      </c>
    </row>
    <row r="180" spans="1:16" ht="26.25" customHeight="1" x14ac:dyDescent="0.2">
      <c r="A180" s="13"/>
      <c r="B180" s="13"/>
      <c r="C180" s="71" t="s">
        <v>1578</v>
      </c>
      <c r="D180" s="76" t="s">
        <v>69</v>
      </c>
      <c r="E180" s="12">
        <v>44476</v>
      </c>
      <c r="F180" s="74" t="s">
        <v>1344</v>
      </c>
      <c r="G180" s="12">
        <v>44477.833333333336</v>
      </c>
      <c r="H180" s="75" t="s">
        <v>1345</v>
      </c>
      <c r="I180" s="15">
        <v>90</v>
      </c>
      <c r="J180" s="15">
        <v>60</v>
      </c>
      <c r="K180" s="15">
        <v>24</v>
      </c>
      <c r="L180" s="15">
        <v>10</v>
      </c>
      <c r="M180" s="79">
        <v>32.4</v>
      </c>
      <c r="N180" s="101">
        <v>33</v>
      </c>
      <c r="O180" s="63">
        <v>2530</v>
      </c>
      <c r="P180" s="64">
        <f>Table22457891011234567891011[[#This Row],[PEMBULATAN]]*O180</f>
        <v>83490</v>
      </c>
    </row>
    <row r="181" spans="1:16" ht="26.25" customHeight="1" x14ac:dyDescent="0.2">
      <c r="A181" s="13"/>
      <c r="B181" s="13"/>
      <c r="C181" s="71" t="s">
        <v>1579</v>
      </c>
      <c r="D181" s="76" t="s">
        <v>69</v>
      </c>
      <c r="E181" s="12">
        <v>44476</v>
      </c>
      <c r="F181" s="74" t="s">
        <v>1344</v>
      </c>
      <c r="G181" s="12">
        <v>44477.833333333336</v>
      </c>
      <c r="H181" s="75" t="s">
        <v>1345</v>
      </c>
      <c r="I181" s="15">
        <v>80</v>
      </c>
      <c r="J181" s="15">
        <v>55</v>
      </c>
      <c r="K181" s="15">
        <v>28</v>
      </c>
      <c r="L181" s="15">
        <v>10</v>
      </c>
      <c r="M181" s="79">
        <v>30.8</v>
      </c>
      <c r="N181" s="101">
        <v>30.8</v>
      </c>
      <c r="O181" s="63">
        <v>2530</v>
      </c>
      <c r="P181" s="64">
        <f>Table22457891011234567891011[[#This Row],[PEMBULATAN]]*O181</f>
        <v>77924</v>
      </c>
    </row>
    <row r="182" spans="1:16" ht="26.25" customHeight="1" x14ac:dyDescent="0.2">
      <c r="A182" s="13"/>
      <c r="B182" s="13"/>
      <c r="C182" s="71" t="s">
        <v>1580</v>
      </c>
      <c r="D182" s="76" t="s">
        <v>69</v>
      </c>
      <c r="E182" s="12">
        <v>44476</v>
      </c>
      <c r="F182" s="74" t="s">
        <v>1344</v>
      </c>
      <c r="G182" s="12">
        <v>44477.833333333336</v>
      </c>
      <c r="H182" s="75" t="s">
        <v>1345</v>
      </c>
      <c r="I182" s="15">
        <v>76</v>
      </c>
      <c r="J182" s="15">
        <v>60</v>
      </c>
      <c r="K182" s="15">
        <v>18</v>
      </c>
      <c r="L182" s="15">
        <v>6</v>
      </c>
      <c r="M182" s="79">
        <v>20.52</v>
      </c>
      <c r="N182" s="101">
        <v>20.52</v>
      </c>
      <c r="O182" s="63">
        <v>2530</v>
      </c>
      <c r="P182" s="64">
        <f>Table22457891011234567891011[[#This Row],[PEMBULATAN]]*O182</f>
        <v>51915.6</v>
      </c>
    </row>
    <row r="183" spans="1:16" ht="26.25" customHeight="1" x14ac:dyDescent="0.2">
      <c r="A183" s="13"/>
      <c r="B183" s="13"/>
      <c r="C183" s="71" t="s">
        <v>1581</v>
      </c>
      <c r="D183" s="76" t="s">
        <v>69</v>
      </c>
      <c r="E183" s="12">
        <v>44476</v>
      </c>
      <c r="F183" s="74" t="s">
        <v>1344</v>
      </c>
      <c r="G183" s="12">
        <v>44477.833333333336</v>
      </c>
      <c r="H183" s="75" t="s">
        <v>1345</v>
      </c>
      <c r="I183" s="15">
        <v>66</v>
      </c>
      <c r="J183" s="15">
        <v>55</v>
      </c>
      <c r="K183" s="15">
        <v>34</v>
      </c>
      <c r="L183" s="15">
        <v>8</v>
      </c>
      <c r="M183" s="79">
        <v>30.855</v>
      </c>
      <c r="N183" s="101">
        <v>30.855</v>
      </c>
      <c r="O183" s="63">
        <v>2530</v>
      </c>
      <c r="P183" s="64">
        <f>Table22457891011234567891011[[#This Row],[PEMBULATAN]]*O183</f>
        <v>78063.149999999994</v>
      </c>
    </row>
    <row r="184" spans="1:16" ht="26.25" customHeight="1" x14ac:dyDescent="0.2">
      <c r="A184" s="13"/>
      <c r="B184" s="13"/>
      <c r="C184" s="71" t="s">
        <v>1582</v>
      </c>
      <c r="D184" s="76" t="s">
        <v>69</v>
      </c>
      <c r="E184" s="12">
        <v>44476</v>
      </c>
      <c r="F184" s="74" t="s">
        <v>1344</v>
      </c>
      <c r="G184" s="12">
        <v>44477.833333333336</v>
      </c>
      <c r="H184" s="75" t="s">
        <v>1345</v>
      </c>
      <c r="I184" s="15">
        <v>86</v>
      </c>
      <c r="J184" s="15">
        <v>66</v>
      </c>
      <c r="K184" s="15">
        <v>33</v>
      </c>
      <c r="L184" s="15">
        <v>30</v>
      </c>
      <c r="M184" s="79">
        <v>46.826999999999998</v>
      </c>
      <c r="N184" s="101">
        <v>46.826999999999998</v>
      </c>
      <c r="O184" s="63">
        <v>2530</v>
      </c>
      <c r="P184" s="64">
        <f>Table22457891011234567891011[[#This Row],[PEMBULATAN]]*O184</f>
        <v>118472.31</v>
      </c>
    </row>
    <row r="185" spans="1:16" ht="26.25" customHeight="1" x14ac:dyDescent="0.2">
      <c r="A185" s="13"/>
      <c r="B185" s="13"/>
      <c r="C185" s="71" t="s">
        <v>1583</v>
      </c>
      <c r="D185" s="76" t="s">
        <v>69</v>
      </c>
      <c r="E185" s="12">
        <v>44476</v>
      </c>
      <c r="F185" s="74" t="s">
        <v>1344</v>
      </c>
      <c r="G185" s="12">
        <v>44477.833333333336</v>
      </c>
      <c r="H185" s="75" t="s">
        <v>1345</v>
      </c>
      <c r="I185" s="15">
        <v>78</v>
      </c>
      <c r="J185" s="15">
        <v>66</v>
      </c>
      <c r="K185" s="15">
        <v>37</v>
      </c>
      <c r="L185" s="15">
        <v>17</v>
      </c>
      <c r="M185" s="79">
        <v>47.619</v>
      </c>
      <c r="N185" s="101">
        <v>47.619</v>
      </c>
      <c r="O185" s="63">
        <v>2530</v>
      </c>
      <c r="P185" s="64">
        <f>Table22457891011234567891011[[#This Row],[PEMBULATAN]]*O185</f>
        <v>120476.06999999999</v>
      </c>
    </row>
    <row r="186" spans="1:16" ht="26.25" customHeight="1" x14ac:dyDescent="0.2">
      <c r="A186" s="13"/>
      <c r="B186" s="13"/>
      <c r="C186" s="71" t="s">
        <v>1584</v>
      </c>
      <c r="D186" s="76" t="s">
        <v>69</v>
      </c>
      <c r="E186" s="12">
        <v>44476</v>
      </c>
      <c r="F186" s="74" t="s">
        <v>1344</v>
      </c>
      <c r="G186" s="12">
        <v>44477.833333333336</v>
      </c>
      <c r="H186" s="75" t="s">
        <v>1345</v>
      </c>
      <c r="I186" s="15">
        <v>77</v>
      </c>
      <c r="J186" s="15">
        <v>60</v>
      </c>
      <c r="K186" s="15">
        <v>25</v>
      </c>
      <c r="L186" s="15">
        <v>6</v>
      </c>
      <c r="M186" s="79">
        <v>28.875</v>
      </c>
      <c r="N186" s="101">
        <v>28.875</v>
      </c>
      <c r="O186" s="63">
        <v>2530</v>
      </c>
      <c r="P186" s="64">
        <f>Table22457891011234567891011[[#This Row],[PEMBULATAN]]*O186</f>
        <v>73053.75</v>
      </c>
    </row>
    <row r="187" spans="1:16" ht="26.25" customHeight="1" x14ac:dyDescent="0.2">
      <c r="A187" s="13"/>
      <c r="B187" s="13"/>
      <c r="C187" s="71" t="s">
        <v>1585</v>
      </c>
      <c r="D187" s="76" t="s">
        <v>69</v>
      </c>
      <c r="E187" s="12">
        <v>44476</v>
      </c>
      <c r="F187" s="74" t="s">
        <v>1344</v>
      </c>
      <c r="G187" s="12">
        <v>44477.833333333336</v>
      </c>
      <c r="H187" s="75" t="s">
        <v>1345</v>
      </c>
      <c r="I187" s="15">
        <v>60</v>
      </c>
      <c r="J187" s="15">
        <v>44</v>
      </c>
      <c r="K187" s="15">
        <v>26</v>
      </c>
      <c r="L187" s="15">
        <v>11</v>
      </c>
      <c r="M187" s="79">
        <v>17.16</v>
      </c>
      <c r="N187" s="101">
        <v>17.16</v>
      </c>
      <c r="O187" s="63">
        <v>2530</v>
      </c>
      <c r="P187" s="64">
        <f>Table22457891011234567891011[[#This Row],[PEMBULATAN]]*O187</f>
        <v>43414.8</v>
      </c>
    </row>
    <row r="188" spans="1:16" ht="26.25" customHeight="1" x14ac:dyDescent="0.2">
      <c r="A188" s="13"/>
      <c r="B188" s="13"/>
      <c r="C188" s="71" t="s">
        <v>1586</v>
      </c>
      <c r="D188" s="76" t="s">
        <v>69</v>
      </c>
      <c r="E188" s="12">
        <v>44476</v>
      </c>
      <c r="F188" s="74" t="s">
        <v>1344</v>
      </c>
      <c r="G188" s="12">
        <v>44477.833333333336</v>
      </c>
      <c r="H188" s="75" t="s">
        <v>1345</v>
      </c>
      <c r="I188" s="15">
        <v>67</v>
      </c>
      <c r="J188" s="15">
        <v>46</v>
      </c>
      <c r="K188" s="15">
        <v>26</v>
      </c>
      <c r="L188" s="15">
        <v>8</v>
      </c>
      <c r="M188" s="79">
        <v>20.033000000000001</v>
      </c>
      <c r="N188" s="101">
        <v>20.033000000000001</v>
      </c>
      <c r="O188" s="63">
        <v>2530</v>
      </c>
      <c r="P188" s="64">
        <f>Table22457891011234567891011[[#This Row],[PEMBULATAN]]*O188</f>
        <v>50683.490000000005</v>
      </c>
    </row>
    <row r="189" spans="1:16" ht="26.25" customHeight="1" x14ac:dyDescent="0.2">
      <c r="A189" s="13"/>
      <c r="B189" s="13"/>
      <c r="C189" s="71" t="s">
        <v>1587</v>
      </c>
      <c r="D189" s="76" t="s">
        <v>69</v>
      </c>
      <c r="E189" s="12">
        <v>44476</v>
      </c>
      <c r="F189" s="74" t="s">
        <v>1344</v>
      </c>
      <c r="G189" s="12">
        <v>44477.833333333336</v>
      </c>
      <c r="H189" s="75" t="s">
        <v>1345</v>
      </c>
      <c r="I189" s="15">
        <v>60</v>
      </c>
      <c r="J189" s="15">
        <v>60</v>
      </c>
      <c r="K189" s="15">
        <v>25</v>
      </c>
      <c r="L189" s="15">
        <v>20</v>
      </c>
      <c r="M189" s="79">
        <v>22.5</v>
      </c>
      <c r="N189" s="101">
        <v>22.5</v>
      </c>
      <c r="O189" s="63">
        <v>2530</v>
      </c>
      <c r="P189" s="64">
        <f>Table22457891011234567891011[[#This Row],[PEMBULATAN]]*O189</f>
        <v>56925</v>
      </c>
    </row>
    <row r="190" spans="1:16" ht="26.25" customHeight="1" x14ac:dyDescent="0.2">
      <c r="A190" s="13"/>
      <c r="B190" s="13"/>
      <c r="C190" s="71" t="s">
        <v>1588</v>
      </c>
      <c r="D190" s="76" t="s">
        <v>69</v>
      </c>
      <c r="E190" s="12">
        <v>44476</v>
      </c>
      <c r="F190" s="74" t="s">
        <v>1344</v>
      </c>
      <c r="G190" s="12">
        <v>44477.833333333336</v>
      </c>
      <c r="H190" s="75" t="s">
        <v>1345</v>
      </c>
      <c r="I190" s="15">
        <v>80</v>
      </c>
      <c r="J190" s="15">
        <v>53</v>
      </c>
      <c r="K190" s="15">
        <v>33</v>
      </c>
      <c r="L190" s="15">
        <v>10</v>
      </c>
      <c r="M190" s="79">
        <v>34.979999999999997</v>
      </c>
      <c r="N190" s="101">
        <v>34.979999999999997</v>
      </c>
      <c r="O190" s="63">
        <v>2530</v>
      </c>
      <c r="P190" s="64">
        <f>Table22457891011234567891011[[#This Row],[PEMBULATAN]]*O190</f>
        <v>88499.4</v>
      </c>
    </row>
    <row r="191" spans="1:16" ht="26.25" customHeight="1" x14ac:dyDescent="0.2">
      <c r="A191" s="13"/>
      <c r="B191" s="13"/>
      <c r="C191" s="71" t="s">
        <v>1589</v>
      </c>
      <c r="D191" s="76" t="s">
        <v>69</v>
      </c>
      <c r="E191" s="12">
        <v>44476</v>
      </c>
      <c r="F191" s="74" t="s">
        <v>1344</v>
      </c>
      <c r="G191" s="12">
        <v>44477.833333333336</v>
      </c>
      <c r="H191" s="75" t="s">
        <v>1345</v>
      </c>
      <c r="I191" s="15">
        <v>56</v>
      </c>
      <c r="J191" s="15">
        <v>40</v>
      </c>
      <c r="K191" s="15">
        <v>15</v>
      </c>
      <c r="L191" s="15">
        <v>2</v>
      </c>
      <c r="M191" s="79">
        <v>8.4</v>
      </c>
      <c r="N191" s="101">
        <v>9</v>
      </c>
      <c r="O191" s="63">
        <v>2530</v>
      </c>
      <c r="P191" s="64">
        <f>Table22457891011234567891011[[#This Row],[PEMBULATAN]]*O191</f>
        <v>22770</v>
      </c>
    </row>
    <row r="192" spans="1:16" ht="26.25" customHeight="1" x14ac:dyDescent="0.2">
      <c r="A192" s="13"/>
      <c r="B192" s="13"/>
      <c r="C192" s="71" t="s">
        <v>1590</v>
      </c>
      <c r="D192" s="76" t="s">
        <v>69</v>
      </c>
      <c r="E192" s="12">
        <v>44476</v>
      </c>
      <c r="F192" s="74" t="s">
        <v>1344</v>
      </c>
      <c r="G192" s="12">
        <v>44477.833333333336</v>
      </c>
      <c r="H192" s="75" t="s">
        <v>1345</v>
      </c>
      <c r="I192" s="15">
        <v>88</v>
      </c>
      <c r="J192" s="15">
        <v>55</v>
      </c>
      <c r="K192" s="15">
        <v>34</v>
      </c>
      <c r="L192" s="15">
        <v>25</v>
      </c>
      <c r="M192" s="79">
        <v>41.14</v>
      </c>
      <c r="N192" s="101">
        <v>41.14</v>
      </c>
      <c r="O192" s="63">
        <v>2530</v>
      </c>
      <c r="P192" s="64">
        <f>Table22457891011234567891011[[#This Row],[PEMBULATAN]]*O192</f>
        <v>104084.2</v>
      </c>
    </row>
    <row r="193" spans="1:16" ht="26.25" customHeight="1" x14ac:dyDescent="0.2">
      <c r="A193" s="13"/>
      <c r="B193" s="13"/>
      <c r="C193" s="71" t="s">
        <v>1591</v>
      </c>
      <c r="D193" s="76" t="s">
        <v>69</v>
      </c>
      <c r="E193" s="12">
        <v>44476</v>
      </c>
      <c r="F193" s="74" t="s">
        <v>1344</v>
      </c>
      <c r="G193" s="12">
        <v>44477.833333333336</v>
      </c>
      <c r="H193" s="75" t="s">
        <v>1345</v>
      </c>
      <c r="I193" s="15">
        <v>47</v>
      </c>
      <c r="J193" s="15">
        <v>37</v>
      </c>
      <c r="K193" s="15">
        <v>19</v>
      </c>
      <c r="L193" s="15">
        <v>2</v>
      </c>
      <c r="M193" s="79">
        <v>8.2602499999999992</v>
      </c>
      <c r="N193" s="101">
        <v>8.2602499999999992</v>
      </c>
      <c r="O193" s="63">
        <v>2530</v>
      </c>
      <c r="P193" s="64">
        <f>Table22457891011234567891011[[#This Row],[PEMBULATAN]]*O193</f>
        <v>20898.432499999999</v>
      </c>
    </row>
    <row r="194" spans="1:16" ht="26.25" customHeight="1" x14ac:dyDescent="0.2">
      <c r="A194" s="13"/>
      <c r="B194" s="13"/>
      <c r="C194" s="71" t="s">
        <v>1592</v>
      </c>
      <c r="D194" s="76" t="s">
        <v>69</v>
      </c>
      <c r="E194" s="12">
        <v>44476</v>
      </c>
      <c r="F194" s="74" t="s">
        <v>1344</v>
      </c>
      <c r="G194" s="12">
        <v>44477.833333333336</v>
      </c>
      <c r="H194" s="75" t="s">
        <v>1345</v>
      </c>
      <c r="I194" s="15">
        <v>53</v>
      </c>
      <c r="J194" s="15">
        <v>40</v>
      </c>
      <c r="K194" s="15">
        <v>18</v>
      </c>
      <c r="L194" s="15">
        <v>8</v>
      </c>
      <c r="M194" s="79">
        <v>9.5399999999999991</v>
      </c>
      <c r="N194" s="101">
        <v>9.5399999999999991</v>
      </c>
      <c r="O194" s="63">
        <v>2530</v>
      </c>
      <c r="P194" s="64">
        <f>Table22457891011234567891011[[#This Row],[PEMBULATAN]]*O194</f>
        <v>24136.199999999997</v>
      </c>
    </row>
    <row r="195" spans="1:16" ht="26.25" customHeight="1" x14ac:dyDescent="0.2">
      <c r="A195" s="13"/>
      <c r="B195" s="13"/>
      <c r="C195" s="71" t="s">
        <v>1593</v>
      </c>
      <c r="D195" s="76" t="s">
        <v>69</v>
      </c>
      <c r="E195" s="12">
        <v>44476</v>
      </c>
      <c r="F195" s="74" t="s">
        <v>1344</v>
      </c>
      <c r="G195" s="12">
        <v>44477.833333333336</v>
      </c>
      <c r="H195" s="75" t="s">
        <v>1345</v>
      </c>
      <c r="I195" s="15">
        <v>100</v>
      </c>
      <c r="J195" s="15">
        <v>60</v>
      </c>
      <c r="K195" s="15">
        <v>34</v>
      </c>
      <c r="L195" s="15">
        <v>13</v>
      </c>
      <c r="M195" s="79">
        <v>51</v>
      </c>
      <c r="N195" s="101">
        <v>51</v>
      </c>
      <c r="O195" s="63">
        <v>2530</v>
      </c>
      <c r="P195" s="64">
        <f>Table22457891011234567891011[[#This Row],[PEMBULATAN]]*O195</f>
        <v>129030</v>
      </c>
    </row>
    <row r="196" spans="1:16" ht="26.25" customHeight="1" x14ac:dyDescent="0.2">
      <c r="A196" s="13"/>
      <c r="B196" s="13"/>
      <c r="C196" s="71" t="s">
        <v>1594</v>
      </c>
      <c r="D196" s="76" t="s">
        <v>69</v>
      </c>
      <c r="E196" s="12">
        <v>44476</v>
      </c>
      <c r="F196" s="74" t="s">
        <v>1344</v>
      </c>
      <c r="G196" s="12">
        <v>44477.833333333336</v>
      </c>
      <c r="H196" s="75" t="s">
        <v>1345</v>
      </c>
      <c r="I196" s="15">
        <v>77</v>
      </c>
      <c r="J196" s="15">
        <v>66</v>
      </c>
      <c r="K196" s="15">
        <v>18</v>
      </c>
      <c r="L196" s="15">
        <v>6</v>
      </c>
      <c r="M196" s="79">
        <v>22.869</v>
      </c>
      <c r="N196" s="101">
        <v>22.869</v>
      </c>
      <c r="O196" s="63">
        <v>2530</v>
      </c>
      <c r="P196" s="64">
        <f>Table22457891011234567891011[[#This Row],[PEMBULATAN]]*O196</f>
        <v>57858.57</v>
      </c>
    </row>
    <row r="197" spans="1:16" ht="26.25" customHeight="1" x14ac:dyDescent="0.2">
      <c r="A197" s="13"/>
      <c r="B197" s="13"/>
      <c r="C197" s="71" t="s">
        <v>1595</v>
      </c>
      <c r="D197" s="76" t="s">
        <v>69</v>
      </c>
      <c r="E197" s="12">
        <v>44476</v>
      </c>
      <c r="F197" s="74" t="s">
        <v>1344</v>
      </c>
      <c r="G197" s="12">
        <v>44477.833333333336</v>
      </c>
      <c r="H197" s="75" t="s">
        <v>1345</v>
      </c>
      <c r="I197" s="15">
        <v>70</v>
      </c>
      <c r="J197" s="15">
        <v>62</v>
      </c>
      <c r="K197" s="15">
        <v>32</v>
      </c>
      <c r="L197" s="15">
        <v>13</v>
      </c>
      <c r="M197" s="79">
        <v>34.72</v>
      </c>
      <c r="N197" s="101">
        <v>34.72</v>
      </c>
      <c r="O197" s="63">
        <v>2530</v>
      </c>
      <c r="P197" s="64">
        <f>Table22457891011234567891011[[#This Row],[PEMBULATAN]]*O197</f>
        <v>87841.599999999991</v>
      </c>
    </row>
    <row r="198" spans="1:16" ht="26.25" customHeight="1" x14ac:dyDescent="0.2">
      <c r="A198" s="13"/>
      <c r="B198" s="13"/>
      <c r="C198" s="71" t="s">
        <v>1596</v>
      </c>
      <c r="D198" s="76" t="s">
        <v>69</v>
      </c>
      <c r="E198" s="12">
        <v>44476</v>
      </c>
      <c r="F198" s="74" t="s">
        <v>1344</v>
      </c>
      <c r="G198" s="12">
        <v>44477.833333333336</v>
      </c>
      <c r="H198" s="75" t="s">
        <v>1345</v>
      </c>
      <c r="I198" s="15">
        <v>82</v>
      </c>
      <c r="J198" s="15">
        <v>63</v>
      </c>
      <c r="K198" s="15">
        <v>17</v>
      </c>
      <c r="L198" s="15">
        <v>6</v>
      </c>
      <c r="M198" s="79">
        <v>21.955500000000001</v>
      </c>
      <c r="N198" s="101">
        <v>21.955500000000001</v>
      </c>
      <c r="O198" s="63">
        <v>2530</v>
      </c>
      <c r="P198" s="64">
        <f>Table22457891011234567891011[[#This Row],[PEMBULATAN]]*O198</f>
        <v>55547.415000000001</v>
      </c>
    </row>
    <row r="199" spans="1:16" ht="26.25" customHeight="1" x14ac:dyDescent="0.2">
      <c r="A199" s="13"/>
      <c r="B199" s="13"/>
      <c r="C199" s="71" t="s">
        <v>1597</v>
      </c>
      <c r="D199" s="76" t="s">
        <v>69</v>
      </c>
      <c r="E199" s="12">
        <v>44476</v>
      </c>
      <c r="F199" s="74" t="s">
        <v>1344</v>
      </c>
      <c r="G199" s="12">
        <v>44477.833333333336</v>
      </c>
      <c r="H199" s="75" t="s">
        <v>1345</v>
      </c>
      <c r="I199" s="15">
        <v>84</v>
      </c>
      <c r="J199" s="15">
        <v>56</v>
      </c>
      <c r="K199" s="15">
        <v>28</v>
      </c>
      <c r="L199" s="15">
        <v>10</v>
      </c>
      <c r="M199" s="79">
        <v>32.927999999999997</v>
      </c>
      <c r="N199" s="101">
        <v>32.927999999999997</v>
      </c>
      <c r="O199" s="63">
        <v>2530</v>
      </c>
      <c r="P199" s="64">
        <f>Table22457891011234567891011[[#This Row],[PEMBULATAN]]*O199</f>
        <v>83307.839999999997</v>
      </c>
    </row>
    <row r="200" spans="1:16" ht="26.25" customHeight="1" x14ac:dyDescent="0.2">
      <c r="A200" s="13"/>
      <c r="B200" s="13"/>
      <c r="C200" s="71" t="s">
        <v>1598</v>
      </c>
      <c r="D200" s="76" t="s">
        <v>69</v>
      </c>
      <c r="E200" s="12">
        <v>44476</v>
      </c>
      <c r="F200" s="74" t="s">
        <v>1344</v>
      </c>
      <c r="G200" s="12">
        <v>44477.833333333336</v>
      </c>
      <c r="H200" s="75" t="s">
        <v>1345</v>
      </c>
      <c r="I200" s="15">
        <v>60</v>
      </c>
      <c r="J200" s="15">
        <v>64</v>
      </c>
      <c r="K200" s="15">
        <v>24</v>
      </c>
      <c r="L200" s="15">
        <v>4</v>
      </c>
      <c r="M200" s="79">
        <v>23.04</v>
      </c>
      <c r="N200" s="101">
        <v>23.04</v>
      </c>
      <c r="O200" s="63">
        <v>2530</v>
      </c>
      <c r="P200" s="64">
        <f>Table22457891011234567891011[[#This Row],[PEMBULATAN]]*O200</f>
        <v>58291.199999999997</v>
      </c>
    </row>
    <row r="201" spans="1:16" ht="26.25" customHeight="1" x14ac:dyDescent="0.2">
      <c r="A201" s="13"/>
      <c r="B201" s="13"/>
      <c r="C201" s="71" t="s">
        <v>1599</v>
      </c>
      <c r="D201" s="76" t="s">
        <v>69</v>
      </c>
      <c r="E201" s="12">
        <v>44476</v>
      </c>
      <c r="F201" s="74" t="s">
        <v>1344</v>
      </c>
      <c r="G201" s="12">
        <v>44477.833333333336</v>
      </c>
      <c r="H201" s="75" t="s">
        <v>1345</v>
      </c>
      <c r="I201" s="15">
        <v>105</v>
      </c>
      <c r="J201" s="15">
        <v>40</v>
      </c>
      <c r="K201" s="15">
        <v>30</v>
      </c>
      <c r="L201" s="15">
        <v>15</v>
      </c>
      <c r="M201" s="79">
        <v>31.5</v>
      </c>
      <c r="N201" s="101">
        <v>31.5</v>
      </c>
      <c r="O201" s="63">
        <v>2530</v>
      </c>
      <c r="P201" s="64">
        <f>Table22457891011234567891011[[#This Row],[PEMBULATAN]]*O201</f>
        <v>79695</v>
      </c>
    </row>
    <row r="202" spans="1:16" ht="26.25" customHeight="1" x14ac:dyDescent="0.2">
      <c r="A202" s="13"/>
      <c r="B202" s="13"/>
      <c r="C202" s="71" t="s">
        <v>1600</v>
      </c>
      <c r="D202" s="76" t="s">
        <v>69</v>
      </c>
      <c r="E202" s="12">
        <v>44476</v>
      </c>
      <c r="F202" s="74" t="s">
        <v>1344</v>
      </c>
      <c r="G202" s="12">
        <v>44477.833333333336</v>
      </c>
      <c r="H202" s="75" t="s">
        <v>1345</v>
      </c>
      <c r="I202" s="15">
        <v>90</v>
      </c>
      <c r="J202" s="15">
        <v>60</v>
      </c>
      <c r="K202" s="15">
        <v>22</v>
      </c>
      <c r="L202" s="15">
        <v>16</v>
      </c>
      <c r="M202" s="79">
        <v>29.7</v>
      </c>
      <c r="N202" s="101">
        <v>29.7</v>
      </c>
      <c r="O202" s="63">
        <v>2530</v>
      </c>
      <c r="P202" s="64">
        <f>Table22457891011234567891011[[#This Row],[PEMBULATAN]]*O202</f>
        <v>75141</v>
      </c>
    </row>
    <row r="203" spans="1:16" ht="26.25" customHeight="1" x14ac:dyDescent="0.2">
      <c r="A203" s="13"/>
      <c r="B203" s="13"/>
      <c r="C203" s="71" t="s">
        <v>1601</v>
      </c>
      <c r="D203" s="76" t="s">
        <v>69</v>
      </c>
      <c r="E203" s="12">
        <v>44476</v>
      </c>
      <c r="F203" s="74" t="s">
        <v>1344</v>
      </c>
      <c r="G203" s="12">
        <v>44477.833333333336</v>
      </c>
      <c r="H203" s="75" t="s">
        <v>1345</v>
      </c>
      <c r="I203" s="15">
        <v>83</v>
      </c>
      <c r="J203" s="15">
        <v>56</v>
      </c>
      <c r="K203" s="15">
        <v>23</v>
      </c>
      <c r="L203" s="15">
        <v>10</v>
      </c>
      <c r="M203" s="79">
        <v>26.725999999999999</v>
      </c>
      <c r="N203" s="101">
        <v>26.725999999999999</v>
      </c>
      <c r="O203" s="63">
        <v>2530</v>
      </c>
      <c r="P203" s="64">
        <f>Table22457891011234567891011[[#This Row],[PEMBULATAN]]*O203</f>
        <v>67616.78</v>
      </c>
    </row>
    <row r="204" spans="1:16" ht="26.25" customHeight="1" x14ac:dyDescent="0.2">
      <c r="A204" s="13"/>
      <c r="B204" s="13"/>
      <c r="C204" s="71" t="s">
        <v>1602</v>
      </c>
      <c r="D204" s="76" t="s">
        <v>69</v>
      </c>
      <c r="E204" s="12">
        <v>44476</v>
      </c>
      <c r="F204" s="74" t="s">
        <v>1344</v>
      </c>
      <c r="G204" s="12">
        <v>44477.833333333336</v>
      </c>
      <c r="H204" s="75" t="s">
        <v>1345</v>
      </c>
      <c r="I204" s="15">
        <v>59</v>
      </c>
      <c r="J204" s="15">
        <v>43</v>
      </c>
      <c r="K204" s="15">
        <v>23</v>
      </c>
      <c r="L204" s="15">
        <v>3</v>
      </c>
      <c r="M204" s="79">
        <v>14.58775</v>
      </c>
      <c r="N204" s="101">
        <v>14.58775</v>
      </c>
      <c r="O204" s="63">
        <v>2530</v>
      </c>
      <c r="P204" s="64">
        <f>Table22457891011234567891011[[#This Row],[PEMBULATAN]]*O204</f>
        <v>36907.0075</v>
      </c>
    </row>
    <row r="205" spans="1:16" ht="26.25" customHeight="1" x14ac:dyDescent="0.2">
      <c r="A205" s="13"/>
      <c r="B205" s="13"/>
      <c r="C205" s="71" t="s">
        <v>1603</v>
      </c>
      <c r="D205" s="76" t="s">
        <v>69</v>
      </c>
      <c r="E205" s="12">
        <v>44476</v>
      </c>
      <c r="F205" s="74" t="s">
        <v>1344</v>
      </c>
      <c r="G205" s="12">
        <v>44477.833333333336</v>
      </c>
      <c r="H205" s="75" t="s">
        <v>1345</v>
      </c>
      <c r="I205" s="15">
        <v>70</v>
      </c>
      <c r="J205" s="15">
        <v>58</v>
      </c>
      <c r="K205" s="15">
        <v>32</v>
      </c>
      <c r="L205" s="15">
        <v>4</v>
      </c>
      <c r="M205" s="79">
        <v>32.479999999999997</v>
      </c>
      <c r="N205" s="101">
        <v>33</v>
      </c>
      <c r="O205" s="63">
        <v>2530</v>
      </c>
      <c r="P205" s="64">
        <f>Table22457891011234567891011[[#This Row],[PEMBULATAN]]*O205</f>
        <v>83490</v>
      </c>
    </row>
    <row r="206" spans="1:16" ht="26.25" customHeight="1" x14ac:dyDescent="0.2">
      <c r="A206" s="13"/>
      <c r="B206" s="13"/>
      <c r="C206" s="71" t="s">
        <v>1604</v>
      </c>
      <c r="D206" s="76" t="s">
        <v>69</v>
      </c>
      <c r="E206" s="12">
        <v>44476</v>
      </c>
      <c r="F206" s="74" t="s">
        <v>1344</v>
      </c>
      <c r="G206" s="12">
        <v>44477.833333333336</v>
      </c>
      <c r="H206" s="75" t="s">
        <v>1345</v>
      </c>
      <c r="I206" s="15">
        <v>80</v>
      </c>
      <c r="J206" s="15">
        <v>55</v>
      </c>
      <c r="K206" s="15">
        <v>22</v>
      </c>
      <c r="L206" s="15">
        <v>6</v>
      </c>
      <c r="M206" s="79">
        <v>24.2</v>
      </c>
      <c r="N206" s="101">
        <v>24.2</v>
      </c>
      <c r="O206" s="63">
        <v>2530</v>
      </c>
      <c r="P206" s="64">
        <f>Table22457891011234567891011[[#This Row],[PEMBULATAN]]*O206</f>
        <v>61226</v>
      </c>
    </row>
    <row r="207" spans="1:16" ht="26.25" customHeight="1" x14ac:dyDescent="0.2">
      <c r="A207" s="13"/>
      <c r="B207" s="13"/>
      <c r="C207" s="71" t="s">
        <v>1605</v>
      </c>
      <c r="D207" s="76" t="s">
        <v>69</v>
      </c>
      <c r="E207" s="12">
        <v>44476</v>
      </c>
      <c r="F207" s="74" t="s">
        <v>1344</v>
      </c>
      <c r="G207" s="12">
        <v>44477.833333333336</v>
      </c>
      <c r="H207" s="75" t="s">
        <v>1345</v>
      </c>
      <c r="I207" s="15">
        <v>80</v>
      </c>
      <c r="J207" s="15">
        <v>67</v>
      </c>
      <c r="K207" s="15">
        <v>28</v>
      </c>
      <c r="L207" s="15">
        <v>8</v>
      </c>
      <c r="M207" s="79">
        <v>37.520000000000003</v>
      </c>
      <c r="N207" s="101">
        <v>37.520000000000003</v>
      </c>
      <c r="O207" s="63">
        <v>2530</v>
      </c>
      <c r="P207" s="64">
        <f>Table22457891011234567891011[[#This Row],[PEMBULATAN]]*O207</f>
        <v>94925.6</v>
      </c>
    </row>
    <row r="208" spans="1:16" ht="26.25" customHeight="1" x14ac:dyDescent="0.2">
      <c r="A208" s="13"/>
      <c r="B208" s="13"/>
      <c r="C208" s="71" t="s">
        <v>1606</v>
      </c>
      <c r="D208" s="76" t="s">
        <v>69</v>
      </c>
      <c r="E208" s="12">
        <v>44476</v>
      </c>
      <c r="F208" s="74" t="s">
        <v>1344</v>
      </c>
      <c r="G208" s="12">
        <v>44477.833333333336</v>
      </c>
      <c r="H208" s="75" t="s">
        <v>1345</v>
      </c>
      <c r="I208" s="15">
        <v>110</v>
      </c>
      <c r="J208" s="15">
        <v>55</v>
      </c>
      <c r="K208" s="15">
        <v>35</v>
      </c>
      <c r="L208" s="15">
        <v>26</v>
      </c>
      <c r="M208" s="79">
        <v>52.9375</v>
      </c>
      <c r="N208" s="101">
        <v>52.9375</v>
      </c>
      <c r="O208" s="63">
        <v>2530</v>
      </c>
      <c r="P208" s="64">
        <f>Table22457891011234567891011[[#This Row],[PEMBULATAN]]*O208</f>
        <v>133931.875</v>
      </c>
    </row>
    <row r="209" spans="1:16" ht="26.25" customHeight="1" x14ac:dyDescent="0.2">
      <c r="A209" s="13"/>
      <c r="B209" s="13"/>
      <c r="C209" s="71" t="s">
        <v>1607</v>
      </c>
      <c r="D209" s="76" t="s">
        <v>69</v>
      </c>
      <c r="E209" s="12">
        <v>44476</v>
      </c>
      <c r="F209" s="74" t="s">
        <v>1344</v>
      </c>
      <c r="G209" s="12">
        <v>44477.833333333336</v>
      </c>
      <c r="H209" s="75" t="s">
        <v>1345</v>
      </c>
      <c r="I209" s="15">
        <v>80</v>
      </c>
      <c r="J209" s="15">
        <v>45</v>
      </c>
      <c r="K209" s="15">
        <v>20</v>
      </c>
      <c r="L209" s="15">
        <v>7</v>
      </c>
      <c r="M209" s="79">
        <v>18</v>
      </c>
      <c r="N209" s="101">
        <v>18</v>
      </c>
      <c r="O209" s="63">
        <v>2530</v>
      </c>
      <c r="P209" s="64">
        <f>Table22457891011234567891011[[#This Row],[PEMBULATAN]]*O209</f>
        <v>45540</v>
      </c>
    </row>
    <row r="210" spans="1:16" ht="26.25" customHeight="1" x14ac:dyDescent="0.2">
      <c r="A210" s="13"/>
      <c r="B210" s="13"/>
      <c r="C210" s="71" t="s">
        <v>1608</v>
      </c>
      <c r="D210" s="76" t="s">
        <v>69</v>
      </c>
      <c r="E210" s="12">
        <v>44476</v>
      </c>
      <c r="F210" s="74" t="s">
        <v>1344</v>
      </c>
      <c r="G210" s="12">
        <v>44477.833333333336</v>
      </c>
      <c r="H210" s="75" t="s">
        <v>1345</v>
      </c>
      <c r="I210" s="15">
        <v>74</v>
      </c>
      <c r="J210" s="15">
        <v>64</v>
      </c>
      <c r="K210" s="15">
        <v>24</v>
      </c>
      <c r="L210" s="15">
        <v>5</v>
      </c>
      <c r="M210" s="79">
        <v>28.416</v>
      </c>
      <c r="N210" s="101">
        <v>29</v>
      </c>
      <c r="O210" s="63">
        <v>2530</v>
      </c>
      <c r="P210" s="64">
        <f>Table22457891011234567891011[[#This Row],[PEMBULATAN]]*O210</f>
        <v>73370</v>
      </c>
    </row>
    <row r="211" spans="1:16" ht="26.25" customHeight="1" x14ac:dyDescent="0.2">
      <c r="A211" s="13"/>
      <c r="B211" s="13"/>
      <c r="C211" s="71" t="s">
        <v>1609</v>
      </c>
      <c r="D211" s="76" t="s">
        <v>69</v>
      </c>
      <c r="E211" s="12">
        <v>44476</v>
      </c>
      <c r="F211" s="74" t="s">
        <v>1344</v>
      </c>
      <c r="G211" s="12">
        <v>44477.833333333336</v>
      </c>
      <c r="H211" s="75" t="s">
        <v>1345</v>
      </c>
      <c r="I211" s="15">
        <v>100</v>
      </c>
      <c r="J211" s="15">
        <v>60</v>
      </c>
      <c r="K211" s="15">
        <v>35</v>
      </c>
      <c r="L211" s="15">
        <v>10</v>
      </c>
      <c r="M211" s="79">
        <v>52.5</v>
      </c>
      <c r="N211" s="101">
        <v>52.5</v>
      </c>
      <c r="O211" s="63">
        <v>2530</v>
      </c>
      <c r="P211" s="64">
        <f>Table22457891011234567891011[[#This Row],[PEMBULATAN]]*O211</f>
        <v>132825</v>
      </c>
    </row>
    <row r="212" spans="1:16" ht="26.25" customHeight="1" x14ac:dyDescent="0.2">
      <c r="A212" s="13"/>
      <c r="B212" s="13"/>
      <c r="C212" s="71" t="s">
        <v>1610</v>
      </c>
      <c r="D212" s="76" t="s">
        <v>69</v>
      </c>
      <c r="E212" s="12">
        <v>44476</v>
      </c>
      <c r="F212" s="74" t="s">
        <v>1344</v>
      </c>
      <c r="G212" s="12">
        <v>44477.833333333336</v>
      </c>
      <c r="H212" s="75" t="s">
        <v>1345</v>
      </c>
      <c r="I212" s="15">
        <v>100</v>
      </c>
      <c r="J212" s="15">
        <v>60</v>
      </c>
      <c r="K212" s="15">
        <v>30</v>
      </c>
      <c r="L212" s="15">
        <v>24</v>
      </c>
      <c r="M212" s="79">
        <v>45</v>
      </c>
      <c r="N212" s="101">
        <v>45</v>
      </c>
      <c r="O212" s="63">
        <v>2530</v>
      </c>
      <c r="P212" s="64">
        <f>Table22457891011234567891011[[#This Row],[PEMBULATAN]]*O212</f>
        <v>113850</v>
      </c>
    </row>
    <row r="213" spans="1:16" ht="26.25" customHeight="1" x14ac:dyDescent="0.2">
      <c r="A213" s="13"/>
      <c r="B213" s="13"/>
      <c r="C213" s="71" t="s">
        <v>1611</v>
      </c>
      <c r="D213" s="76" t="s">
        <v>69</v>
      </c>
      <c r="E213" s="12">
        <v>44476</v>
      </c>
      <c r="F213" s="74" t="s">
        <v>1344</v>
      </c>
      <c r="G213" s="12">
        <v>44477.833333333336</v>
      </c>
      <c r="H213" s="75" t="s">
        <v>1345</v>
      </c>
      <c r="I213" s="15">
        <v>65</v>
      </c>
      <c r="J213" s="15">
        <v>65</v>
      </c>
      <c r="K213" s="15">
        <v>16</v>
      </c>
      <c r="L213" s="15">
        <v>7</v>
      </c>
      <c r="M213" s="79">
        <v>16.899999999999999</v>
      </c>
      <c r="N213" s="101">
        <v>16.899999999999999</v>
      </c>
      <c r="O213" s="63">
        <v>2530</v>
      </c>
      <c r="P213" s="64">
        <f>Table22457891011234567891011[[#This Row],[PEMBULATAN]]*O213</f>
        <v>42757</v>
      </c>
    </row>
    <row r="214" spans="1:16" ht="26.25" customHeight="1" x14ac:dyDescent="0.2">
      <c r="A214" s="13"/>
      <c r="B214" s="13"/>
      <c r="C214" s="71" t="s">
        <v>1612</v>
      </c>
      <c r="D214" s="76" t="s">
        <v>69</v>
      </c>
      <c r="E214" s="12">
        <v>44476</v>
      </c>
      <c r="F214" s="74" t="s">
        <v>1344</v>
      </c>
      <c r="G214" s="12">
        <v>44477.833333333336</v>
      </c>
      <c r="H214" s="75" t="s">
        <v>1345</v>
      </c>
      <c r="I214" s="15">
        <v>60</v>
      </c>
      <c r="J214" s="15">
        <v>60</v>
      </c>
      <c r="K214" s="15">
        <v>15</v>
      </c>
      <c r="L214" s="15">
        <v>4</v>
      </c>
      <c r="M214" s="79">
        <v>13.5</v>
      </c>
      <c r="N214" s="101">
        <v>13.5</v>
      </c>
      <c r="O214" s="63">
        <v>2530</v>
      </c>
      <c r="P214" s="64">
        <f>Table22457891011234567891011[[#This Row],[PEMBULATAN]]*O214</f>
        <v>34155</v>
      </c>
    </row>
    <row r="215" spans="1:16" ht="26.25" customHeight="1" x14ac:dyDescent="0.2">
      <c r="A215" s="13"/>
      <c r="B215" s="13"/>
      <c r="C215" s="71" t="s">
        <v>1613</v>
      </c>
      <c r="D215" s="76" t="s">
        <v>69</v>
      </c>
      <c r="E215" s="12">
        <v>44476</v>
      </c>
      <c r="F215" s="74" t="s">
        <v>1344</v>
      </c>
      <c r="G215" s="12">
        <v>44477.833333333336</v>
      </c>
      <c r="H215" s="75" t="s">
        <v>1345</v>
      </c>
      <c r="I215" s="15">
        <v>74</v>
      </c>
      <c r="J215" s="15">
        <v>64</v>
      </c>
      <c r="K215" s="15">
        <v>23</v>
      </c>
      <c r="L215" s="15">
        <v>7</v>
      </c>
      <c r="M215" s="79">
        <v>27.231999999999999</v>
      </c>
      <c r="N215" s="101">
        <v>27.231999999999999</v>
      </c>
      <c r="O215" s="63">
        <v>2530</v>
      </c>
      <c r="P215" s="64">
        <f>Table22457891011234567891011[[#This Row],[PEMBULATAN]]*O215</f>
        <v>68896.959999999992</v>
      </c>
    </row>
    <row r="216" spans="1:16" ht="26.25" customHeight="1" x14ac:dyDescent="0.2">
      <c r="A216" s="13"/>
      <c r="B216" s="13"/>
      <c r="C216" s="71" t="s">
        <v>1614</v>
      </c>
      <c r="D216" s="76" t="s">
        <v>69</v>
      </c>
      <c r="E216" s="12">
        <v>44476</v>
      </c>
      <c r="F216" s="74" t="s">
        <v>1344</v>
      </c>
      <c r="G216" s="12">
        <v>44477.833333333336</v>
      </c>
      <c r="H216" s="75" t="s">
        <v>1345</v>
      </c>
      <c r="I216" s="15">
        <v>100</v>
      </c>
      <c r="J216" s="15">
        <v>70</v>
      </c>
      <c r="K216" s="15">
        <v>31</v>
      </c>
      <c r="L216" s="15">
        <v>28</v>
      </c>
      <c r="M216" s="79">
        <v>54.25</v>
      </c>
      <c r="N216" s="101">
        <v>54.25</v>
      </c>
      <c r="O216" s="63">
        <v>2530</v>
      </c>
      <c r="P216" s="64">
        <f>Table22457891011234567891011[[#This Row],[PEMBULATAN]]*O216</f>
        <v>137252.5</v>
      </c>
    </row>
    <row r="217" spans="1:16" ht="26.25" customHeight="1" x14ac:dyDescent="0.2">
      <c r="A217" s="13"/>
      <c r="B217" s="13"/>
      <c r="C217" s="71" t="s">
        <v>1615</v>
      </c>
      <c r="D217" s="76" t="s">
        <v>69</v>
      </c>
      <c r="E217" s="12">
        <v>44476</v>
      </c>
      <c r="F217" s="74" t="s">
        <v>1344</v>
      </c>
      <c r="G217" s="12">
        <v>44477.833333333336</v>
      </c>
      <c r="H217" s="75" t="s">
        <v>1345</v>
      </c>
      <c r="I217" s="15">
        <v>140</v>
      </c>
      <c r="J217" s="15">
        <v>13</v>
      </c>
      <c r="K217" s="15">
        <v>13</v>
      </c>
      <c r="L217" s="15">
        <v>1</v>
      </c>
      <c r="M217" s="79">
        <v>5.915</v>
      </c>
      <c r="N217" s="101">
        <v>5.915</v>
      </c>
      <c r="O217" s="63">
        <v>2530</v>
      </c>
      <c r="P217" s="64">
        <f>Table22457891011234567891011[[#This Row],[PEMBULATAN]]*O217</f>
        <v>14964.95</v>
      </c>
    </row>
    <row r="218" spans="1:16" ht="26.25" customHeight="1" x14ac:dyDescent="0.2">
      <c r="A218" s="13"/>
      <c r="B218" s="13"/>
      <c r="C218" s="71" t="s">
        <v>1616</v>
      </c>
      <c r="D218" s="76" t="s">
        <v>69</v>
      </c>
      <c r="E218" s="12">
        <v>44476</v>
      </c>
      <c r="F218" s="74" t="s">
        <v>1344</v>
      </c>
      <c r="G218" s="12">
        <v>44477.833333333336</v>
      </c>
      <c r="H218" s="75" t="s">
        <v>1345</v>
      </c>
      <c r="I218" s="15">
        <v>97</v>
      </c>
      <c r="J218" s="15">
        <v>20</v>
      </c>
      <c r="K218" s="15">
        <v>20</v>
      </c>
      <c r="L218" s="15">
        <v>7</v>
      </c>
      <c r="M218" s="79">
        <v>9.6999999999999993</v>
      </c>
      <c r="N218" s="101">
        <v>9.6999999999999993</v>
      </c>
      <c r="O218" s="63">
        <v>2530</v>
      </c>
      <c r="P218" s="64">
        <f>Table22457891011234567891011[[#This Row],[PEMBULATAN]]*O218</f>
        <v>24541</v>
      </c>
    </row>
    <row r="219" spans="1:16" ht="26.25" customHeight="1" x14ac:dyDescent="0.2">
      <c r="A219" s="13"/>
      <c r="B219" s="13"/>
      <c r="C219" s="71" t="s">
        <v>1617</v>
      </c>
      <c r="D219" s="76" t="s">
        <v>69</v>
      </c>
      <c r="E219" s="12">
        <v>44476</v>
      </c>
      <c r="F219" s="74" t="s">
        <v>1344</v>
      </c>
      <c r="G219" s="12">
        <v>44477.833333333336</v>
      </c>
      <c r="H219" s="75" t="s">
        <v>1345</v>
      </c>
      <c r="I219" s="15">
        <v>85</v>
      </c>
      <c r="J219" s="15">
        <v>40</v>
      </c>
      <c r="K219" s="15">
        <v>20</v>
      </c>
      <c r="L219" s="15">
        <v>1</v>
      </c>
      <c r="M219" s="79">
        <v>17</v>
      </c>
      <c r="N219" s="101">
        <v>17</v>
      </c>
      <c r="O219" s="63">
        <v>2530</v>
      </c>
      <c r="P219" s="64">
        <f>Table22457891011234567891011[[#This Row],[PEMBULATAN]]*O219</f>
        <v>43010</v>
      </c>
    </row>
    <row r="220" spans="1:16" ht="26.25" customHeight="1" x14ac:dyDescent="0.2">
      <c r="A220" s="13"/>
      <c r="B220" s="13"/>
      <c r="C220" s="71" t="s">
        <v>1618</v>
      </c>
      <c r="D220" s="76" t="s">
        <v>69</v>
      </c>
      <c r="E220" s="12">
        <v>44476</v>
      </c>
      <c r="F220" s="74" t="s">
        <v>1344</v>
      </c>
      <c r="G220" s="12">
        <v>44477.833333333336</v>
      </c>
      <c r="H220" s="75" t="s">
        <v>1345</v>
      </c>
      <c r="I220" s="15">
        <v>136</v>
      </c>
      <c r="J220" s="15">
        <v>8</v>
      </c>
      <c r="K220" s="15">
        <v>8</v>
      </c>
      <c r="L220" s="15">
        <v>2</v>
      </c>
      <c r="M220" s="79">
        <v>2.1760000000000002</v>
      </c>
      <c r="N220" s="101">
        <v>2.1760000000000002</v>
      </c>
      <c r="O220" s="63">
        <v>2530</v>
      </c>
      <c r="P220" s="64">
        <f>Table22457891011234567891011[[#This Row],[PEMBULATAN]]*O220</f>
        <v>5505.2800000000007</v>
      </c>
    </row>
    <row r="221" spans="1:16" ht="26.25" customHeight="1" x14ac:dyDescent="0.2">
      <c r="A221" s="13"/>
      <c r="B221" s="13"/>
      <c r="C221" s="71" t="s">
        <v>1619</v>
      </c>
      <c r="D221" s="76" t="s">
        <v>69</v>
      </c>
      <c r="E221" s="12">
        <v>44476</v>
      </c>
      <c r="F221" s="74" t="s">
        <v>1344</v>
      </c>
      <c r="G221" s="12">
        <v>44477.833333333336</v>
      </c>
      <c r="H221" s="75" t="s">
        <v>1345</v>
      </c>
      <c r="I221" s="15">
        <v>66</v>
      </c>
      <c r="J221" s="15">
        <v>44</v>
      </c>
      <c r="K221" s="15">
        <v>33</v>
      </c>
      <c r="L221" s="15">
        <v>6</v>
      </c>
      <c r="M221" s="79">
        <v>23.957999999999998</v>
      </c>
      <c r="N221" s="101">
        <v>23.957999999999998</v>
      </c>
      <c r="O221" s="63">
        <v>2530</v>
      </c>
      <c r="P221" s="64">
        <f>Table22457891011234567891011[[#This Row],[PEMBULATAN]]*O221</f>
        <v>60613.74</v>
      </c>
    </row>
    <row r="222" spans="1:16" ht="26.25" customHeight="1" x14ac:dyDescent="0.2">
      <c r="A222" s="13"/>
      <c r="B222" s="13"/>
      <c r="C222" s="71" t="s">
        <v>1620</v>
      </c>
      <c r="D222" s="76" t="s">
        <v>69</v>
      </c>
      <c r="E222" s="12">
        <v>44476</v>
      </c>
      <c r="F222" s="74" t="s">
        <v>1344</v>
      </c>
      <c r="G222" s="12">
        <v>44477.833333333336</v>
      </c>
      <c r="H222" s="75" t="s">
        <v>1345</v>
      </c>
      <c r="I222" s="15">
        <v>23</v>
      </c>
      <c r="J222" s="15">
        <v>18</v>
      </c>
      <c r="K222" s="15">
        <v>19</v>
      </c>
      <c r="L222" s="15">
        <v>1</v>
      </c>
      <c r="M222" s="79">
        <v>1.9664999999999999</v>
      </c>
      <c r="N222" s="101">
        <v>1.9664999999999999</v>
      </c>
      <c r="O222" s="63">
        <v>2530</v>
      </c>
      <c r="P222" s="64">
        <f>Table22457891011234567891011[[#This Row],[PEMBULATAN]]*O222</f>
        <v>4975.2449999999999</v>
      </c>
    </row>
    <row r="223" spans="1:16" ht="26.25" customHeight="1" x14ac:dyDescent="0.2">
      <c r="A223" s="13"/>
      <c r="B223" s="13"/>
      <c r="C223" s="71" t="s">
        <v>1621</v>
      </c>
      <c r="D223" s="76" t="s">
        <v>69</v>
      </c>
      <c r="E223" s="12">
        <v>44476</v>
      </c>
      <c r="F223" s="74" t="s">
        <v>1344</v>
      </c>
      <c r="G223" s="12">
        <v>44477.833333333336</v>
      </c>
      <c r="H223" s="75" t="s">
        <v>1345</v>
      </c>
      <c r="I223" s="15">
        <v>150</v>
      </c>
      <c r="J223" s="15">
        <v>6</v>
      </c>
      <c r="K223" s="15">
        <v>6</v>
      </c>
      <c r="L223" s="15">
        <v>6</v>
      </c>
      <c r="M223" s="79">
        <v>1.35</v>
      </c>
      <c r="N223" s="101">
        <v>6</v>
      </c>
      <c r="O223" s="63">
        <v>2530</v>
      </c>
      <c r="P223" s="64">
        <f>Table22457891011234567891011[[#This Row],[PEMBULATAN]]*O223</f>
        <v>15180</v>
      </c>
    </row>
    <row r="224" spans="1:16" ht="26.25" customHeight="1" x14ac:dyDescent="0.2">
      <c r="A224" s="13"/>
      <c r="B224" s="13"/>
      <c r="C224" s="71" t="s">
        <v>1622</v>
      </c>
      <c r="D224" s="76" t="s">
        <v>69</v>
      </c>
      <c r="E224" s="12">
        <v>44476</v>
      </c>
      <c r="F224" s="74" t="s">
        <v>1344</v>
      </c>
      <c r="G224" s="12">
        <v>44477.833333333336</v>
      </c>
      <c r="H224" s="75" t="s">
        <v>1345</v>
      </c>
      <c r="I224" s="15">
        <v>24</v>
      </c>
      <c r="J224" s="15">
        <v>24</v>
      </c>
      <c r="K224" s="15">
        <v>18</v>
      </c>
      <c r="L224" s="15">
        <v>3</v>
      </c>
      <c r="M224" s="79">
        <v>2.5920000000000001</v>
      </c>
      <c r="N224" s="101">
        <v>3</v>
      </c>
      <c r="O224" s="63">
        <v>2530</v>
      </c>
      <c r="P224" s="64">
        <f>Table22457891011234567891011[[#This Row],[PEMBULATAN]]*O224</f>
        <v>7590</v>
      </c>
    </row>
    <row r="225" spans="1:16" ht="26.25" customHeight="1" x14ac:dyDescent="0.2">
      <c r="A225" s="13"/>
      <c r="B225" s="13"/>
      <c r="C225" s="71" t="s">
        <v>1623</v>
      </c>
      <c r="D225" s="76" t="s">
        <v>69</v>
      </c>
      <c r="E225" s="12">
        <v>44476</v>
      </c>
      <c r="F225" s="74" t="s">
        <v>1344</v>
      </c>
      <c r="G225" s="12">
        <v>44477.833333333336</v>
      </c>
      <c r="H225" s="75" t="s">
        <v>1345</v>
      </c>
      <c r="I225" s="15">
        <v>83</v>
      </c>
      <c r="J225" s="15">
        <v>24</v>
      </c>
      <c r="K225" s="15">
        <v>18</v>
      </c>
      <c r="L225" s="15">
        <v>10</v>
      </c>
      <c r="M225" s="79">
        <v>8.9640000000000004</v>
      </c>
      <c r="N225" s="101">
        <v>10</v>
      </c>
      <c r="O225" s="63">
        <v>2530</v>
      </c>
      <c r="P225" s="64">
        <f>Table22457891011234567891011[[#This Row],[PEMBULATAN]]*O225</f>
        <v>25300</v>
      </c>
    </row>
    <row r="226" spans="1:16" ht="26.25" customHeight="1" x14ac:dyDescent="0.2">
      <c r="A226" s="13"/>
      <c r="B226" s="13"/>
      <c r="C226" s="71" t="s">
        <v>1624</v>
      </c>
      <c r="D226" s="76" t="s">
        <v>69</v>
      </c>
      <c r="E226" s="12">
        <v>44476</v>
      </c>
      <c r="F226" s="74" t="s">
        <v>1344</v>
      </c>
      <c r="G226" s="12">
        <v>44477.833333333336</v>
      </c>
      <c r="H226" s="75" t="s">
        <v>1345</v>
      </c>
      <c r="I226" s="15">
        <v>125</v>
      </c>
      <c r="J226" s="15">
        <v>8</v>
      </c>
      <c r="K226" s="15">
        <v>8</v>
      </c>
      <c r="L226" s="15">
        <v>1</v>
      </c>
      <c r="M226" s="79">
        <v>2</v>
      </c>
      <c r="N226" s="101">
        <v>2</v>
      </c>
      <c r="O226" s="63">
        <v>2530</v>
      </c>
      <c r="P226" s="64">
        <f>Table22457891011234567891011[[#This Row],[PEMBULATAN]]*O226</f>
        <v>5060</v>
      </c>
    </row>
    <row r="227" spans="1:16" ht="26.25" customHeight="1" x14ac:dyDescent="0.2">
      <c r="A227" s="13"/>
      <c r="B227" s="13"/>
      <c r="C227" s="71" t="s">
        <v>1625</v>
      </c>
      <c r="D227" s="76" t="s">
        <v>69</v>
      </c>
      <c r="E227" s="12">
        <v>44476</v>
      </c>
      <c r="F227" s="74" t="s">
        <v>1344</v>
      </c>
      <c r="G227" s="12">
        <v>44477.833333333336</v>
      </c>
      <c r="H227" s="75" t="s">
        <v>1345</v>
      </c>
      <c r="I227" s="15">
        <v>110</v>
      </c>
      <c r="J227" s="15">
        <v>14</v>
      </c>
      <c r="K227" s="15">
        <v>14</v>
      </c>
      <c r="L227" s="15">
        <v>2</v>
      </c>
      <c r="M227" s="79">
        <v>5.39</v>
      </c>
      <c r="N227" s="101">
        <v>6</v>
      </c>
      <c r="O227" s="63">
        <v>2530</v>
      </c>
      <c r="P227" s="64">
        <f>Table22457891011234567891011[[#This Row],[PEMBULATAN]]*O227</f>
        <v>15180</v>
      </c>
    </row>
    <row r="228" spans="1:16" ht="26.25" customHeight="1" x14ac:dyDescent="0.2">
      <c r="A228" s="13"/>
      <c r="B228" s="13"/>
      <c r="C228" s="71" t="s">
        <v>1626</v>
      </c>
      <c r="D228" s="76" t="s">
        <v>69</v>
      </c>
      <c r="E228" s="12">
        <v>44476</v>
      </c>
      <c r="F228" s="74" t="s">
        <v>1344</v>
      </c>
      <c r="G228" s="12">
        <v>44477.833333333336</v>
      </c>
      <c r="H228" s="75" t="s">
        <v>1345</v>
      </c>
      <c r="I228" s="15">
        <v>44</v>
      </c>
      <c r="J228" s="15">
        <v>44</v>
      </c>
      <c r="K228" s="15">
        <v>16</v>
      </c>
      <c r="L228" s="15">
        <v>2</v>
      </c>
      <c r="M228" s="79">
        <v>7.7439999999999998</v>
      </c>
      <c r="N228" s="101">
        <v>7.7439999999999998</v>
      </c>
      <c r="O228" s="63">
        <v>2530</v>
      </c>
      <c r="P228" s="64">
        <f>Table22457891011234567891011[[#This Row],[PEMBULATAN]]*O228</f>
        <v>19592.32</v>
      </c>
    </row>
    <row r="229" spans="1:16" ht="26.25" customHeight="1" x14ac:dyDescent="0.2">
      <c r="A229" s="13"/>
      <c r="B229" s="13"/>
      <c r="C229" s="71" t="s">
        <v>1627</v>
      </c>
      <c r="D229" s="76" t="s">
        <v>69</v>
      </c>
      <c r="E229" s="12">
        <v>44476</v>
      </c>
      <c r="F229" s="74" t="s">
        <v>1344</v>
      </c>
      <c r="G229" s="12">
        <v>44477.833333333336</v>
      </c>
      <c r="H229" s="75" t="s">
        <v>1345</v>
      </c>
      <c r="I229" s="15">
        <v>31</v>
      </c>
      <c r="J229" s="15">
        <v>46</v>
      </c>
      <c r="K229" s="15">
        <v>28</v>
      </c>
      <c r="L229" s="15">
        <v>1</v>
      </c>
      <c r="M229" s="79">
        <v>9.9819999999999993</v>
      </c>
      <c r="N229" s="101">
        <v>9.9819999999999993</v>
      </c>
      <c r="O229" s="63">
        <v>2530</v>
      </c>
      <c r="P229" s="64">
        <f>Table22457891011234567891011[[#This Row],[PEMBULATAN]]*O229</f>
        <v>25254.46</v>
      </c>
    </row>
    <row r="230" spans="1:16" ht="26.25" customHeight="1" x14ac:dyDescent="0.2">
      <c r="A230" s="13"/>
      <c r="B230" s="13"/>
      <c r="C230" s="71" t="s">
        <v>1628</v>
      </c>
      <c r="D230" s="76" t="s">
        <v>69</v>
      </c>
      <c r="E230" s="12">
        <v>44476</v>
      </c>
      <c r="F230" s="74" t="s">
        <v>1344</v>
      </c>
      <c r="G230" s="12">
        <v>44477.833333333336</v>
      </c>
      <c r="H230" s="75" t="s">
        <v>1345</v>
      </c>
      <c r="I230" s="15">
        <v>56</v>
      </c>
      <c r="J230" s="15">
        <v>38</v>
      </c>
      <c r="K230" s="15">
        <v>25</v>
      </c>
      <c r="L230" s="15">
        <v>9</v>
      </c>
      <c r="M230" s="79">
        <v>13.3</v>
      </c>
      <c r="N230" s="101">
        <v>14</v>
      </c>
      <c r="O230" s="63">
        <v>2530</v>
      </c>
      <c r="P230" s="64">
        <f>Table22457891011234567891011[[#This Row],[PEMBULATAN]]*O230</f>
        <v>35420</v>
      </c>
    </row>
    <row r="231" spans="1:16" ht="26.25" customHeight="1" x14ac:dyDescent="0.2">
      <c r="A231" s="13"/>
      <c r="B231" s="13"/>
      <c r="C231" s="71" t="s">
        <v>1629</v>
      </c>
      <c r="D231" s="76" t="s">
        <v>69</v>
      </c>
      <c r="E231" s="12">
        <v>44476</v>
      </c>
      <c r="F231" s="74" t="s">
        <v>1344</v>
      </c>
      <c r="G231" s="12">
        <v>44477.833333333336</v>
      </c>
      <c r="H231" s="75" t="s">
        <v>1345</v>
      </c>
      <c r="I231" s="15">
        <v>78</v>
      </c>
      <c r="J231" s="15">
        <v>78</v>
      </c>
      <c r="K231" s="15">
        <v>25</v>
      </c>
      <c r="L231" s="15">
        <v>20</v>
      </c>
      <c r="M231" s="79">
        <v>38.024999999999999</v>
      </c>
      <c r="N231" s="101">
        <v>38.024999999999999</v>
      </c>
      <c r="O231" s="63">
        <v>2530</v>
      </c>
      <c r="P231" s="64">
        <f>Table22457891011234567891011[[#This Row],[PEMBULATAN]]*O231</f>
        <v>96203.25</v>
      </c>
    </row>
    <row r="232" spans="1:16" ht="26.25" customHeight="1" x14ac:dyDescent="0.2">
      <c r="A232" s="13"/>
      <c r="B232" s="13"/>
      <c r="C232" s="71" t="s">
        <v>1630</v>
      </c>
      <c r="D232" s="76" t="s">
        <v>69</v>
      </c>
      <c r="E232" s="12">
        <v>44476</v>
      </c>
      <c r="F232" s="74" t="s">
        <v>1344</v>
      </c>
      <c r="G232" s="12">
        <v>44477.833333333336</v>
      </c>
      <c r="H232" s="75" t="s">
        <v>1345</v>
      </c>
      <c r="I232" s="15">
        <v>52</v>
      </c>
      <c r="J232" s="15">
        <v>60</v>
      </c>
      <c r="K232" s="15">
        <v>21</v>
      </c>
      <c r="L232" s="15">
        <v>12</v>
      </c>
      <c r="M232" s="79">
        <v>16.38</v>
      </c>
      <c r="N232" s="101">
        <v>17</v>
      </c>
      <c r="O232" s="63">
        <v>2530</v>
      </c>
      <c r="P232" s="64">
        <f>Table22457891011234567891011[[#This Row],[PEMBULATAN]]*O232</f>
        <v>43010</v>
      </c>
    </row>
    <row r="233" spans="1:16" ht="26.25" customHeight="1" x14ac:dyDescent="0.2">
      <c r="A233" s="13"/>
      <c r="B233" s="13"/>
      <c r="C233" s="71" t="s">
        <v>1631</v>
      </c>
      <c r="D233" s="76" t="s">
        <v>69</v>
      </c>
      <c r="E233" s="12">
        <v>44476</v>
      </c>
      <c r="F233" s="74" t="s">
        <v>1344</v>
      </c>
      <c r="G233" s="12">
        <v>44477.833333333336</v>
      </c>
      <c r="H233" s="75" t="s">
        <v>1345</v>
      </c>
      <c r="I233" s="15">
        <v>73</v>
      </c>
      <c r="J233" s="15">
        <v>8</v>
      </c>
      <c r="K233" s="15">
        <v>20</v>
      </c>
      <c r="L233" s="15">
        <v>23</v>
      </c>
      <c r="M233" s="79">
        <v>2.92</v>
      </c>
      <c r="N233" s="101">
        <v>23</v>
      </c>
      <c r="O233" s="63">
        <v>2530</v>
      </c>
      <c r="P233" s="64">
        <f>Table22457891011234567891011[[#This Row],[PEMBULATAN]]*O233</f>
        <v>58190</v>
      </c>
    </row>
    <row r="234" spans="1:16" ht="26.25" customHeight="1" x14ac:dyDescent="0.2">
      <c r="A234" s="13"/>
      <c r="B234" s="13"/>
      <c r="C234" s="71" t="s">
        <v>1632</v>
      </c>
      <c r="D234" s="76" t="s">
        <v>69</v>
      </c>
      <c r="E234" s="12">
        <v>44476</v>
      </c>
      <c r="F234" s="74" t="s">
        <v>1344</v>
      </c>
      <c r="G234" s="12">
        <v>44477.833333333336</v>
      </c>
      <c r="H234" s="75" t="s">
        <v>1345</v>
      </c>
      <c r="I234" s="15">
        <v>52</v>
      </c>
      <c r="J234" s="15">
        <v>40</v>
      </c>
      <c r="K234" s="15">
        <v>35</v>
      </c>
      <c r="L234" s="15">
        <v>3</v>
      </c>
      <c r="M234" s="79">
        <v>18.2</v>
      </c>
      <c r="N234" s="101">
        <v>18.2</v>
      </c>
      <c r="O234" s="63">
        <v>2530</v>
      </c>
      <c r="P234" s="64">
        <f>Table22457891011234567891011[[#This Row],[PEMBULATAN]]*O234</f>
        <v>46046</v>
      </c>
    </row>
    <row r="235" spans="1:16" ht="26.25" customHeight="1" x14ac:dyDescent="0.2">
      <c r="A235" s="13"/>
      <c r="B235" s="13"/>
      <c r="C235" s="71" t="s">
        <v>1633</v>
      </c>
      <c r="D235" s="76" t="s">
        <v>69</v>
      </c>
      <c r="E235" s="12">
        <v>44476</v>
      </c>
      <c r="F235" s="74" t="s">
        <v>1344</v>
      </c>
      <c r="G235" s="12">
        <v>44477.833333333336</v>
      </c>
      <c r="H235" s="75" t="s">
        <v>1345</v>
      </c>
      <c r="I235" s="15">
        <v>53</v>
      </c>
      <c r="J235" s="15">
        <v>53</v>
      </c>
      <c r="K235" s="15">
        <v>29</v>
      </c>
      <c r="L235" s="15">
        <v>14</v>
      </c>
      <c r="M235" s="79">
        <v>20.36525</v>
      </c>
      <c r="N235" s="101">
        <v>21</v>
      </c>
      <c r="O235" s="63">
        <v>2530</v>
      </c>
      <c r="P235" s="64">
        <f>Table22457891011234567891011[[#This Row],[PEMBULATAN]]*O235</f>
        <v>53130</v>
      </c>
    </row>
    <row r="236" spans="1:16" ht="26.25" customHeight="1" x14ac:dyDescent="0.2">
      <c r="A236" s="13"/>
      <c r="B236" s="13"/>
      <c r="C236" s="71" t="s">
        <v>1634</v>
      </c>
      <c r="D236" s="76" t="s">
        <v>69</v>
      </c>
      <c r="E236" s="12">
        <v>44476</v>
      </c>
      <c r="F236" s="74" t="s">
        <v>1344</v>
      </c>
      <c r="G236" s="12">
        <v>44477.833333333336</v>
      </c>
      <c r="H236" s="75" t="s">
        <v>1345</v>
      </c>
      <c r="I236" s="15">
        <v>62</v>
      </c>
      <c r="J236" s="15">
        <v>32</v>
      </c>
      <c r="K236" s="15">
        <v>29</v>
      </c>
      <c r="L236" s="15">
        <v>9</v>
      </c>
      <c r="M236" s="79">
        <v>14.384</v>
      </c>
      <c r="N236" s="101">
        <v>15</v>
      </c>
      <c r="O236" s="63">
        <v>2530</v>
      </c>
      <c r="P236" s="64">
        <f>Table22457891011234567891011[[#This Row],[PEMBULATAN]]*O236</f>
        <v>37950</v>
      </c>
    </row>
    <row r="237" spans="1:16" ht="26.25" customHeight="1" x14ac:dyDescent="0.2">
      <c r="A237" s="13"/>
      <c r="B237" s="13"/>
      <c r="C237" s="71" t="s">
        <v>1635</v>
      </c>
      <c r="D237" s="76" t="s">
        <v>69</v>
      </c>
      <c r="E237" s="12">
        <v>44476</v>
      </c>
      <c r="F237" s="74" t="s">
        <v>1344</v>
      </c>
      <c r="G237" s="12">
        <v>44477.833333333336</v>
      </c>
      <c r="H237" s="75" t="s">
        <v>1345</v>
      </c>
      <c r="I237" s="15">
        <v>68</v>
      </c>
      <c r="J237" s="15">
        <v>12</v>
      </c>
      <c r="K237" s="15">
        <v>12</v>
      </c>
      <c r="L237" s="15">
        <v>1</v>
      </c>
      <c r="M237" s="79">
        <v>2.448</v>
      </c>
      <c r="N237" s="101">
        <v>3</v>
      </c>
      <c r="O237" s="63">
        <v>2530</v>
      </c>
      <c r="P237" s="64">
        <f>Table22457891011234567891011[[#This Row],[PEMBULATAN]]*O237</f>
        <v>7590</v>
      </c>
    </row>
    <row r="238" spans="1:16" ht="26.25" customHeight="1" x14ac:dyDescent="0.2">
      <c r="A238" s="13"/>
      <c r="B238" s="13"/>
      <c r="C238" s="71" t="s">
        <v>1636</v>
      </c>
      <c r="D238" s="76" t="s">
        <v>69</v>
      </c>
      <c r="E238" s="12">
        <v>44476</v>
      </c>
      <c r="F238" s="74" t="s">
        <v>1344</v>
      </c>
      <c r="G238" s="12">
        <v>44477.833333333336</v>
      </c>
      <c r="H238" s="75" t="s">
        <v>1345</v>
      </c>
      <c r="I238" s="15">
        <v>110</v>
      </c>
      <c r="J238" s="15">
        <v>14</v>
      </c>
      <c r="K238" s="15">
        <v>14</v>
      </c>
      <c r="L238" s="15">
        <v>3</v>
      </c>
      <c r="M238" s="79">
        <v>5.39</v>
      </c>
      <c r="N238" s="101">
        <v>6</v>
      </c>
      <c r="O238" s="63">
        <v>2530</v>
      </c>
      <c r="P238" s="64">
        <f>Table22457891011234567891011[[#This Row],[PEMBULATAN]]*O238</f>
        <v>15180</v>
      </c>
    </row>
    <row r="239" spans="1:16" ht="26.25" customHeight="1" x14ac:dyDescent="0.2">
      <c r="A239" s="13"/>
      <c r="B239" s="13"/>
      <c r="C239" s="71" t="s">
        <v>1637</v>
      </c>
      <c r="D239" s="76" t="s">
        <v>69</v>
      </c>
      <c r="E239" s="12">
        <v>44476</v>
      </c>
      <c r="F239" s="74" t="s">
        <v>1344</v>
      </c>
      <c r="G239" s="12">
        <v>44477.833333333336</v>
      </c>
      <c r="H239" s="75" t="s">
        <v>1345</v>
      </c>
      <c r="I239" s="15">
        <v>66</v>
      </c>
      <c r="J239" s="15">
        <v>40</v>
      </c>
      <c r="K239" s="15">
        <v>15</v>
      </c>
      <c r="L239" s="15">
        <v>6</v>
      </c>
      <c r="M239" s="79">
        <v>9.9</v>
      </c>
      <c r="N239" s="101">
        <v>9.9</v>
      </c>
      <c r="O239" s="63">
        <v>2530</v>
      </c>
      <c r="P239" s="64">
        <f>Table22457891011234567891011[[#This Row],[PEMBULATAN]]*O239</f>
        <v>25047</v>
      </c>
    </row>
    <row r="240" spans="1:16" ht="26.25" customHeight="1" x14ac:dyDescent="0.2">
      <c r="A240" s="13"/>
      <c r="B240" s="13"/>
      <c r="C240" s="71" t="s">
        <v>1638</v>
      </c>
      <c r="D240" s="76" t="s">
        <v>69</v>
      </c>
      <c r="E240" s="12">
        <v>44476</v>
      </c>
      <c r="F240" s="74" t="s">
        <v>1344</v>
      </c>
      <c r="G240" s="12">
        <v>44477.833333333336</v>
      </c>
      <c r="H240" s="75" t="s">
        <v>1345</v>
      </c>
      <c r="I240" s="15">
        <v>140</v>
      </c>
      <c r="J240" s="15">
        <v>52</v>
      </c>
      <c r="K240" s="15">
        <v>22</v>
      </c>
      <c r="L240" s="15">
        <v>15</v>
      </c>
      <c r="M240" s="79">
        <v>40.04</v>
      </c>
      <c r="N240" s="101">
        <v>40.04</v>
      </c>
      <c r="O240" s="63">
        <v>2530</v>
      </c>
      <c r="P240" s="64">
        <f>Table22457891011234567891011[[#This Row],[PEMBULATAN]]*O240</f>
        <v>101301.2</v>
      </c>
    </row>
    <row r="241" spans="1:16" ht="26.25" customHeight="1" x14ac:dyDescent="0.2">
      <c r="A241" s="13"/>
      <c r="B241" s="13"/>
      <c r="C241" s="71" t="s">
        <v>1639</v>
      </c>
      <c r="D241" s="76" t="s">
        <v>69</v>
      </c>
      <c r="E241" s="12">
        <v>44476</v>
      </c>
      <c r="F241" s="74" t="s">
        <v>1344</v>
      </c>
      <c r="G241" s="12">
        <v>44477.833333333336</v>
      </c>
      <c r="H241" s="75" t="s">
        <v>1345</v>
      </c>
      <c r="I241" s="15">
        <v>200</v>
      </c>
      <c r="J241" s="15">
        <v>15</v>
      </c>
      <c r="K241" s="15">
        <v>15</v>
      </c>
      <c r="L241" s="15">
        <v>1</v>
      </c>
      <c r="M241" s="79">
        <v>11.25</v>
      </c>
      <c r="N241" s="101">
        <v>11.25</v>
      </c>
      <c r="O241" s="63">
        <v>2530</v>
      </c>
      <c r="P241" s="64">
        <f>Table22457891011234567891011[[#This Row],[PEMBULATAN]]*O241</f>
        <v>28462.5</v>
      </c>
    </row>
    <row r="242" spans="1:16" ht="26.25" customHeight="1" x14ac:dyDescent="0.2">
      <c r="A242" s="13"/>
      <c r="B242" s="13"/>
      <c r="C242" s="71" t="s">
        <v>1640</v>
      </c>
      <c r="D242" s="76" t="s">
        <v>69</v>
      </c>
      <c r="E242" s="12">
        <v>44476</v>
      </c>
      <c r="F242" s="74" t="s">
        <v>1344</v>
      </c>
      <c r="G242" s="12">
        <v>44477.833333333336</v>
      </c>
      <c r="H242" s="75" t="s">
        <v>1345</v>
      </c>
      <c r="I242" s="15">
        <v>53</v>
      </c>
      <c r="J242" s="15">
        <v>32</v>
      </c>
      <c r="K242" s="15">
        <v>21</v>
      </c>
      <c r="L242" s="15">
        <v>10</v>
      </c>
      <c r="M242" s="79">
        <v>8.9039999999999999</v>
      </c>
      <c r="N242" s="101">
        <v>10</v>
      </c>
      <c r="O242" s="63">
        <v>2530</v>
      </c>
      <c r="P242" s="64">
        <f>Table22457891011234567891011[[#This Row],[PEMBULATAN]]*O242</f>
        <v>25300</v>
      </c>
    </row>
    <row r="243" spans="1:16" ht="26.25" customHeight="1" x14ac:dyDescent="0.2">
      <c r="A243" s="13"/>
      <c r="B243" s="108"/>
      <c r="C243" s="71" t="s">
        <v>1641</v>
      </c>
      <c r="D243" s="76" t="s">
        <v>69</v>
      </c>
      <c r="E243" s="12">
        <v>44476</v>
      </c>
      <c r="F243" s="74" t="s">
        <v>1344</v>
      </c>
      <c r="G243" s="12">
        <v>44477.833333333336</v>
      </c>
      <c r="H243" s="75" t="s">
        <v>1345</v>
      </c>
      <c r="I243" s="15">
        <v>83</v>
      </c>
      <c r="J243" s="15">
        <v>47</v>
      </c>
      <c r="K243" s="15">
        <v>19</v>
      </c>
      <c r="L243" s="15">
        <v>15</v>
      </c>
      <c r="M243" s="79">
        <v>18.52975</v>
      </c>
      <c r="N243" s="101">
        <v>18.52975</v>
      </c>
      <c r="O243" s="63">
        <v>2530</v>
      </c>
      <c r="P243" s="64">
        <f>Table22457891011234567891011[[#This Row],[PEMBULATAN]]*O243</f>
        <v>46880.267500000002</v>
      </c>
    </row>
    <row r="244" spans="1:16" ht="26.25" customHeight="1" x14ac:dyDescent="0.2">
      <c r="A244" s="13"/>
      <c r="B244" s="13" t="s">
        <v>1642</v>
      </c>
      <c r="C244" s="71" t="s">
        <v>1643</v>
      </c>
      <c r="D244" s="76" t="s">
        <v>69</v>
      </c>
      <c r="E244" s="12">
        <v>44476</v>
      </c>
      <c r="F244" s="74" t="s">
        <v>1344</v>
      </c>
      <c r="G244" s="12">
        <v>44477.833333333336</v>
      </c>
      <c r="H244" s="75" t="s">
        <v>1345</v>
      </c>
      <c r="I244" s="15">
        <v>80</v>
      </c>
      <c r="J244" s="15">
        <v>56</v>
      </c>
      <c r="K244" s="15">
        <v>35</v>
      </c>
      <c r="L244" s="15">
        <v>20</v>
      </c>
      <c r="M244" s="79">
        <v>39.200000000000003</v>
      </c>
      <c r="N244" s="101">
        <v>39.200000000000003</v>
      </c>
      <c r="O244" s="63">
        <v>2530</v>
      </c>
      <c r="P244" s="64">
        <f>Table22457891011234567891011[[#This Row],[PEMBULATAN]]*O244</f>
        <v>99176</v>
      </c>
    </row>
    <row r="245" spans="1:16" ht="26.25" customHeight="1" x14ac:dyDescent="0.2">
      <c r="A245" s="13"/>
      <c r="B245" s="13"/>
      <c r="C245" s="71" t="s">
        <v>1644</v>
      </c>
      <c r="D245" s="76" t="s">
        <v>69</v>
      </c>
      <c r="E245" s="12">
        <v>44476</v>
      </c>
      <c r="F245" s="74" t="s">
        <v>1344</v>
      </c>
      <c r="G245" s="12">
        <v>44477.833333333336</v>
      </c>
      <c r="H245" s="75" t="s">
        <v>1345</v>
      </c>
      <c r="I245" s="15">
        <v>58</v>
      </c>
      <c r="J245" s="15">
        <v>61</v>
      </c>
      <c r="K245" s="15">
        <v>26</v>
      </c>
      <c r="L245" s="15">
        <v>24</v>
      </c>
      <c r="M245" s="79">
        <v>22.997</v>
      </c>
      <c r="N245" s="101">
        <v>24</v>
      </c>
      <c r="O245" s="63">
        <v>2530</v>
      </c>
      <c r="P245" s="64">
        <f>Table22457891011234567891011[[#This Row],[PEMBULATAN]]*O245</f>
        <v>60720</v>
      </c>
    </row>
    <row r="246" spans="1:16" ht="26.25" customHeight="1" x14ac:dyDescent="0.2">
      <c r="A246" s="13"/>
      <c r="B246" s="13"/>
      <c r="C246" s="71" t="s">
        <v>1645</v>
      </c>
      <c r="D246" s="76" t="s">
        <v>69</v>
      </c>
      <c r="E246" s="12">
        <v>44476</v>
      </c>
      <c r="F246" s="74" t="s">
        <v>1344</v>
      </c>
      <c r="G246" s="12">
        <v>44477.833333333336</v>
      </c>
      <c r="H246" s="75" t="s">
        <v>1345</v>
      </c>
      <c r="I246" s="15">
        <v>50</v>
      </c>
      <c r="J246" s="15">
        <v>46</v>
      </c>
      <c r="K246" s="15">
        <v>13</v>
      </c>
      <c r="L246" s="15">
        <v>2</v>
      </c>
      <c r="M246" s="79">
        <v>7.4749999999999996</v>
      </c>
      <c r="N246" s="101">
        <v>8</v>
      </c>
      <c r="O246" s="63">
        <v>2530</v>
      </c>
      <c r="P246" s="64">
        <f>Table22457891011234567891011[[#This Row],[PEMBULATAN]]*O246</f>
        <v>20240</v>
      </c>
    </row>
    <row r="247" spans="1:16" ht="26.25" customHeight="1" x14ac:dyDescent="0.2">
      <c r="A247" s="13"/>
      <c r="B247" s="13"/>
      <c r="C247" s="71" t="s">
        <v>1646</v>
      </c>
      <c r="D247" s="76" t="s">
        <v>69</v>
      </c>
      <c r="E247" s="12">
        <v>44476</v>
      </c>
      <c r="F247" s="74" t="s">
        <v>1344</v>
      </c>
      <c r="G247" s="12">
        <v>44477.833333333336</v>
      </c>
      <c r="H247" s="75" t="s">
        <v>1345</v>
      </c>
      <c r="I247" s="15">
        <v>17</v>
      </c>
      <c r="J247" s="15">
        <v>10</v>
      </c>
      <c r="K247" s="15">
        <v>5</v>
      </c>
      <c r="L247" s="15">
        <v>1</v>
      </c>
      <c r="M247" s="79">
        <v>0.21249999999999999</v>
      </c>
      <c r="N247" s="101">
        <v>1</v>
      </c>
      <c r="O247" s="63">
        <v>2530</v>
      </c>
      <c r="P247" s="64">
        <f>Table22457891011234567891011[[#This Row],[PEMBULATAN]]*O247</f>
        <v>2530</v>
      </c>
    </row>
    <row r="248" spans="1:16" ht="26.25" customHeight="1" x14ac:dyDescent="0.2">
      <c r="A248" s="13"/>
      <c r="B248" s="13"/>
      <c r="C248" s="71" t="s">
        <v>1647</v>
      </c>
      <c r="D248" s="76" t="s">
        <v>69</v>
      </c>
      <c r="E248" s="12">
        <v>44476</v>
      </c>
      <c r="F248" s="74" t="s">
        <v>1344</v>
      </c>
      <c r="G248" s="12">
        <v>44477.833333333336</v>
      </c>
      <c r="H248" s="75" t="s">
        <v>1345</v>
      </c>
      <c r="I248" s="15">
        <v>24</v>
      </c>
      <c r="J248" s="15">
        <v>9</v>
      </c>
      <c r="K248" s="15">
        <v>5</v>
      </c>
      <c r="L248" s="15">
        <v>2</v>
      </c>
      <c r="M248" s="79">
        <v>0.27</v>
      </c>
      <c r="N248" s="101">
        <v>2</v>
      </c>
      <c r="O248" s="63">
        <v>2530</v>
      </c>
      <c r="P248" s="64">
        <f>Table22457891011234567891011[[#This Row],[PEMBULATAN]]*O248</f>
        <v>5060</v>
      </c>
    </row>
    <row r="249" spans="1:16" ht="26.25" customHeight="1" x14ac:dyDescent="0.2">
      <c r="A249" s="13"/>
      <c r="B249" s="13"/>
      <c r="C249" s="71" t="s">
        <v>1648</v>
      </c>
      <c r="D249" s="76" t="s">
        <v>69</v>
      </c>
      <c r="E249" s="12">
        <v>44476</v>
      </c>
      <c r="F249" s="74" t="s">
        <v>1344</v>
      </c>
      <c r="G249" s="12">
        <v>44477.833333333336</v>
      </c>
      <c r="H249" s="75" t="s">
        <v>1345</v>
      </c>
      <c r="I249" s="15">
        <v>70</v>
      </c>
      <c r="J249" s="15">
        <v>39</v>
      </c>
      <c r="K249" s="15">
        <v>15</v>
      </c>
      <c r="L249" s="15">
        <v>2</v>
      </c>
      <c r="M249" s="79">
        <v>10.237500000000001</v>
      </c>
      <c r="N249" s="101">
        <v>10.237500000000001</v>
      </c>
      <c r="O249" s="63">
        <v>2530</v>
      </c>
      <c r="P249" s="64">
        <f>Table22457891011234567891011[[#This Row],[PEMBULATAN]]*O249</f>
        <v>25900.875</v>
      </c>
    </row>
    <row r="250" spans="1:16" ht="26.25" customHeight="1" x14ac:dyDescent="0.2">
      <c r="A250" s="13"/>
      <c r="B250" s="13"/>
      <c r="C250" s="71" t="s">
        <v>1649</v>
      </c>
      <c r="D250" s="76" t="s">
        <v>69</v>
      </c>
      <c r="E250" s="12">
        <v>44476</v>
      </c>
      <c r="F250" s="74" t="s">
        <v>1344</v>
      </c>
      <c r="G250" s="12">
        <v>44477.833333333336</v>
      </c>
      <c r="H250" s="75" t="s">
        <v>1345</v>
      </c>
      <c r="I250" s="15">
        <v>53</v>
      </c>
      <c r="J250" s="15">
        <v>30</v>
      </c>
      <c r="K250" s="15">
        <v>20</v>
      </c>
      <c r="L250" s="15">
        <v>6</v>
      </c>
      <c r="M250" s="79">
        <v>7.95</v>
      </c>
      <c r="N250" s="101">
        <v>7.95</v>
      </c>
      <c r="O250" s="63">
        <v>2530</v>
      </c>
      <c r="P250" s="64">
        <f>Table22457891011234567891011[[#This Row],[PEMBULATAN]]*O250</f>
        <v>20113.5</v>
      </c>
    </row>
    <row r="251" spans="1:16" ht="26.25" customHeight="1" x14ac:dyDescent="0.2">
      <c r="A251" s="13"/>
      <c r="B251" s="13"/>
      <c r="C251" s="71" t="s">
        <v>1650</v>
      </c>
      <c r="D251" s="76" t="s">
        <v>69</v>
      </c>
      <c r="E251" s="12">
        <v>44476</v>
      </c>
      <c r="F251" s="74" t="s">
        <v>1344</v>
      </c>
      <c r="G251" s="12">
        <v>44477.833333333336</v>
      </c>
      <c r="H251" s="75" t="s">
        <v>1345</v>
      </c>
      <c r="I251" s="15">
        <v>82</v>
      </c>
      <c r="J251" s="15">
        <v>43</v>
      </c>
      <c r="K251" s="15">
        <v>30</v>
      </c>
      <c r="L251" s="15">
        <v>20</v>
      </c>
      <c r="M251" s="79">
        <v>26.445</v>
      </c>
      <c r="N251" s="101">
        <v>27</v>
      </c>
      <c r="O251" s="63">
        <v>2530</v>
      </c>
      <c r="P251" s="64">
        <f>Table22457891011234567891011[[#This Row],[PEMBULATAN]]*O251</f>
        <v>68310</v>
      </c>
    </row>
    <row r="252" spans="1:16" ht="26.25" customHeight="1" x14ac:dyDescent="0.2">
      <c r="A252" s="13"/>
      <c r="B252" s="13"/>
      <c r="C252" s="71" t="s">
        <v>1651</v>
      </c>
      <c r="D252" s="76" t="s">
        <v>69</v>
      </c>
      <c r="E252" s="12">
        <v>44476</v>
      </c>
      <c r="F252" s="74" t="s">
        <v>1344</v>
      </c>
      <c r="G252" s="12">
        <v>44477.833333333336</v>
      </c>
      <c r="H252" s="75" t="s">
        <v>1345</v>
      </c>
      <c r="I252" s="15">
        <v>104</v>
      </c>
      <c r="J252" s="15">
        <v>45</v>
      </c>
      <c r="K252" s="15">
        <v>29</v>
      </c>
      <c r="L252" s="15">
        <v>42</v>
      </c>
      <c r="M252" s="79">
        <v>33.93</v>
      </c>
      <c r="N252" s="101">
        <v>42</v>
      </c>
      <c r="O252" s="63">
        <v>2530</v>
      </c>
      <c r="P252" s="64">
        <f>Table22457891011234567891011[[#This Row],[PEMBULATAN]]*O252</f>
        <v>106260</v>
      </c>
    </row>
    <row r="253" spans="1:16" ht="26.25" customHeight="1" x14ac:dyDescent="0.2">
      <c r="A253" s="13"/>
      <c r="B253" s="108"/>
      <c r="C253" s="71" t="s">
        <v>1652</v>
      </c>
      <c r="D253" s="76" t="s">
        <v>69</v>
      </c>
      <c r="E253" s="12">
        <v>44476</v>
      </c>
      <c r="F253" s="74" t="s">
        <v>1344</v>
      </c>
      <c r="G253" s="12">
        <v>44477.833333333336</v>
      </c>
      <c r="H253" s="75" t="s">
        <v>1345</v>
      </c>
      <c r="I253" s="15">
        <v>90</v>
      </c>
      <c r="J253" s="15">
        <v>60</v>
      </c>
      <c r="K253" s="15">
        <v>25</v>
      </c>
      <c r="L253" s="15">
        <v>26</v>
      </c>
      <c r="M253" s="79">
        <v>33.75</v>
      </c>
      <c r="N253" s="101">
        <v>33.75</v>
      </c>
      <c r="O253" s="63">
        <v>2530</v>
      </c>
      <c r="P253" s="64">
        <f>Table22457891011234567891011[[#This Row],[PEMBULATAN]]*O253</f>
        <v>85387.5</v>
      </c>
    </row>
    <row r="254" spans="1:16" ht="26.25" customHeight="1" x14ac:dyDescent="0.2">
      <c r="A254" s="13"/>
      <c r="B254" s="13" t="s">
        <v>1653</v>
      </c>
      <c r="C254" s="71" t="s">
        <v>1654</v>
      </c>
      <c r="D254" s="76" t="s">
        <v>69</v>
      </c>
      <c r="E254" s="12">
        <v>44476</v>
      </c>
      <c r="F254" s="74" t="s">
        <v>1344</v>
      </c>
      <c r="G254" s="12">
        <v>44477.833333333336</v>
      </c>
      <c r="H254" s="75" t="s">
        <v>1345</v>
      </c>
      <c r="I254" s="15">
        <v>30</v>
      </c>
      <c r="J254" s="15">
        <v>24</v>
      </c>
      <c r="K254" s="15">
        <v>10</v>
      </c>
      <c r="L254" s="15">
        <v>6</v>
      </c>
      <c r="M254" s="79">
        <v>1.8</v>
      </c>
      <c r="N254" s="101">
        <v>6</v>
      </c>
      <c r="O254" s="63">
        <v>2530</v>
      </c>
      <c r="P254" s="64">
        <f>Table22457891011234567891011[[#This Row],[PEMBULATAN]]*O254</f>
        <v>15180</v>
      </c>
    </row>
    <row r="255" spans="1:16" ht="26.25" customHeight="1" x14ac:dyDescent="0.2">
      <c r="A255" s="13"/>
      <c r="B255" s="13"/>
      <c r="C255" s="71" t="s">
        <v>1655</v>
      </c>
      <c r="D255" s="76" t="s">
        <v>69</v>
      </c>
      <c r="E255" s="12">
        <v>44476</v>
      </c>
      <c r="F255" s="74" t="s">
        <v>1344</v>
      </c>
      <c r="G255" s="12">
        <v>44477.833333333336</v>
      </c>
      <c r="H255" s="75" t="s">
        <v>1345</v>
      </c>
      <c r="I255" s="15">
        <v>43</v>
      </c>
      <c r="J255" s="15">
        <v>23</v>
      </c>
      <c r="K255" s="15">
        <v>12</v>
      </c>
      <c r="L255" s="15">
        <v>6</v>
      </c>
      <c r="M255" s="79">
        <v>2.9670000000000001</v>
      </c>
      <c r="N255" s="101">
        <v>6</v>
      </c>
      <c r="O255" s="63">
        <v>2530</v>
      </c>
      <c r="P255" s="64">
        <f>Table22457891011234567891011[[#This Row],[PEMBULATAN]]*O255</f>
        <v>15180</v>
      </c>
    </row>
    <row r="256" spans="1:16" ht="26.25" customHeight="1" x14ac:dyDescent="0.2">
      <c r="A256" s="13"/>
      <c r="B256" s="13"/>
      <c r="C256" s="71" t="s">
        <v>1656</v>
      </c>
      <c r="D256" s="76" t="s">
        <v>69</v>
      </c>
      <c r="E256" s="12">
        <v>44476</v>
      </c>
      <c r="F256" s="74" t="s">
        <v>1344</v>
      </c>
      <c r="G256" s="12">
        <v>44477.833333333336</v>
      </c>
      <c r="H256" s="75" t="s">
        <v>1345</v>
      </c>
      <c r="I256" s="15">
        <v>28</v>
      </c>
      <c r="J256" s="15">
        <v>24</v>
      </c>
      <c r="K256" s="15">
        <v>10</v>
      </c>
      <c r="L256" s="15">
        <v>6</v>
      </c>
      <c r="M256" s="79">
        <v>1.68</v>
      </c>
      <c r="N256" s="101">
        <v>6</v>
      </c>
      <c r="O256" s="63">
        <v>2530</v>
      </c>
      <c r="P256" s="64">
        <f>Table22457891011234567891011[[#This Row],[PEMBULATAN]]*O256</f>
        <v>15180</v>
      </c>
    </row>
    <row r="257" spans="1:16" ht="26.25" customHeight="1" x14ac:dyDescent="0.2">
      <c r="A257" s="13"/>
      <c r="B257" s="13"/>
      <c r="C257" s="71" t="s">
        <v>1657</v>
      </c>
      <c r="D257" s="76" t="s">
        <v>69</v>
      </c>
      <c r="E257" s="12">
        <v>44476</v>
      </c>
      <c r="F257" s="74" t="s">
        <v>1344</v>
      </c>
      <c r="G257" s="12">
        <v>44477.833333333336</v>
      </c>
      <c r="H257" s="75" t="s">
        <v>1345</v>
      </c>
      <c r="I257" s="15">
        <v>24</v>
      </c>
      <c r="J257" s="15">
        <v>21</v>
      </c>
      <c r="K257" s="15">
        <v>11</v>
      </c>
      <c r="L257" s="15">
        <v>6</v>
      </c>
      <c r="M257" s="79">
        <v>1.3859999999999999</v>
      </c>
      <c r="N257" s="101">
        <v>6</v>
      </c>
      <c r="O257" s="63">
        <v>2530</v>
      </c>
      <c r="P257" s="64">
        <f>Table22457891011234567891011[[#This Row],[PEMBULATAN]]*O257</f>
        <v>15180</v>
      </c>
    </row>
    <row r="258" spans="1:16" ht="26.25" customHeight="1" x14ac:dyDescent="0.2">
      <c r="A258" s="13"/>
      <c r="B258" s="13"/>
      <c r="C258" s="71" t="s">
        <v>1658</v>
      </c>
      <c r="D258" s="76" t="s">
        <v>69</v>
      </c>
      <c r="E258" s="12">
        <v>44476</v>
      </c>
      <c r="F258" s="74" t="s">
        <v>1344</v>
      </c>
      <c r="G258" s="12">
        <v>44477.833333333336</v>
      </c>
      <c r="H258" s="75" t="s">
        <v>1345</v>
      </c>
      <c r="I258" s="15">
        <v>29</v>
      </c>
      <c r="J258" s="15">
        <v>24</v>
      </c>
      <c r="K258" s="15">
        <v>9</v>
      </c>
      <c r="L258" s="15">
        <v>6</v>
      </c>
      <c r="M258" s="79">
        <v>1.5660000000000001</v>
      </c>
      <c r="N258" s="101">
        <v>6</v>
      </c>
      <c r="O258" s="63">
        <v>2530</v>
      </c>
      <c r="P258" s="64">
        <f>Table22457891011234567891011[[#This Row],[PEMBULATAN]]*O258</f>
        <v>15180</v>
      </c>
    </row>
    <row r="259" spans="1:16" ht="26.25" customHeight="1" x14ac:dyDescent="0.2">
      <c r="A259" s="13"/>
      <c r="B259" s="13"/>
      <c r="C259" s="71" t="s">
        <v>1659</v>
      </c>
      <c r="D259" s="76" t="s">
        <v>69</v>
      </c>
      <c r="E259" s="12">
        <v>44476</v>
      </c>
      <c r="F259" s="74" t="s">
        <v>1344</v>
      </c>
      <c r="G259" s="12">
        <v>44477.833333333336</v>
      </c>
      <c r="H259" s="75" t="s">
        <v>1345</v>
      </c>
      <c r="I259" s="15">
        <v>29</v>
      </c>
      <c r="J259" s="15">
        <v>24</v>
      </c>
      <c r="K259" s="15">
        <v>11</v>
      </c>
      <c r="L259" s="15">
        <v>6</v>
      </c>
      <c r="M259" s="79">
        <v>1.9139999999999999</v>
      </c>
      <c r="N259" s="101">
        <v>6</v>
      </c>
      <c r="O259" s="63">
        <v>2530</v>
      </c>
      <c r="P259" s="64">
        <f>Table22457891011234567891011[[#This Row],[PEMBULATAN]]*O259</f>
        <v>15180</v>
      </c>
    </row>
    <row r="260" spans="1:16" ht="26.25" customHeight="1" x14ac:dyDescent="0.2">
      <c r="A260" s="13"/>
      <c r="B260" s="13"/>
      <c r="C260" s="71" t="s">
        <v>1660</v>
      </c>
      <c r="D260" s="76" t="s">
        <v>69</v>
      </c>
      <c r="E260" s="12">
        <v>44476</v>
      </c>
      <c r="F260" s="74" t="s">
        <v>1344</v>
      </c>
      <c r="G260" s="12">
        <v>44477.833333333336</v>
      </c>
      <c r="H260" s="75" t="s">
        <v>1345</v>
      </c>
      <c r="I260" s="15">
        <v>22</v>
      </c>
      <c r="J260" s="15">
        <v>12</v>
      </c>
      <c r="K260" s="15">
        <v>12</v>
      </c>
      <c r="L260" s="15">
        <v>6</v>
      </c>
      <c r="M260" s="79">
        <v>0.79200000000000004</v>
      </c>
      <c r="N260" s="101">
        <v>6</v>
      </c>
      <c r="O260" s="63">
        <v>2530</v>
      </c>
      <c r="P260" s="64">
        <f>Table22457891011234567891011[[#This Row],[PEMBULATAN]]*O260</f>
        <v>15180</v>
      </c>
    </row>
    <row r="261" spans="1:16" ht="26.25" customHeight="1" x14ac:dyDescent="0.2">
      <c r="A261" s="13"/>
      <c r="B261" s="13"/>
      <c r="C261" s="71" t="s">
        <v>1661</v>
      </c>
      <c r="D261" s="76" t="s">
        <v>69</v>
      </c>
      <c r="E261" s="12">
        <v>44476</v>
      </c>
      <c r="F261" s="74" t="s">
        <v>1344</v>
      </c>
      <c r="G261" s="12">
        <v>44477.833333333336</v>
      </c>
      <c r="H261" s="75" t="s">
        <v>1345</v>
      </c>
      <c r="I261" s="15">
        <v>41</v>
      </c>
      <c r="J261" s="15">
        <v>20</v>
      </c>
      <c r="K261" s="15">
        <v>12</v>
      </c>
      <c r="L261" s="15">
        <v>2</v>
      </c>
      <c r="M261" s="79">
        <v>2.46</v>
      </c>
      <c r="N261" s="101">
        <v>3</v>
      </c>
      <c r="O261" s="63">
        <v>2530</v>
      </c>
      <c r="P261" s="64">
        <f>Table22457891011234567891011[[#This Row],[PEMBULATAN]]*O261</f>
        <v>7590</v>
      </c>
    </row>
    <row r="262" spans="1:16" ht="22.5" customHeight="1" x14ac:dyDescent="0.2">
      <c r="A262" s="165" t="s">
        <v>30</v>
      </c>
      <c r="B262" s="166"/>
      <c r="C262" s="166"/>
      <c r="D262" s="166"/>
      <c r="E262" s="166"/>
      <c r="F262" s="166"/>
      <c r="G262" s="166"/>
      <c r="H262" s="166"/>
      <c r="I262" s="166"/>
      <c r="J262" s="166"/>
      <c r="K262" s="166"/>
      <c r="L262" s="167"/>
      <c r="M262" s="77">
        <f>SUBTOTAL(109,Table22457891011234567891011[KG VOLUME])</f>
        <v>6040.2182499999981</v>
      </c>
      <c r="N262" s="67">
        <f>SUM(N3:N261)</f>
        <v>6154.9789999999957</v>
      </c>
      <c r="O262" s="168">
        <f>SUM(P3:P261)</f>
        <v>15572096.869999995</v>
      </c>
      <c r="P262" s="169"/>
    </row>
    <row r="263" spans="1:16" ht="18" customHeight="1" x14ac:dyDescent="0.2">
      <c r="A263" s="84"/>
      <c r="B263" s="55" t="s">
        <v>42</v>
      </c>
      <c r="C263" s="54"/>
      <c r="D263" s="56" t="s">
        <v>43</v>
      </c>
      <c r="E263" s="84"/>
      <c r="F263" s="84"/>
      <c r="G263" s="84"/>
      <c r="H263" s="84"/>
      <c r="I263" s="84"/>
      <c r="J263" s="84"/>
      <c r="K263" s="84"/>
      <c r="L263" s="84"/>
      <c r="M263" s="85"/>
      <c r="N263" s="86" t="s">
        <v>51</v>
      </c>
      <c r="O263" s="87"/>
      <c r="P263" s="87">
        <f>O262*10%</f>
        <v>1557209.6869999997</v>
      </c>
    </row>
    <row r="264" spans="1:16" ht="18" customHeight="1" thickBot="1" x14ac:dyDescent="0.25">
      <c r="A264" s="84"/>
      <c r="B264" s="55"/>
      <c r="C264" s="54"/>
      <c r="D264" s="56"/>
      <c r="E264" s="84"/>
      <c r="F264" s="84"/>
      <c r="G264" s="84"/>
      <c r="H264" s="84"/>
      <c r="I264" s="84"/>
      <c r="J264" s="84"/>
      <c r="K264" s="84"/>
      <c r="L264" s="84"/>
      <c r="M264" s="85"/>
      <c r="N264" s="88" t="s">
        <v>52</v>
      </c>
      <c r="O264" s="89"/>
      <c r="P264" s="89">
        <f>O262-P263</f>
        <v>14014887.182999996</v>
      </c>
    </row>
    <row r="265" spans="1:16" ht="18" customHeight="1" x14ac:dyDescent="0.2">
      <c r="A265" s="10"/>
      <c r="H265" s="62"/>
      <c r="N265" s="61" t="s">
        <v>31</v>
      </c>
      <c r="P265" s="68">
        <f>P264*1%</f>
        <v>140148.87182999996</v>
      </c>
    </row>
    <row r="266" spans="1:16" ht="18" customHeight="1" thickBot="1" x14ac:dyDescent="0.25">
      <c r="A266" s="10"/>
      <c r="H266" s="62"/>
      <c r="N266" s="61" t="s">
        <v>53</v>
      </c>
      <c r="P266" s="70">
        <f>P264*2%</f>
        <v>280297.74365999992</v>
      </c>
    </row>
    <row r="267" spans="1:16" ht="18" customHeight="1" x14ac:dyDescent="0.2">
      <c r="A267" s="10"/>
      <c r="H267" s="62"/>
      <c r="N267" s="65" t="s">
        <v>32</v>
      </c>
      <c r="O267" s="66"/>
      <c r="P267" s="69">
        <f>P264+P265-P266</f>
        <v>13874738.311169997</v>
      </c>
    </row>
    <row r="269" spans="1:16" x14ac:dyDescent="0.2">
      <c r="A269" s="10"/>
      <c r="H269" s="62"/>
      <c r="P269" s="70"/>
    </row>
    <row r="270" spans="1:16" x14ac:dyDescent="0.2">
      <c r="A270" s="10"/>
      <c r="H270" s="62"/>
      <c r="O270" s="57"/>
      <c r="P270" s="70"/>
    </row>
    <row r="271" spans="1:16" s="3" customFormat="1" x14ac:dyDescent="0.25">
      <c r="A271" s="10"/>
      <c r="B271" s="2"/>
      <c r="C271" s="2"/>
      <c r="E271" s="11"/>
      <c r="H271" s="62"/>
      <c r="N271" s="14"/>
      <c r="O271" s="14"/>
      <c r="P271" s="14"/>
    </row>
    <row r="272" spans="1:16" s="3" customFormat="1" x14ac:dyDescent="0.25">
      <c r="A272" s="10"/>
      <c r="B272" s="2"/>
      <c r="C272" s="2"/>
      <c r="E272" s="11"/>
      <c r="H272" s="62"/>
      <c r="N272" s="14"/>
      <c r="O272" s="14"/>
      <c r="P272" s="14"/>
    </row>
    <row r="273" spans="1:16" s="3" customFormat="1" x14ac:dyDescent="0.25">
      <c r="A273" s="10"/>
      <c r="B273" s="2"/>
      <c r="C273" s="2"/>
      <c r="E273" s="11"/>
      <c r="H273" s="62"/>
      <c r="N273" s="14"/>
      <c r="O273" s="14"/>
      <c r="P273" s="14"/>
    </row>
    <row r="274" spans="1:16" s="3" customFormat="1" x14ac:dyDescent="0.25">
      <c r="A274" s="10"/>
      <c r="B274" s="2"/>
      <c r="C274" s="2"/>
      <c r="E274" s="11"/>
      <c r="H274" s="62"/>
      <c r="N274" s="14"/>
      <c r="O274" s="14"/>
      <c r="P274" s="14"/>
    </row>
    <row r="275" spans="1:16" s="3" customFormat="1" x14ac:dyDescent="0.25">
      <c r="A275" s="10"/>
      <c r="B275" s="2"/>
      <c r="C275" s="2"/>
      <c r="E275" s="11"/>
      <c r="H275" s="62"/>
      <c r="N275" s="14"/>
      <c r="O275" s="14"/>
      <c r="P275" s="14"/>
    </row>
    <row r="276" spans="1:16" s="3" customFormat="1" x14ac:dyDescent="0.25">
      <c r="A276" s="10"/>
      <c r="B276" s="2"/>
      <c r="C276" s="2"/>
      <c r="E276" s="11"/>
      <c r="H276" s="62"/>
      <c r="N276" s="14"/>
      <c r="O276" s="14"/>
      <c r="P276" s="14"/>
    </row>
    <row r="277" spans="1:16" s="3" customFormat="1" x14ac:dyDescent="0.25">
      <c r="A277" s="10"/>
      <c r="B277" s="2"/>
      <c r="C277" s="2"/>
      <c r="E277" s="11"/>
      <c r="H277" s="62"/>
      <c r="N277" s="14"/>
      <c r="O277" s="14"/>
      <c r="P277" s="14"/>
    </row>
    <row r="278" spans="1:16" s="3" customFormat="1" x14ac:dyDescent="0.25">
      <c r="A278" s="10"/>
      <c r="B278" s="2"/>
      <c r="C278" s="2"/>
      <c r="E278" s="11"/>
      <c r="H278" s="62"/>
      <c r="N278" s="14"/>
      <c r="O278" s="14"/>
      <c r="P278" s="14"/>
    </row>
    <row r="279" spans="1:16" s="3" customFormat="1" x14ac:dyDescent="0.25">
      <c r="A279" s="10"/>
      <c r="B279" s="2"/>
      <c r="C279" s="2"/>
      <c r="E279" s="11"/>
      <c r="H279" s="62"/>
      <c r="N279" s="14"/>
      <c r="O279" s="14"/>
      <c r="P279" s="14"/>
    </row>
    <row r="280" spans="1:16" s="3" customFormat="1" x14ac:dyDescent="0.25">
      <c r="A280" s="10"/>
      <c r="B280" s="2"/>
      <c r="C280" s="2"/>
      <c r="E280" s="11"/>
      <c r="H280" s="62"/>
      <c r="N280" s="14"/>
      <c r="O280" s="14"/>
      <c r="P280" s="14"/>
    </row>
    <row r="281" spans="1:16" s="3" customFormat="1" x14ac:dyDescent="0.25">
      <c r="A281" s="10"/>
      <c r="B281" s="2"/>
      <c r="C281" s="2"/>
      <c r="E281" s="11"/>
      <c r="H281" s="62"/>
      <c r="N281" s="14"/>
      <c r="O281" s="14"/>
      <c r="P281" s="14"/>
    </row>
    <row r="282" spans="1:16" s="3" customFormat="1" x14ac:dyDescent="0.25">
      <c r="A282" s="10"/>
      <c r="B282" s="2"/>
      <c r="C282" s="2"/>
      <c r="E282" s="11"/>
      <c r="H282" s="62"/>
      <c r="N282" s="14"/>
      <c r="O282" s="14"/>
      <c r="P282" s="14"/>
    </row>
  </sheetData>
  <mergeCells count="2">
    <mergeCell ref="A262:L262"/>
    <mergeCell ref="O262:P262"/>
  </mergeCells>
  <conditionalFormatting sqref="B3">
    <cfRule type="duplicateValues" dxfId="829" priority="2"/>
  </conditionalFormatting>
  <conditionalFormatting sqref="B4">
    <cfRule type="duplicateValues" dxfId="828" priority="1"/>
  </conditionalFormatting>
  <conditionalFormatting sqref="B5:B261">
    <cfRule type="duplicateValues" dxfId="827" priority="9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9" sqref="N9"/>
    </sheetView>
  </sheetViews>
  <sheetFormatPr defaultRowHeight="15" x14ac:dyDescent="0.2"/>
  <cols>
    <col min="1" max="1" width="8" style="4" customWidth="1"/>
    <col min="2" max="2" width="19.5703125" style="2" customWidth="1"/>
    <col min="3" max="3" width="16.42578125" style="2" customWidth="1"/>
    <col min="4" max="4" width="11.140625" style="3" customWidth="1"/>
    <col min="5" max="5" width="8" style="11" customWidth="1"/>
    <col min="6" max="6" width="12.2851562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149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102">
        <v>402178</v>
      </c>
      <c r="B3" s="107" t="s">
        <v>1662</v>
      </c>
      <c r="C3" s="8" t="s">
        <v>1663</v>
      </c>
      <c r="D3" s="74" t="s">
        <v>69</v>
      </c>
      <c r="E3" s="12">
        <v>44476</v>
      </c>
      <c r="F3" s="74" t="s">
        <v>1344</v>
      </c>
      <c r="G3" s="12">
        <v>44477.833333333336</v>
      </c>
      <c r="H3" s="9" t="s">
        <v>1345</v>
      </c>
      <c r="I3" s="1">
        <v>49</v>
      </c>
      <c r="J3" s="1">
        <v>25</v>
      </c>
      <c r="K3" s="1">
        <v>12</v>
      </c>
      <c r="L3" s="1">
        <v>6</v>
      </c>
      <c r="M3" s="78">
        <v>3.6749999999999998</v>
      </c>
      <c r="N3" s="101">
        <v>6</v>
      </c>
      <c r="O3" s="63">
        <v>2530</v>
      </c>
      <c r="P3" s="64">
        <f>Table2245789101123456789101112[[#This Row],[PEMBULATAN]]*O3</f>
        <v>15180</v>
      </c>
    </row>
    <row r="4" spans="1:16" ht="26.25" customHeight="1" x14ac:dyDescent="0.2">
      <c r="A4" s="13"/>
      <c r="B4" s="73" t="s">
        <v>1664</v>
      </c>
      <c r="C4" s="71" t="s">
        <v>1665</v>
      </c>
      <c r="D4" s="76" t="s">
        <v>69</v>
      </c>
      <c r="E4" s="12">
        <v>44476</v>
      </c>
      <c r="F4" s="74" t="s">
        <v>1344</v>
      </c>
      <c r="G4" s="12">
        <v>44477.833333333336</v>
      </c>
      <c r="H4" s="75" t="s">
        <v>1345</v>
      </c>
      <c r="I4" s="15">
        <v>81</v>
      </c>
      <c r="J4" s="15">
        <v>55</v>
      </c>
      <c r="K4" s="15">
        <v>39</v>
      </c>
      <c r="L4" s="15">
        <v>24</v>
      </c>
      <c r="M4" s="79">
        <v>43.436250000000001</v>
      </c>
      <c r="N4" s="126">
        <v>44</v>
      </c>
      <c r="O4" s="63">
        <v>2530</v>
      </c>
      <c r="P4" s="64">
        <f>Table2245789101123456789101112[[#This Row],[PEMBULATAN]]*O4</f>
        <v>111320</v>
      </c>
    </row>
    <row r="5" spans="1:16" ht="26.25" customHeight="1" x14ac:dyDescent="0.2">
      <c r="A5" s="13"/>
      <c r="B5" s="73"/>
      <c r="C5" s="71" t="s">
        <v>1666</v>
      </c>
      <c r="D5" s="76" t="s">
        <v>69</v>
      </c>
      <c r="E5" s="12">
        <v>44476</v>
      </c>
      <c r="F5" s="74" t="s">
        <v>1344</v>
      </c>
      <c r="G5" s="12">
        <v>44477.833333333336</v>
      </c>
      <c r="H5" s="75" t="s">
        <v>1345</v>
      </c>
      <c r="I5" s="15">
        <v>24</v>
      </c>
      <c r="J5" s="15">
        <v>16</v>
      </c>
      <c r="K5" s="15">
        <v>3</v>
      </c>
      <c r="L5" s="15">
        <v>1</v>
      </c>
      <c r="M5" s="79">
        <v>0.28799999999999998</v>
      </c>
      <c r="N5" s="126">
        <v>1</v>
      </c>
      <c r="O5" s="63">
        <v>2530</v>
      </c>
      <c r="P5" s="64">
        <f>Table2245789101123456789101112[[#This Row],[PEMBULATAN]]*O5</f>
        <v>2530</v>
      </c>
    </row>
    <row r="6" spans="1:16" ht="26.25" customHeight="1" x14ac:dyDescent="0.2">
      <c r="A6" s="13"/>
      <c r="B6" s="73"/>
      <c r="C6" s="8" t="s">
        <v>1667</v>
      </c>
      <c r="D6" s="74" t="s">
        <v>69</v>
      </c>
      <c r="E6" s="12">
        <v>44476</v>
      </c>
      <c r="F6" s="74" t="s">
        <v>1344</v>
      </c>
      <c r="G6" s="12">
        <v>44477.833333333336</v>
      </c>
      <c r="H6" s="9" t="s">
        <v>1345</v>
      </c>
      <c r="I6" s="1">
        <v>37</v>
      </c>
      <c r="J6" s="1">
        <v>34</v>
      </c>
      <c r="K6" s="1">
        <v>27</v>
      </c>
      <c r="L6" s="1">
        <v>2</v>
      </c>
      <c r="M6" s="78">
        <v>8.4915000000000003</v>
      </c>
      <c r="N6" s="101">
        <v>9</v>
      </c>
      <c r="O6" s="63">
        <v>2530</v>
      </c>
      <c r="P6" s="64">
        <f>Table2245789101123456789101112[[#This Row],[PEMBULATAN]]*O6</f>
        <v>22770</v>
      </c>
    </row>
    <row r="7" spans="1:16" ht="22.5" customHeight="1" x14ac:dyDescent="0.2">
      <c r="A7" s="165" t="s">
        <v>30</v>
      </c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7"/>
      <c r="M7" s="77">
        <f>SUBTOTAL(109,Table2245789101123456789101112[KG VOLUME])</f>
        <v>55.890749999999997</v>
      </c>
      <c r="N7" s="67">
        <f>SUM(N3:N6)</f>
        <v>60</v>
      </c>
      <c r="O7" s="168">
        <f>SUM(P3:P6)</f>
        <v>151800</v>
      </c>
      <c r="P7" s="169"/>
    </row>
    <row r="8" spans="1:16" ht="18" customHeight="1" x14ac:dyDescent="0.2">
      <c r="A8" s="84"/>
      <c r="B8" s="55" t="s">
        <v>42</v>
      </c>
      <c r="C8" s="54"/>
      <c r="D8" s="56" t="s">
        <v>43</v>
      </c>
      <c r="E8" s="84"/>
      <c r="F8" s="84"/>
      <c r="G8" s="84"/>
      <c r="H8" s="84"/>
      <c r="I8" s="84"/>
      <c r="J8" s="84"/>
      <c r="K8" s="84"/>
      <c r="L8" s="84"/>
      <c r="M8" s="85"/>
      <c r="N8" s="86" t="s">
        <v>51</v>
      </c>
      <c r="O8" s="87"/>
      <c r="P8" s="87">
        <f>O7*10%</f>
        <v>15180</v>
      </c>
    </row>
    <row r="9" spans="1:16" ht="18" customHeight="1" thickBot="1" x14ac:dyDescent="0.25">
      <c r="A9" s="84"/>
      <c r="B9" s="55"/>
      <c r="C9" s="54"/>
      <c r="D9" s="56"/>
      <c r="E9" s="84"/>
      <c r="F9" s="84"/>
      <c r="G9" s="84"/>
      <c r="H9" s="84"/>
      <c r="I9" s="84"/>
      <c r="J9" s="84"/>
      <c r="K9" s="84"/>
      <c r="L9" s="84"/>
      <c r="M9" s="85"/>
      <c r="N9" s="88" t="s">
        <v>52</v>
      </c>
      <c r="O9" s="89"/>
      <c r="P9" s="89">
        <f>O7-P8</f>
        <v>136620</v>
      </c>
    </row>
    <row r="10" spans="1:16" ht="18" customHeight="1" x14ac:dyDescent="0.2">
      <c r="A10" s="10"/>
      <c r="H10" s="62"/>
      <c r="N10" s="61" t="s">
        <v>31</v>
      </c>
      <c r="P10" s="68">
        <f>P9*1%</f>
        <v>1366.2</v>
      </c>
    </row>
    <row r="11" spans="1:16" ht="18" customHeight="1" thickBot="1" x14ac:dyDescent="0.25">
      <c r="A11" s="10"/>
      <c r="H11" s="62"/>
      <c r="N11" s="61" t="s">
        <v>53</v>
      </c>
      <c r="P11" s="70">
        <f>P9*2%</f>
        <v>2732.4</v>
      </c>
    </row>
    <row r="12" spans="1:16" ht="18" customHeight="1" x14ac:dyDescent="0.2">
      <c r="A12" s="10"/>
      <c r="H12" s="62"/>
      <c r="N12" s="65" t="s">
        <v>32</v>
      </c>
      <c r="O12" s="66"/>
      <c r="P12" s="69">
        <f>P9+P10-P11</f>
        <v>135253.80000000002</v>
      </c>
    </row>
    <row r="14" spans="1:16" x14ac:dyDescent="0.2">
      <c r="A14" s="10"/>
      <c r="H14" s="62"/>
      <c r="P14" s="70"/>
    </row>
    <row r="15" spans="1:16" x14ac:dyDescent="0.2">
      <c r="A15" s="10"/>
      <c r="H15" s="62"/>
      <c r="O15" s="57"/>
      <c r="P15" s="70"/>
    </row>
    <row r="16" spans="1:16" s="3" customFormat="1" x14ac:dyDescent="0.25">
      <c r="A16" s="10"/>
      <c r="B16" s="2"/>
      <c r="C16" s="2"/>
      <c r="E16" s="11"/>
      <c r="H16" s="62"/>
      <c r="N16" s="14"/>
      <c r="O16" s="14"/>
      <c r="P16" s="14"/>
    </row>
    <row r="17" spans="1:16" s="3" customFormat="1" x14ac:dyDescent="0.25">
      <c r="A17" s="10"/>
      <c r="B17" s="2"/>
      <c r="C17" s="2"/>
      <c r="E17" s="11"/>
      <c r="H17" s="62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62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62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62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62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62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62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62"/>
      <c r="N24" s="14"/>
      <c r="O24" s="14"/>
      <c r="P24" s="14"/>
    </row>
    <row r="25" spans="1:16" s="3" customFormat="1" x14ac:dyDescent="0.25">
      <c r="A25" s="10"/>
      <c r="B25" s="2"/>
      <c r="C25" s="2"/>
      <c r="E25" s="11"/>
      <c r="H25" s="62"/>
      <c r="N25" s="14"/>
      <c r="O25" s="14"/>
      <c r="P25" s="14"/>
    </row>
    <row r="26" spans="1:16" s="3" customFormat="1" x14ac:dyDescent="0.25">
      <c r="A26" s="10"/>
      <c r="B26" s="2"/>
      <c r="C26" s="2"/>
      <c r="E26" s="11"/>
      <c r="H26" s="62"/>
      <c r="N26" s="14"/>
      <c r="O26" s="14"/>
      <c r="P26" s="14"/>
    </row>
    <row r="27" spans="1:16" s="3" customFormat="1" x14ac:dyDescent="0.25">
      <c r="A27" s="10"/>
      <c r="B27" s="2"/>
      <c r="C27" s="2"/>
      <c r="E27" s="11"/>
      <c r="H27" s="62"/>
      <c r="N27" s="14"/>
      <c r="O27" s="14"/>
      <c r="P27" s="14"/>
    </row>
  </sheetData>
  <mergeCells count="2">
    <mergeCell ref="A7:L7"/>
    <mergeCell ref="O7:P7"/>
  </mergeCells>
  <conditionalFormatting sqref="B3:B5">
    <cfRule type="duplicateValues" dxfId="811" priority="2"/>
  </conditionalFormatting>
  <conditionalFormatting sqref="B6">
    <cfRule type="duplicateValues" dxfId="810" priority="40"/>
  </conditionalFormatting>
  <printOptions horizontalCentered="1"/>
  <pageMargins left="0.31496062992125984" right="0.31496062992125984" top="0.19685039370078741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39"/>
  <sheetViews>
    <sheetView zoomScale="110" zoomScaleNormal="110" workbookViewId="0">
      <pane xSplit="3" ySplit="2" topLeftCell="D217" activePane="bottomRight" state="frozen"/>
      <selection pane="topRight" activeCell="B1" sqref="B1"/>
      <selection pane="bottomLeft" activeCell="A3" sqref="A3"/>
      <selection pane="bottomRight" activeCell="J225" sqref="J225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140625" style="3" customWidth="1"/>
    <col min="5" max="5" width="8" style="11" customWidth="1"/>
    <col min="6" max="6" width="12.4257812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402180</v>
      </c>
      <c r="B3" s="72" t="s">
        <v>1668</v>
      </c>
      <c r="C3" s="8" t="s">
        <v>1669</v>
      </c>
      <c r="D3" s="74" t="s">
        <v>69</v>
      </c>
      <c r="E3" s="12">
        <v>44477</v>
      </c>
      <c r="F3" s="74" t="s">
        <v>1344</v>
      </c>
      <c r="G3" s="12">
        <v>44477.833333333336</v>
      </c>
      <c r="H3" s="9" t="s">
        <v>1345</v>
      </c>
      <c r="I3" s="1">
        <v>98</v>
      </c>
      <c r="J3" s="1">
        <v>65</v>
      </c>
      <c r="K3" s="1">
        <v>26</v>
      </c>
      <c r="L3" s="1">
        <v>18</v>
      </c>
      <c r="M3" s="78">
        <v>41.405000000000001</v>
      </c>
      <c r="N3" s="101">
        <v>42</v>
      </c>
      <c r="O3" s="63">
        <v>2530</v>
      </c>
      <c r="P3" s="64">
        <f>Table224578910112345678910111213[[#This Row],[PEMBULATAN]]*O3</f>
        <v>106260</v>
      </c>
    </row>
    <row r="4" spans="1:16" ht="26.25" customHeight="1" x14ac:dyDescent="0.2">
      <c r="A4" s="13"/>
      <c r="B4" s="73"/>
      <c r="C4" s="71" t="s">
        <v>1670</v>
      </c>
      <c r="D4" s="76" t="s">
        <v>69</v>
      </c>
      <c r="E4" s="12">
        <v>44477</v>
      </c>
      <c r="F4" s="74" t="s">
        <v>1344</v>
      </c>
      <c r="G4" s="12">
        <v>44477.833333333336</v>
      </c>
      <c r="H4" s="75" t="s">
        <v>1345</v>
      </c>
      <c r="I4" s="15">
        <v>125</v>
      </c>
      <c r="J4" s="15">
        <v>20</v>
      </c>
      <c r="K4" s="15">
        <v>10</v>
      </c>
      <c r="L4" s="15">
        <v>2</v>
      </c>
      <c r="M4" s="79">
        <v>6.25</v>
      </c>
      <c r="N4" s="101">
        <v>6.25</v>
      </c>
      <c r="O4" s="63">
        <v>2530</v>
      </c>
      <c r="P4" s="64">
        <f>Table224578910112345678910111213[[#This Row],[PEMBULATAN]]*O4</f>
        <v>15812.5</v>
      </c>
    </row>
    <row r="5" spans="1:16" ht="26.25" customHeight="1" x14ac:dyDescent="0.2">
      <c r="A5" s="13"/>
      <c r="B5" s="73"/>
      <c r="C5" s="71" t="s">
        <v>1671</v>
      </c>
      <c r="D5" s="76" t="s">
        <v>69</v>
      </c>
      <c r="E5" s="12">
        <v>44477</v>
      </c>
      <c r="F5" s="74" t="s">
        <v>1344</v>
      </c>
      <c r="G5" s="12">
        <v>44477.833333333336</v>
      </c>
      <c r="H5" s="75" t="s">
        <v>1345</v>
      </c>
      <c r="I5" s="15">
        <v>58</v>
      </c>
      <c r="J5" s="15">
        <v>46</v>
      </c>
      <c r="K5" s="15">
        <v>10</v>
      </c>
      <c r="L5" s="15">
        <v>2</v>
      </c>
      <c r="M5" s="79">
        <v>6.67</v>
      </c>
      <c r="N5" s="101">
        <v>6.67</v>
      </c>
      <c r="O5" s="63">
        <v>2530</v>
      </c>
      <c r="P5" s="64">
        <f>Table224578910112345678910111213[[#This Row],[PEMBULATAN]]*O5</f>
        <v>16875.099999999999</v>
      </c>
    </row>
    <row r="6" spans="1:16" ht="26.25" customHeight="1" x14ac:dyDescent="0.2">
      <c r="A6" s="13"/>
      <c r="B6" s="73"/>
      <c r="C6" s="71" t="s">
        <v>1672</v>
      </c>
      <c r="D6" s="76" t="s">
        <v>69</v>
      </c>
      <c r="E6" s="12">
        <v>44477</v>
      </c>
      <c r="F6" s="74" t="s">
        <v>1344</v>
      </c>
      <c r="G6" s="12">
        <v>44477.833333333336</v>
      </c>
      <c r="H6" s="75" t="s">
        <v>1345</v>
      </c>
      <c r="I6" s="15">
        <v>48</v>
      </c>
      <c r="J6" s="15">
        <v>38</v>
      </c>
      <c r="K6" s="15">
        <v>38</v>
      </c>
      <c r="L6" s="15">
        <v>14</v>
      </c>
      <c r="M6" s="79">
        <v>17.327999999999999</v>
      </c>
      <c r="N6" s="101">
        <v>18</v>
      </c>
      <c r="O6" s="63">
        <v>2530</v>
      </c>
      <c r="P6" s="64">
        <f>Table224578910112345678910111213[[#This Row],[PEMBULATAN]]*O6</f>
        <v>45540</v>
      </c>
    </row>
    <row r="7" spans="1:16" ht="26.25" customHeight="1" x14ac:dyDescent="0.2">
      <c r="A7" s="13"/>
      <c r="B7" s="73"/>
      <c r="C7" s="71" t="s">
        <v>1673</v>
      </c>
      <c r="D7" s="76" t="s">
        <v>69</v>
      </c>
      <c r="E7" s="12">
        <v>44477</v>
      </c>
      <c r="F7" s="74" t="s">
        <v>1344</v>
      </c>
      <c r="G7" s="12">
        <v>44477.833333333336</v>
      </c>
      <c r="H7" s="75" t="s">
        <v>1345</v>
      </c>
      <c r="I7" s="15">
        <v>53</v>
      </c>
      <c r="J7" s="15">
        <v>40</v>
      </c>
      <c r="K7" s="15">
        <v>33</v>
      </c>
      <c r="L7" s="15">
        <v>2</v>
      </c>
      <c r="M7" s="79">
        <v>17.489999999999998</v>
      </c>
      <c r="N7" s="101">
        <v>18</v>
      </c>
      <c r="O7" s="63">
        <v>2530</v>
      </c>
      <c r="P7" s="64">
        <f>Table224578910112345678910111213[[#This Row],[PEMBULATAN]]*O7</f>
        <v>45540</v>
      </c>
    </row>
    <row r="8" spans="1:16" ht="26.25" customHeight="1" x14ac:dyDescent="0.2">
      <c r="A8" s="13"/>
      <c r="B8" s="73"/>
      <c r="C8" s="71" t="s">
        <v>1674</v>
      </c>
      <c r="D8" s="76" t="s">
        <v>69</v>
      </c>
      <c r="E8" s="12">
        <v>44477</v>
      </c>
      <c r="F8" s="74" t="s">
        <v>1344</v>
      </c>
      <c r="G8" s="12">
        <v>44477.833333333336</v>
      </c>
      <c r="H8" s="75" t="s">
        <v>1345</v>
      </c>
      <c r="I8" s="15">
        <v>93</v>
      </c>
      <c r="J8" s="15">
        <v>63</v>
      </c>
      <c r="K8" s="15">
        <v>33</v>
      </c>
      <c r="L8" s="15">
        <v>20</v>
      </c>
      <c r="M8" s="79">
        <v>48.336750000000002</v>
      </c>
      <c r="N8" s="101">
        <v>49</v>
      </c>
      <c r="O8" s="63">
        <v>2530</v>
      </c>
      <c r="P8" s="64">
        <f>Table224578910112345678910111213[[#This Row],[PEMBULATAN]]*O8</f>
        <v>123970</v>
      </c>
    </row>
    <row r="9" spans="1:16" ht="26.25" customHeight="1" x14ac:dyDescent="0.2">
      <c r="A9" s="13"/>
      <c r="B9" s="73"/>
      <c r="C9" s="71" t="s">
        <v>1675</v>
      </c>
      <c r="D9" s="76" t="s">
        <v>69</v>
      </c>
      <c r="E9" s="12">
        <v>44477</v>
      </c>
      <c r="F9" s="74" t="s">
        <v>1344</v>
      </c>
      <c r="G9" s="12">
        <v>44477.833333333336</v>
      </c>
      <c r="H9" s="75" t="s">
        <v>1345</v>
      </c>
      <c r="I9" s="15">
        <v>40</v>
      </c>
      <c r="J9" s="15">
        <v>38</v>
      </c>
      <c r="K9" s="15">
        <v>34</v>
      </c>
      <c r="L9" s="15">
        <v>7</v>
      </c>
      <c r="M9" s="79">
        <v>12.92</v>
      </c>
      <c r="N9" s="101">
        <v>12.92</v>
      </c>
      <c r="O9" s="63">
        <v>2530</v>
      </c>
      <c r="P9" s="64">
        <f>Table224578910112345678910111213[[#This Row],[PEMBULATAN]]*O9</f>
        <v>32687.599999999999</v>
      </c>
    </row>
    <row r="10" spans="1:16" ht="26.25" customHeight="1" x14ac:dyDescent="0.2">
      <c r="A10" s="13"/>
      <c r="B10" s="73"/>
      <c r="C10" s="71" t="s">
        <v>1676</v>
      </c>
      <c r="D10" s="76" t="s">
        <v>69</v>
      </c>
      <c r="E10" s="12">
        <v>44477</v>
      </c>
      <c r="F10" s="74" t="s">
        <v>1344</v>
      </c>
      <c r="G10" s="12">
        <v>44477.833333333336</v>
      </c>
      <c r="H10" s="75" t="s">
        <v>1345</v>
      </c>
      <c r="I10" s="15">
        <v>115</v>
      </c>
      <c r="J10" s="15">
        <v>60</v>
      </c>
      <c r="K10" s="15">
        <v>30</v>
      </c>
      <c r="L10" s="15">
        <v>20</v>
      </c>
      <c r="M10" s="79">
        <v>51.75</v>
      </c>
      <c r="N10" s="101">
        <v>51.75</v>
      </c>
      <c r="O10" s="63">
        <v>2530</v>
      </c>
      <c r="P10" s="64">
        <f>Table224578910112345678910111213[[#This Row],[PEMBULATAN]]*O10</f>
        <v>130927.5</v>
      </c>
    </row>
    <row r="11" spans="1:16" ht="26.25" customHeight="1" x14ac:dyDescent="0.2">
      <c r="A11" s="13"/>
      <c r="B11" s="73"/>
      <c r="C11" s="71" t="s">
        <v>1677</v>
      </c>
      <c r="D11" s="76" t="s">
        <v>69</v>
      </c>
      <c r="E11" s="12">
        <v>44477</v>
      </c>
      <c r="F11" s="74" t="s">
        <v>1344</v>
      </c>
      <c r="G11" s="12">
        <v>44477.833333333336</v>
      </c>
      <c r="H11" s="75" t="s">
        <v>1345</v>
      </c>
      <c r="I11" s="15">
        <v>75</v>
      </c>
      <c r="J11" s="15">
        <v>62</v>
      </c>
      <c r="K11" s="15">
        <v>20</v>
      </c>
      <c r="L11" s="15">
        <v>23</v>
      </c>
      <c r="M11" s="79">
        <v>23.25</v>
      </c>
      <c r="N11" s="101">
        <v>23.25</v>
      </c>
      <c r="O11" s="63">
        <v>2530</v>
      </c>
      <c r="P11" s="64">
        <f>Table224578910112345678910111213[[#This Row],[PEMBULATAN]]*O11</f>
        <v>58822.5</v>
      </c>
    </row>
    <row r="12" spans="1:16" ht="26.25" customHeight="1" x14ac:dyDescent="0.2">
      <c r="A12" s="13"/>
      <c r="B12" s="73"/>
      <c r="C12" s="71" t="s">
        <v>1678</v>
      </c>
      <c r="D12" s="76" t="s">
        <v>69</v>
      </c>
      <c r="E12" s="12">
        <v>44477</v>
      </c>
      <c r="F12" s="74" t="s">
        <v>1344</v>
      </c>
      <c r="G12" s="12">
        <v>44477.833333333336</v>
      </c>
      <c r="H12" s="75" t="s">
        <v>1345</v>
      </c>
      <c r="I12" s="15">
        <v>87</v>
      </c>
      <c r="J12" s="15">
        <v>54</v>
      </c>
      <c r="K12" s="15">
        <v>28</v>
      </c>
      <c r="L12" s="15">
        <v>16</v>
      </c>
      <c r="M12" s="79">
        <v>32.886000000000003</v>
      </c>
      <c r="N12" s="101">
        <v>32.886000000000003</v>
      </c>
      <c r="O12" s="63">
        <v>2530</v>
      </c>
      <c r="P12" s="64">
        <f>Table224578910112345678910111213[[#This Row],[PEMBULATAN]]*O12</f>
        <v>83201.58</v>
      </c>
    </row>
    <row r="13" spans="1:16" ht="26.25" customHeight="1" x14ac:dyDescent="0.2">
      <c r="A13" s="13"/>
      <c r="B13" s="73"/>
      <c r="C13" s="71" t="s">
        <v>1679</v>
      </c>
      <c r="D13" s="76" t="s">
        <v>69</v>
      </c>
      <c r="E13" s="12">
        <v>44477</v>
      </c>
      <c r="F13" s="74" t="s">
        <v>1344</v>
      </c>
      <c r="G13" s="12">
        <v>44477.833333333336</v>
      </c>
      <c r="H13" s="75" t="s">
        <v>1345</v>
      </c>
      <c r="I13" s="15">
        <v>64</v>
      </c>
      <c r="J13" s="15">
        <v>41</v>
      </c>
      <c r="K13" s="15">
        <v>20</v>
      </c>
      <c r="L13" s="15">
        <v>9</v>
      </c>
      <c r="M13" s="79">
        <v>13.12</v>
      </c>
      <c r="N13" s="101">
        <v>13.12</v>
      </c>
      <c r="O13" s="63">
        <v>2530</v>
      </c>
      <c r="P13" s="64">
        <f>Table224578910112345678910111213[[#This Row],[PEMBULATAN]]*O13</f>
        <v>33193.599999999999</v>
      </c>
    </row>
    <row r="14" spans="1:16" ht="26.25" customHeight="1" x14ac:dyDescent="0.2">
      <c r="A14" s="13"/>
      <c r="B14" s="73"/>
      <c r="C14" s="71" t="s">
        <v>1680</v>
      </c>
      <c r="D14" s="76" t="s">
        <v>69</v>
      </c>
      <c r="E14" s="12">
        <v>44477</v>
      </c>
      <c r="F14" s="74" t="s">
        <v>1344</v>
      </c>
      <c r="G14" s="12">
        <v>44477.833333333336</v>
      </c>
      <c r="H14" s="75" t="s">
        <v>1345</v>
      </c>
      <c r="I14" s="15">
        <v>41</v>
      </c>
      <c r="J14" s="15">
        <v>31</v>
      </c>
      <c r="K14" s="15">
        <v>28</v>
      </c>
      <c r="L14" s="15">
        <v>5</v>
      </c>
      <c r="M14" s="79">
        <v>8.8970000000000002</v>
      </c>
      <c r="N14" s="101">
        <v>8.8970000000000002</v>
      </c>
      <c r="O14" s="63">
        <v>2530</v>
      </c>
      <c r="P14" s="64">
        <f>Table224578910112345678910111213[[#This Row],[PEMBULATAN]]*O14</f>
        <v>22509.41</v>
      </c>
    </row>
    <row r="15" spans="1:16" ht="26.25" customHeight="1" x14ac:dyDescent="0.2">
      <c r="A15" s="13"/>
      <c r="B15" s="73"/>
      <c r="C15" s="71" t="s">
        <v>1681</v>
      </c>
      <c r="D15" s="76" t="s">
        <v>69</v>
      </c>
      <c r="E15" s="12">
        <v>44477</v>
      </c>
      <c r="F15" s="74" t="s">
        <v>1344</v>
      </c>
      <c r="G15" s="12">
        <v>44477.833333333336</v>
      </c>
      <c r="H15" s="75" t="s">
        <v>1345</v>
      </c>
      <c r="I15" s="15">
        <v>26</v>
      </c>
      <c r="J15" s="15">
        <v>10</v>
      </c>
      <c r="K15" s="15">
        <v>15</v>
      </c>
      <c r="L15" s="15">
        <v>24</v>
      </c>
      <c r="M15" s="79">
        <v>0.97499999999999998</v>
      </c>
      <c r="N15" s="101">
        <v>24</v>
      </c>
      <c r="O15" s="63">
        <v>2530</v>
      </c>
      <c r="P15" s="64">
        <f>Table224578910112345678910111213[[#This Row],[PEMBULATAN]]*O15</f>
        <v>60720</v>
      </c>
    </row>
    <row r="16" spans="1:16" ht="26.25" customHeight="1" x14ac:dyDescent="0.2">
      <c r="A16" s="13"/>
      <c r="B16" s="73"/>
      <c r="C16" s="71" t="s">
        <v>1682</v>
      </c>
      <c r="D16" s="76" t="s">
        <v>69</v>
      </c>
      <c r="E16" s="12">
        <v>44477</v>
      </c>
      <c r="F16" s="74" t="s">
        <v>1344</v>
      </c>
      <c r="G16" s="12">
        <v>44477.833333333336</v>
      </c>
      <c r="H16" s="75" t="s">
        <v>1345</v>
      </c>
      <c r="I16" s="15">
        <v>46</v>
      </c>
      <c r="J16" s="15">
        <v>30</v>
      </c>
      <c r="K16" s="15">
        <v>28</v>
      </c>
      <c r="L16" s="15">
        <v>4</v>
      </c>
      <c r="M16" s="79">
        <v>9.66</v>
      </c>
      <c r="N16" s="101">
        <v>9.66</v>
      </c>
      <c r="O16" s="63">
        <v>2530</v>
      </c>
      <c r="P16" s="64">
        <f>Table224578910112345678910111213[[#This Row],[PEMBULATAN]]*O16</f>
        <v>24439.8</v>
      </c>
    </row>
    <row r="17" spans="1:16" ht="26.25" customHeight="1" x14ac:dyDescent="0.2">
      <c r="A17" s="13"/>
      <c r="B17" s="73"/>
      <c r="C17" s="71" t="s">
        <v>1683</v>
      </c>
      <c r="D17" s="76" t="s">
        <v>69</v>
      </c>
      <c r="E17" s="12">
        <v>44477</v>
      </c>
      <c r="F17" s="74" t="s">
        <v>1344</v>
      </c>
      <c r="G17" s="12">
        <v>44477.833333333336</v>
      </c>
      <c r="H17" s="75" t="s">
        <v>1345</v>
      </c>
      <c r="I17" s="15">
        <v>36</v>
      </c>
      <c r="J17" s="15">
        <v>20</v>
      </c>
      <c r="K17" s="15">
        <v>17</v>
      </c>
      <c r="L17" s="15">
        <v>18</v>
      </c>
      <c r="M17" s="79">
        <v>3.06</v>
      </c>
      <c r="N17" s="101">
        <v>18</v>
      </c>
      <c r="O17" s="63">
        <v>2530</v>
      </c>
      <c r="P17" s="64">
        <f>Table224578910112345678910111213[[#This Row],[PEMBULATAN]]*O17</f>
        <v>45540</v>
      </c>
    </row>
    <row r="18" spans="1:16" ht="26.25" customHeight="1" x14ac:dyDescent="0.2">
      <c r="A18" s="13"/>
      <c r="B18" s="73"/>
      <c r="C18" s="71" t="s">
        <v>1684</v>
      </c>
      <c r="D18" s="76" t="s">
        <v>69</v>
      </c>
      <c r="E18" s="12">
        <v>44477</v>
      </c>
      <c r="F18" s="74" t="s">
        <v>1344</v>
      </c>
      <c r="G18" s="12">
        <v>44477.833333333336</v>
      </c>
      <c r="H18" s="75" t="s">
        <v>1345</v>
      </c>
      <c r="I18" s="15">
        <v>44</v>
      </c>
      <c r="J18" s="15">
        <v>31</v>
      </c>
      <c r="K18" s="15">
        <v>7</v>
      </c>
      <c r="L18" s="15">
        <v>11</v>
      </c>
      <c r="M18" s="79">
        <v>2.387</v>
      </c>
      <c r="N18" s="101">
        <v>11</v>
      </c>
      <c r="O18" s="63">
        <v>2530</v>
      </c>
      <c r="P18" s="64">
        <f>Table224578910112345678910111213[[#This Row],[PEMBULATAN]]*O18</f>
        <v>27830</v>
      </c>
    </row>
    <row r="19" spans="1:16" ht="26.25" customHeight="1" x14ac:dyDescent="0.2">
      <c r="A19" s="13"/>
      <c r="B19" s="73"/>
      <c r="C19" s="71" t="s">
        <v>1685</v>
      </c>
      <c r="D19" s="76" t="s">
        <v>69</v>
      </c>
      <c r="E19" s="12">
        <v>44477</v>
      </c>
      <c r="F19" s="74" t="s">
        <v>1344</v>
      </c>
      <c r="G19" s="12">
        <v>44477.833333333336</v>
      </c>
      <c r="H19" s="75" t="s">
        <v>1345</v>
      </c>
      <c r="I19" s="15">
        <v>60</v>
      </c>
      <c r="J19" s="15">
        <v>35</v>
      </c>
      <c r="K19" s="15">
        <v>28</v>
      </c>
      <c r="L19" s="15">
        <v>4</v>
      </c>
      <c r="M19" s="79">
        <v>14.7</v>
      </c>
      <c r="N19" s="101">
        <v>14.7</v>
      </c>
      <c r="O19" s="63">
        <v>2530</v>
      </c>
      <c r="P19" s="64">
        <f>Table224578910112345678910111213[[#This Row],[PEMBULATAN]]*O19</f>
        <v>37191</v>
      </c>
    </row>
    <row r="20" spans="1:16" ht="26.25" customHeight="1" x14ac:dyDescent="0.2">
      <c r="A20" s="13"/>
      <c r="B20" s="73"/>
      <c r="C20" s="71" t="s">
        <v>1686</v>
      </c>
      <c r="D20" s="76" t="s">
        <v>69</v>
      </c>
      <c r="E20" s="12">
        <v>44477</v>
      </c>
      <c r="F20" s="74" t="s">
        <v>1344</v>
      </c>
      <c r="G20" s="12">
        <v>44477.833333333336</v>
      </c>
      <c r="H20" s="75" t="s">
        <v>1345</v>
      </c>
      <c r="I20" s="15">
        <v>34</v>
      </c>
      <c r="J20" s="15">
        <v>43</v>
      </c>
      <c r="K20" s="15">
        <v>12</v>
      </c>
      <c r="L20" s="15">
        <v>2</v>
      </c>
      <c r="M20" s="79">
        <v>4.3860000000000001</v>
      </c>
      <c r="N20" s="101">
        <v>5</v>
      </c>
      <c r="O20" s="63">
        <v>2530</v>
      </c>
      <c r="P20" s="64">
        <f>Table224578910112345678910111213[[#This Row],[PEMBULATAN]]*O20</f>
        <v>12650</v>
      </c>
    </row>
    <row r="21" spans="1:16" ht="26.25" customHeight="1" x14ac:dyDescent="0.2">
      <c r="A21" s="13"/>
      <c r="B21" s="73"/>
      <c r="C21" s="71" t="s">
        <v>1687</v>
      </c>
      <c r="D21" s="76" t="s">
        <v>69</v>
      </c>
      <c r="E21" s="12">
        <v>44477</v>
      </c>
      <c r="F21" s="74" t="s">
        <v>1344</v>
      </c>
      <c r="G21" s="12">
        <v>44477.833333333336</v>
      </c>
      <c r="H21" s="75" t="s">
        <v>1345</v>
      </c>
      <c r="I21" s="15">
        <v>95</v>
      </c>
      <c r="J21" s="15">
        <v>51</v>
      </c>
      <c r="K21" s="15">
        <v>38</v>
      </c>
      <c r="L21" s="15">
        <v>22</v>
      </c>
      <c r="M21" s="79">
        <v>46.027500000000003</v>
      </c>
      <c r="N21" s="101">
        <v>46.027500000000003</v>
      </c>
      <c r="O21" s="63">
        <v>2530</v>
      </c>
      <c r="P21" s="64">
        <f>Table224578910112345678910111213[[#This Row],[PEMBULATAN]]*O21</f>
        <v>116449.57500000001</v>
      </c>
    </row>
    <row r="22" spans="1:16" ht="26.25" customHeight="1" x14ac:dyDescent="0.2">
      <c r="A22" s="13"/>
      <c r="B22" s="73"/>
      <c r="C22" s="71" t="s">
        <v>1688</v>
      </c>
      <c r="D22" s="76" t="s">
        <v>69</v>
      </c>
      <c r="E22" s="12">
        <v>44477</v>
      </c>
      <c r="F22" s="74" t="s">
        <v>1344</v>
      </c>
      <c r="G22" s="12">
        <v>44477.833333333336</v>
      </c>
      <c r="H22" s="75" t="s">
        <v>1345</v>
      </c>
      <c r="I22" s="15">
        <v>81</v>
      </c>
      <c r="J22" s="15">
        <v>52</v>
      </c>
      <c r="K22" s="15">
        <v>29</v>
      </c>
      <c r="L22" s="15">
        <v>10</v>
      </c>
      <c r="M22" s="79">
        <v>30.536999999999999</v>
      </c>
      <c r="N22" s="101">
        <v>31</v>
      </c>
      <c r="O22" s="63">
        <v>2530</v>
      </c>
      <c r="P22" s="64">
        <f>Table224578910112345678910111213[[#This Row],[PEMBULATAN]]*O22</f>
        <v>78430</v>
      </c>
    </row>
    <row r="23" spans="1:16" ht="26.25" customHeight="1" x14ac:dyDescent="0.2">
      <c r="A23" s="13"/>
      <c r="B23" s="73"/>
      <c r="C23" s="71" t="s">
        <v>1689</v>
      </c>
      <c r="D23" s="76" t="s">
        <v>69</v>
      </c>
      <c r="E23" s="12">
        <v>44477</v>
      </c>
      <c r="F23" s="74" t="s">
        <v>1344</v>
      </c>
      <c r="G23" s="12">
        <v>44477.833333333336</v>
      </c>
      <c r="H23" s="75" t="s">
        <v>1345</v>
      </c>
      <c r="I23" s="15">
        <v>72</v>
      </c>
      <c r="J23" s="15">
        <v>72</v>
      </c>
      <c r="K23" s="15">
        <v>16</v>
      </c>
      <c r="L23" s="15">
        <v>11</v>
      </c>
      <c r="M23" s="79">
        <v>20.736000000000001</v>
      </c>
      <c r="N23" s="101">
        <v>20.736000000000001</v>
      </c>
      <c r="O23" s="63">
        <v>2530</v>
      </c>
      <c r="P23" s="64">
        <f>Table224578910112345678910111213[[#This Row],[PEMBULATAN]]*O23</f>
        <v>52462.080000000002</v>
      </c>
    </row>
    <row r="24" spans="1:16" ht="26.25" customHeight="1" x14ac:dyDescent="0.2">
      <c r="A24" s="13"/>
      <c r="B24" s="73"/>
      <c r="C24" s="71" t="s">
        <v>1690</v>
      </c>
      <c r="D24" s="76" t="s">
        <v>69</v>
      </c>
      <c r="E24" s="12">
        <v>44477</v>
      </c>
      <c r="F24" s="74" t="s">
        <v>1344</v>
      </c>
      <c r="G24" s="12">
        <v>44477.833333333336</v>
      </c>
      <c r="H24" s="75" t="s">
        <v>1345</v>
      </c>
      <c r="I24" s="15">
        <v>76</v>
      </c>
      <c r="J24" s="15">
        <v>41</v>
      </c>
      <c r="K24" s="15">
        <v>14</v>
      </c>
      <c r="L24" s="15">
        <v>12</v>
      </c>
      <c r="M24" s="79">
        <v>10.906000000000001</v>
      </c>
      <c r="N24" s="101">
        <v>12</v>
      </c>
      <c r="O24" s="63">
        <v>2530</v>
      </c>
      <c r="P24" s="64">
        <f>Table224578910112345678910111213[[#This Row],[PEMBULATAN]]*O24</f>
        <v>30360</v>
      </c>
    </row>
    <row r="25" spans="1:16" ht="26.25" customHeight="1" x14ac:dyDescent="0.2">
      <c r="A25" s="13"/>
      <c r="B25" s="73"/>
      <c r="C25" s="71" t="s">
        <v>1691</v>
      </c>
      <c r="D25" s="76" t="s">
        <v>69</v>
      </c>
      <c r="E25" s="12">
        <v>44477</v>
      </c>
      <c r="F25" s="74" t="s">
        <v>1344</v>
      </c>
      <c r="G25" s="12">
        <v>44477.833333333336</v>
      </c>
      <c r="H25" s="75" t="s">
        <v>1345</v>
      </c>
      <c r="I25" s="15">
        <v>90</v>
      </c>
      <c r="J25" s="15">
        <v>55</v>
      </c>
      <c r="K25" s="15">
        <v>29</v>
      </c>
      <c r="L25" s="15">
        <v>19</v>
      </c>
      <c r="M25" s="79">
        <v>35.887500000000003</v>
      </c>
      <c r="N25" s="101">
        <v>35.887500000000003</v>
      </c>
      <c r="O25" s="63">
        <v>2530</v>
      </c>
      <c r="P25" s="64">
        <f>Table224578910112345678910111213[[#This Row],[PEMBULATAN]]*O25</f>
        <v>90795.375</v>
      </c>
    </row>
    <row r="26" spans="1:16" ht="26.25" customHeight="1" x14ac:dyDescent="0.2">
      <c r="A26" s="13"/>
      <c r="B26" s="73"/>
      <c r="C26" s="71" t="s">
        <v>1692</v>
      </c>
      <c r="D26" s="76" t="s">
        <v>69</v>
      </c>
      <c r="E26" s="12">
        <v>44477</v>
      </c>
      <c r="F26" s="74" t="s">
        <v>1344</v>
      </c>
      <c r="G26" s="12">
        <v>44477.833333333336</v>
      </c>
      <c r="H26" s="75" t="s">
        <v>1345</v>
      </c>
      <c r="I26" s="15">
        <v>105</v>
      </c>
      <c r="J26" s="15">
        <v>21</v>
      </c>
      <c r="K26" s="15">
        <v>12</v>
      </c>
      <c r="L26" s="15">
        <v>2</v>
      </c>
      <c r="M26" s="79">
        <v>6.6150000000000002</v>
      </c>
      <c r="N26" s="101">
        <v>6.6150000000000002</v>
      </c>
      <c r="O26" s="63">
        <v>2530</v>
      </c>
      <c r="P26" s="64">
        <f>Table224578910112345678910111213[[#This Row],[PEMBULATAN]]*O26</f>
        <v>16735.95</v>
      </c>
    </row>
    <row r="27" spans="1:16" ht="26.25" customHeight="1" x14ac:dyDescent="0.2">
      <c r="A27" s="13"/>
      <c r="B27" s="73"/>
      <c r="C27" s="71" t="s">
        <v>1693</v>
      </c>
      <c r="D27" s="76" t="s">
        <v>69</v>
      </c>
      <c r="E27" s="12">
        <v>44477</v>
      </c>
      <c r="F27" s="74" t="s">
        <v>1344</v>
      </c>
      <c r="G27" s="12">
        <v>44477.833333333336</v>
      </c>
      <c r="H27" s="75" t="s">
        <v>1345</v>
      </c>
      <c r="I27" s="15">
        <v>70</v>
      </c>
      <c r="J27" s="15">
        <v>22</v>
      </c>
      <c r="K27" s="15">
        <v>30</v>
      </c>
      <c r="L27" s="15">
        <v>10</v>
      </c>
      <c r="M27" s="79">
        <v>11.55</v>
      </c>
      <c r="N27" s="101">
        <v>11.55</v>
      </c>
      <c r="O27" s="63">
        <v>2530</v>
      </c>
      <c r="P27" s="64">
        <f>Table224578910112345678910111213[[#This Row],[PEMBULATAN]]*O27</f>
        <v>29221.5</v>
      </c>
    </row>
    <row r="28" spans="1:16" ht="26.25" customHeight="1" x14ac:dyDescent="0.2">
      <c r="A28" s="13"/>
      <c r="B28" s="73"/>
      <c r="C28" s="71" t="s">
        <v>1694</v>
      </c>
      <c r="D28" s="76" t="s">
        <v>69</v>
      </c>
      <c r="E28" s="12">
        <v>44477</v>
      </c>
      <c r="F28" s="74" t="s">
        <v>1344</v>
      </c>
      <c r="G28" s="12">
        <v>44477.833333333336</v>
      </c>
      <c r="H28" s="75" t="s">
        <v>1345</v>
      </c>
      <c r="I28" s="15">
        <v>72</v>
      </c>
      <c r="J28" s="15">
        <v>60</v>
      </c>
      <c r="K28" s="15">
        <v>23</v>
      </c>
      <c r="L28" s="15">
        <v>7</v>
      </c>
      <c r="M28" s="79">
        <v>24.84</v>
      </c>
      <c r="N28" s="101">
        <v>24.84</v>
      </c>
      <c r="O28" s="63">
        <v>2530</v>
      </c>
      <c r="P28" s="64">
        <f>Table224578910112345678910111213[[#This Row],[PEMBULATAN]]*O28</f>
        <v>62845.2</v>
      </c>
    </row>
    <row r="29" spans="1:16" ht="26.25" customHeight="1" x14ac:dyDescent="0.2">
      <c r="A29" s="13"/>
      <c r="B29" s="73"/>
      <c r="C29" s="71" t="s">
        <v>1695</v>
      </c>
      <c r="D29" s="76" t="s">
        <v>69</v>
      </c>
      <c r="E29" s="12">
        <v>44477</v>
      </c>
      <c r="F29" s="74" t="s">
        <v>1344</v>
      </c>
      <c r="G29" s="12">
        <v>44477.833333333336</v>
      </c>
      <c r="H29" s="75" t="s">
        <v>1345</v>
      </c>
      <c r="I29" s="15">
        <v>45</v>
      </c>
      <c r="J29" s="15">
        <v>32</v>
      </c>
      <c r="K29" s="15">
        <v>10</v>
      </c>
      <c r="L29" s="15">
        <v>2</v>
      </c>
      <c r="M29" s="79">
        <v>3.6</v>
      </c>
      <c r="N29" s="101">
        <v>3.6</v>
      </c>
      <c r="O29" s="63">
        <v>2530</v>
      </c>
      <c r="P29" s="64">
        <f>Table224578910112345678910111213[[#This Row],[PEMBULATAN]]*O29</f>
        <v>9108</v>
      </c>
    </row>
    <row r="30" spans="1:16" ht="26.25" customHeight="1" x14ac:dyDescent="0.2">
      <c r="A30" s="13"/>
      <c r="B30" s="73"/>
      <c r="C30" s="71" t="s">
        <v>1696</v>
      </c>
      <c r="D30" s="76" t="s">
        <v>69</v>
      </c>
      <c r="E30" s="12">
        <v>44477</v>
      </c>
      <c r="F30" s="74" t="s">
        <v>1344</v>
      </c>
      <c r="G30" s="12">
        <v>44477.833333333336</v>
      </c>
      <c r="H30" s="75" t="s">
        <v>1345</v>
      </c>
      <c r="I30" s="15">
        <v>192</v>
      </c>
      <c r="J30" s="15">
        <v>51</v>
      </c>
      <c r="K30" s="15">
        <v>70</v>
      </c>
      <c r="L30" s="15">
        <v>35</v>
      </c>
      <c r="M30" s="79">
        <v>171.36</v>
      </c>
      <c r="N30" s="101">
        <v>171.36</v>
      </c>
      <c r="O30" s="63">
        <v>2530</v>
      </c>
      <c r="P30" s="64">
        <f>Table224578910112345678910111213[[#This Row],[PEMBULATAN]]*O30</f>
        <v>433540.80000000005</v>
      </c>
    </row>
    <row r="31" spans="1:16" ht="26.25" customHeight="1" x14ac:dyDescent="0.2">
      <c r="A31" s="13"/>
      <c r="B31" s="73"/>
      <c r="C31" s="71" t="s">
        <v>1697</v>
      </c>
      <c r="D31" s="76" t="s">
        <v>69</v>
      </c>
      <c r="E31" s="12">
        <v>44477</v>
      </c>
      <c r="F31" s="74" t="s">
        <v>1344</v>
      </c>
      <c r="G31" s="12">
        <v>44477.833333333336</v>
      </c>
      <c r="H31" s="75" t="s">
        <v>1345</v>
      </c>
      <c r="I31" s="15">
        <v>96</v>
      </c>
      <c r="J31" s="15">
        <v>56</v>
      </c>
      <c r="K31" s="15">
        <v>40</v>
      </c>
      <c r="L31" s="15">
        <v>19</v>
      </c>
      <c r="M31" s="79">
        <v>53.76</v>
      </c>
      <c r="N31" s="101">
        <v>53.76</v>
      </c>
      <c r="O31" s="63">
        <v>2530</v>
      </c>
      <c r="P31" s="64">
        <f>Table224578910112345678910111213[[#This Row],[PEMBULATAN]]*O31</f>
        <v>136012.79999999999</v>
      </c>
    </row>
    <row r="32" spans="1:16" ht="26.25" customHeight="1" x14ac:dyDescent="0.2">
      <c r="A32" s="13"/>
      <c r="B32" s="73"/>
      <c r="C32" s="71" t="s">
        <v>1698</v>
      </c>
      <c r="D32" s="76" t="s">
        <v>69</v>
      </c>
      <c r="E32" s="12">
        <v>44477</v>
      </c>
      <c r="F32" s="74" t="s">
        <v>1344</v>
      </c>
      <c r="G32" s="12">
        <v>44477.833333333336</v>
      </c>
      <c r="H32" s="75" t="s">
        <v>1345</v>
      </c>
      <c r="I32" s="15">
        <v>77</v>
      </c>
      <c r="J32" s="15">
        <v>51</v>
      </c>
      <c r="K32" s="15">
        <v>40</v>
      </c>
      <c r="L32" s="15">
        <v>14</v>
      </c>
      <c r="M32" s="79">
        <v>39.270000000000003</v>
      </c>
      <c r="N32" s="101">
        <v>39.270000000000003</v>
      </c>
      <c r="O32" s="63">
        <v>2530</v>
      </c>
      <c r="P32" s="64">
        <f>Table224578910112345678910111213[[#This Row],[PEMBULATAN]]*O32</f>
        <v>99353.1</v>
      </c>
    </row>
    <row r="33" spans="1:16" ht="26.25" customHeight="1" x14ac:dyDescent="0.2">
      <c r="A33" s="13"/>
      <c r="B33" s="73"/>
      <c r="C33" s="71" t="s">
        <v>1699</v>
      </c>
      <c r="D33" s="76" t="s">
        <v>69</v>
      </c>
      <c r="E33" s="12">
        <v>44477</v>
      </c>
      <c r="F33" s="74" t="s">
        <v>1344</v>
      </c>
      <c r="G33" s="12">
        <v>44477.833333333336</v>
      </c>
      <c r="H33" s="75" t="s">
        <v>1345</v>
      </c>
      <c r="I33" s="15">
        <v>53</v>
      </c>
      <c r="J33" s="15">
        <v>23</v>
      </c>
      <c r="K33" s="15">
        <v>20</v>
      </c>
      <c r="L33" s="15">
        <v>8</v>
      </c>
      <c r="M33" s="79">
        <v>6.0949999999999998</v>
      </c>
      <c r="N33" s="101">
        <v>8</v>
      </c>
      <c r="O33" s="63">
        <v>2530</v>
      </c>
      <c r="P33" s="64">
        <f>Table224578910112345678910111213[[#This Row],[PEMBULATAN]]*O33</f>
        <v>20240</v>
      </c>
    </row>
    <row r="34" spans="1:16" ht="26.25" customHeight="1" x14ac:dyDescent="0.2">
      <c r="A34" s="13"/>
      <c r="B34" s="73"/>
      <c r="C34" s="71" t="s">
        <v>1700</v>
      </c>
      <c r="D34" s="76" t="s">
        <v>69</v>
      </c>
      <c r="E34" s="12">
        <v>44477</v>
      </c>
      <c r="F34" s="74" t="s">
        <v>1344</v>
      </c>
      <c r="G34" s="12">
        <v>44477.833333333336</v>
      </c>
      <c r="H34" s="75" t="s">
        <v>1345</v>
      </c>
      <c r="I34" s="15">
        <v>73</v>
      </c>
      <c r="J34" s="15">
        <v>40</v>
      </c>
      <c r="K34" s="15">
        <v>20</v>
      </c>
      <c r="L34" s="15">
        <v>7</v>
      </c>
      <c r="M34" s="79">
        <v>14.6</v>
      </c>
      <c r="N34" s="101">
        <v>14.6</v>
      </c>
      <c r="O34" s="63">
        <v>2530</v>
      </c>
      <c r="P34" s="64">
        <f>Table224578910112345678910111213[[#This Row],[PEMBULATAN]]*O34</f>
        <v>36938</v>
      </c>
    </row>
    <row r="35" spans="1:16" ht="26.25" customHeight="1" x14ac:dyDescent="0.2">
      <c r="A35" s="13"/>
      <c r="B35" s="73"/>
      <c r="C35" s="71" t="s">
        <v>1701</v>
      </c>
      <c r="D35" s="76" t="s">
        <v>69</v>
      </c>
      <c r="E35" s="12">
        <v>44477</v>
      </c>
      <c r="F35" s="74" t="s">
        <v>1344</v>
      </c>
      <c r="G35" s="12">
        <v>44477.833333333336</v>
      </c>
      <c r="H35" s="75" t="s">
        <v>1345</v>
      </c>
      <c r="I35" s="15">
        <v>50</v>
      </c>
      <c r="J35" s="15">
        <v>42</v>
      </c>
      <c r="K35" s="15">
        <v>15</v>
      </c>
      <c r="L35" s="15">
        <v>5</v>
      </c>
      <c r="M35" s="79">
        <v>7.875</v>
      </c>
      <c r="N35" s="101">
        <v>7.875</v>
      </c>
      <c r="O35" s="63">
        <v>2530</v>
      </c>
      <c r="P35" s="64">
        <f>Table224578910112345678910111213[[#This Row],[PEMBULATAN]]*O35</f>
        <v>19923.75</v>
      </c>
    </row>
    <row r="36" spans="1:16" ht="26.25" customHeight="1" x14ac:dyDescent="0.2">
      <c r="A36" s="13"/>
      <c r="B36" s="73"/>
      <c r="C36" s="71" t="s">
        <v>1702</v>
      </c>
      <c r="D36" s="76" t="s">
        <v>69</v>
      </c>
      <c r="E36" s="12">
        <v>44477</v>
      </c>
      <c r="F36" s="74" t="s">
        <v>1344</v>
      </c>
      <c r="G36" s="12">
        <v>44477.833333333336</v>
      </c>
      <c r="H36" s="75" t="s">
        <v>1345</v>
      </c>
      <c r="I36" s="15">
        <v>80</v>
      </c>
      <c r="J36" s="15">
        <v>50</v>
      </c>
      <c r="K36" s="15">
        <v>35</v>
      </c>
      <c r="L36" s="15">
        <v>24</v>
      </c>
      <c r="M36" s="79">
        <v>35</v>
      </c>
      <c r="N36" s="101">
        <v>35</v>
      </c>
      <c r="O36" s="63">
        <v>2530</v>
      </c>
      <c r="P36" s="64">
        <f>Table224578910112345678910111213[[#This Row],[PEMBULATAN]]*O36</f>
        <v>88550</v>
      </c>
    </row>
    <row r="37" spans="1:16" ht="26.25" customHeight="1" x14ac:dyDescent="0.2">
      <c r="A37" s="13"/>
      <c r="B37" s="73"/>
      <c r="C37" s="71" t="s">
        <v>1703</v>
      </c>
      <c r="D37" s="76" t="s">
        <v>69</v>
      </c>
      <c r="E37" s="12">
        <v>44477</v>
      </c>
      <c r="F37" s="74" t="s">
        <v>1344</v>
      </c>
      <c r="G37" s="12">
        <v>44477.833333333336</v>
      </c>
      <c r="H37" s="75" t="s">
        <v>1345</v>
      </c>
      <c r="I37" s="15">
        <v>92</v>
      </c>
      <c r="J37" s="15">
        <v>66</v>
      </c>
      <c r="K37" s="15">
        <v>17</v>
      </c>
      <c r="L37" s="15">
        <v>9</v>
      </c>
      <c r="M37" s="79">
        <v>25.806000000000001</v>
      </c>
      <c r="N37" s="101">
        <v>25.806000000000001</v>
      </c>
      <c r="O37" s="63">
        <v>2530</v>
      </c>
      <c r="P37" s="64">
        <f>Table224578910112345678910111213[[#This Row],[PEMBULATAN]]*O37</f>
        <v>65289.18</v>
      </c>
    </row>
    <row r="38" spans="1:16" ht="26.25" customHeight="1" x14ac:dyDescent="0.2">
      <c r="A38" s="13"/>
      <c r="B38" s="73"/>
      <c r="C38" s="71" t="s">
        <v>1704</v>
      </c>
      <c r="D38" s="76" t="s">
        <v>69</v>
      </c>
      <c r="E38" s="12">
        <v>44477</v>
      </c>
      <c r="F38" s="74" t="s">
        <v>1344</v>
      </c>
      <c r="G38" s="12">
        <v>44477.833333333336</v>
      </c>
      <c r="H38" s="75" t="s">
        <v>1345</v>
      </c>
      <c r="I38" s="15">
        <v>51</v>
      </c>
      <c r="J38" s="15">
        <v>20</v>
      </c>
      <c r="K38" s="15">
        <v>20</v>
      </c>
      <c r="L38" s="15">
        <v>8</v>
      </c>
      <c r="M38" s="79">
        <v>5.0999999999999996</v>
      </c>
      <c r="N38" s="101">
        <v>8</v>
      </c>
      <c r="O38" s="63">
        <v>2530</v>
      </c>
      <c r="P38" s="64">
        <f>Table224578910112345678910111213[[#This Row],[PEMBULATAN]]*O38</f>
        <v>20240</v>
      </c>
    </row>
    <row r="39" spans="1:16" ht="26.25" customHeight="1" x14ac:dyDescent="0.2">
      <c r="A39" s="13"/>
      <c r="B39" s="73"/>
      <c r="C39" s="71" t="s">
        <v>1705</v>
      </c>
      <c r="D39" s="76" t="s">
        <v>69</v>
      </c>
      <c r="E39" s="12">
        <v>44477</v>
      </c>
      <c r="F39" s="74" t="s">
        <v>1344</v>
      </c>
      <c r="G39" s="12">
        <v>44477.833333333336</v>
      </c>
      <c r="H39" s="75" t="s">
        <v>1345</v>
      </c>
      <c r="I39" s="15">
        <v>72</v>
      </c>
      <c r="J39" s="15">
        <v>61</v>
      </c>
      <c r="K39" s="15">
        <v>22</v>
      </c>
      <c r="L39" s="15">
        <v>18</v>
      </c>
      <c r="M39" s="79">
        <v>24.155999999999999</v>
      </c>
      <c r="N39" s="101">
        <v>24.155999999999999</v>
      </c>
      <c r="O39" s="63">
        <v>2530</v>
      </c>
      <c r="P39" s="64">
        <f>Table224578910112345678910111213[[#This Row],[PEMBULATAN]]*O39</f>
        <v>61114.68</v>
      </c>
    </row>
    <row r="40" spans="1:16" ht="26.25" customHeight="1" x14ac:dyDescent="0.2">
      <c r="A40" s="13"/>
      <c r="B40" s="73"/>
      <c r="C40" s="71" t="s">
        <v>1706</v>
      </c>
      <c r="D40" s="76" t="s">
        <v>69</v>
      </c>
      <c r="E40" s="12">
        <v>44477</v>
      </c>
      <c r="F40" s="74" t="s">
        <v>1344</v>
      </c>
      <c r="G40" s="12">
        <v>44477.833333333336</v>
      </c>
      <c r="H40" s="75" t="s">
        <v>1345</v>
      </c>
      <c r="I40" s="15">
        <v>91</v>
      </c>
      <c r="J40" s="15">
        <v>51</v>
      </c>
      <c r="K40" s="15">
        <v>30</v>
      </c>
      <c r="L40" s="15">
        <v>17</v>
      </c>
      <c r="M40" s="79">
        <v>34.807499999999997</v>
      </c>
      <c r="N40" s="101">
        <v>34.807499999999997</v>
      </c>
      <c r="O40" s="63">
        <v>2530</v>
      </c>
      <c r="P40" s="64">
        <f>Table224578910112345678910111213[[#This Row],[PEMBULATAN]]*O40</f>
        <v>88062.974999999991</v>
      </c>
    </row>
    <row r="41" spans="1:16" ht="26.25" customHeight="1" x14ac:dyDescent="0.2">
      <c r="A41" s="13"/>
      <c r="B41" s="73"/>
      <c r="C41" s="71" t="s">
        <v>1707</v>
      </c>
      <c r="D41" s="76" t="s">
        <v>69</v>
      </c>
      <c r="E41" s="12">
        <v>44477</v>
      </c>
      <c r="F41" s="74" t="s">
        <v>1344</v>
      </c>
      <c r="G41" s="12">
        <v>44477.833333333336</v>
      </c>
      <c r="H41" s="75" t="s">
        <v>1345</v>
      </c>
      <c r="I41" s="15">
        <v>94</v>
      </c>
      <c r="J41" s="15">
        <v>51</v>
      </c>
      <c r="K41" s="15">
        <v>22</v>
      </c>
      <c r="L41" s="15">
        <v>14</v>
      </c>
      <c r="M41" s="79">
        <v>26.367000000000001</v>
      </c>
      <c r="N41" s="101">
        <v>27</v>
      </c>
      <c r="O41" s="63">
        <v>2530</v>
      </c>
      <c r="P41" s="64">
        <f>Table224578910112345678910111213[[#This Row],[PEMBULATAN]]*O41</f>
        <v>68310</v>
      </c>
    </row>
    <row r="42" spans="1:16" ht="26.25" customHeight="1" x14ac:dyDescent="0.2">
      <c r="A42" s="13"/>
      <c r="B42" s="73"/>
      <c r="C42" s="71" t="s">
        <v>1708</v>
      </c>
      <c r="D42" s="76" t="s">
        <v>69</v>
      </c>
      <c r="E42" s="12">
        <v>44477</v>
      </c>
      <c r="F42" s="74" t="s">
        <v>1344</v>
      </c>
      <c r="G42" s="12">
        <v>44477.833333333336</v>
      </c>
      <c r="H42" s="75" t="s">
        <v>1345</v>
      </c>
      <c r="I42" s="15">
        <v>72</v>
      </c>
      <c r="J42" s="15">
        <v>51</v>
      </c>
      <c r="K42" s="15">
        <v>22</v>
      </c>
      <c r="L42" s="15">
        <v>12</v>
      </c>
      <c r="M42" s="79">
        <v>20.196000000000002</v>
      </c>
      <c r="N42" s="101">
        <v>20.196000000000002</v>
      </c>
      <c r="O42" s="63">
        <v>2530</v>
      </c>
      <c r="P42" s="64">
        <f>Table224578910112345678910111213[[#This Row],[PEMBULATAN]]*O42</f>
        <v>51095.880000000005</v>
      </c>
    </row>
    <row r="43" spans="1:16" ht="26.25" customHeight="1" x14ac:dyDescent="0.2">
      <c r="A43" s="13"/>
      <c r="B43" s="73"/>
      <c r="C43" s="71" t="s">
        <v>1709</v>
      </c>
      <c r="D43" s="76" t="s">
        <v>69</v>
      </c>
      <c r="E43" s="12">
        <v>44477</v>
      </c>
      <c r="F43" s="74" t="s">
        <v>1344</v>
      </c>
      <c r="G43" s="12">
        <v>44477.833333333336</v>
      </c>
      <c r="H43" s="75" t="s">
        <v>1345</v>
      </c>
      <c r="I43" s="15">
        <v>76</v>
      </c>
      <c r="J43" s="15">
        <v>50</v>
      </c>
      <c r="K43" s="15">
        <v>20</v>
      </c>
      <c r="L43" s="15">
        <v>17</v>
      </c>
      <c r="M43" s="79">
        <v>19</v>
      </c>
      <c r="N43" s="101">
        <v>19</v>
      </c>
      <c r="O43" s="63">
        <v>2530</v>
      </c>
      <c r="P43" s="64">
        <f>Table224578910112345678910111213[[#This Row],[PEMBULATAN]]*O43</f>
        <v>48070</v>
      </c>
    </row>
    <row r="44" spans="1:16" ht="26.25" customHeight="1" x14ac:dyDescent="0.2">
      <c r="A44" s="13"/>
      <c r="B44" s="73"/>
      <c r="C44" s="71" t="s">
        <v>1710</v>
      </c>
      <c r="D44" s="76" t="s">
        <v>69</v>
      </c>
      <c r="E44" s="12">
        <v>44477</v>
      </c>
      <c r="F44" s="74" t="s">
        <v>1344</v>
      </c>
      <c r="G44" s="12">
        <v>44477.833333333336</v>
      </c>
      <c r="H44" s="75" t="s">
        <v>1345</v>
      </c>
      <c r="I44" s="15">
        <v>93</v>
      </c>
      <c r="J44" s="15">
        <v>53</v>
      </c>
      <c r="K44" s="15">
        <v>35</v>
      </c>
      <c r="L44" s="15">
        <v>20</v>
      </c>
      <c r="M44" s="79">
        <v>43.128749999999997</v>
      </c>
      <c r="N44" s="101">
        <v>43.128749999999997</v>
      </c>
      <c r="O44" s="63">
        <v>2530</v>
      </c>
      <c r="P44" s="64">
        <f>Table224578910112345678910111213[[#This Row],[PEMBULATAN]]*O44</f>
        <v>109115.73749999999</v>
      </c>
    </row>
    <row r="45" spans="1:16" ht="26.25" customHeight="1" x14ac:dyDescent="0.2">
      <c r="A45" s="13"/>
      <c r="B45" s="73"/>
      <c r="C45" s="71" t="s">
        <v>1711</v>
      </c>
      <c r="D45" s="76" t="s">
        <v>69</v>
      </c>
      <c r="E45" s="12">
        <v>44477</v>
      </c>
      <c r="F45" s="74" t="s">
        <v>1344</v>
      </c>
      <c r="G45" s="12">
        <v>44477.833333333336</v>
      </c>
      <c r="H45" s="75" t="s">
        <v>1345</v>
      </c>
      <c r="I45" s="15">
        <v>90</v>
      </c>
      <c r="J45" s="15">
        <v>54</v>
      </c>
      <c r="K45" s="15">
        <v>31</v>
      </c>
      <c r="L45" s="15">
        <v>18</v>
      </c>
      <c r="M45" s="79">
        <v>37.664999999999999</v>
      </c>
      <c r="N45" s="101">
        <v>37.664999999999999</v>
      </c>
      <c r="O45" s="63">
        <v>2530</v>
      </c>
      <c r="P45" s="64">
        <f>Table224578910112345678910111213[[#This Row],[PEMBULATAN]]*O45</f>
        <v>95292.45</v>
      </c>
    </row>
    <row r="46" spans="1:16" ht="26.25" customHeight="1" x14ac:dyDescent="0.2">
      <c r="A46" s="13"/>
      <c r="B46" s="73"/>
      <c r="C46" s="71" t="s">
        <v>1712</v>
      </c>
      <c r="D46" s="76" t="s">
        <v>69</v>
      </c>
      <c r="E46" s="12">
        <v>44477</v>
      </c>
      <c r="F46" s="74" t="s">
        <v>1344</v>
      </c>
      <c r="G46" s="12">
        <v>44477.833333333336</v>
      </c>
      <c r="H46" s="75" t="s">
        <v>1345</v>
      </c>
      <c r="I46" s="15">
        <v>50</v>
      </c>
      <c r="J46" s="15">
        <v>51</v>
      </c>
      <c r="K46" s="15">
        <v>20</v>
      </c>
      <c r="L46" s="15">
        <v>7</v>
      </c>
      <c r="M46" s="79">
        <v>12.75</v>
      </c>
      <c r="N46" s="101">
        <v>12.75</v>
      </c>
      <c r="O46" s="63">
        <v>2530</v>
      </c>
      <c r="P46" s="64">
        <f>Table224578910112345678910111213[[#This Row],[PEMBULATAN]]*O46</f>
        <v>32257.5</v>
      </c>
    </row>
    <row r="47" spans="1:16" ht="26.25" customHeight="1" x14ac:dyDescent="0.2">
      <c r="A47" s="13"/>
      <c r="B47" s="73"/>
      <c r="C47" s="71" t="s">
        <v>1713</v>
      </c>
      <c r="D47" s="76" t="s">
        <v>69</v>
      </c>
      <c r="E47" s="12">
        <v>44477</v>
      </c>
      <c r="F47" s="74" t="s">
        <v>1344</v>
      </c>
      <c r="G47" s="12">
        <v>44477.833333333336</v>
      </c>
      <c r="H47" s="75" t="s">
        <v>1345</v>
      </c>
      <c r="I47" s="15">
        <v>41</v>
      </c>
      <c r="J47" s="15">
        <v>41</v>
      </c>
      <c r="K47" s="15">
        <v>15</v>
      </c>
      <c r="L47" s="15">
        <v>3</v>
      </c>
      <c r="M47" s="79">
        <v>6.30375</v>
      </c>
      <c r="N47" s="101">
        <v>6.30375</v>
      </c>
      <c r="O47" s="63">
        <v>2530</v>
      </c>
      <c r="P47" s="64">
        <f>Table224578910112345678910111213[[#This Row],[PEMBULATAN]]*O47</f>
        <v>15948.487499999999</v>
      </c>
    </row>
    <row r="48" spans="1:16" ht="26.25" customHeight="1" x14ac:dyDescent="0.2">
      <c r="A48" s="13"/>
      <c r="B48" s="73"/>
      <c r="C48" s="71" t="s">
        <v>1714</v>
      </c>
      <c r="D48" s="76" t="s">
        <v>69</v>
      </c>
      <c r="E48" s="12">
        <v>44477</v>
      </c>
      <c r="F48" s="74" t="s">
        <v>1344</v>
      </c>
      <c r="G48" s="12">
        <v>44477.833333333336</v>
      </c>
      <c r="H48" s="75" t="s">
        <v>1345</v>
      </c>
      <c r="I48" s="15">
        <v>90</v>
      </c>
      <c r="J48" s="15">
        <v>60</v>
      </c>
      <c r="K48" s="15">
        <v>20</v>
      </c>
      <c r="L48" s="15">
        <v>24</v>
      </c>
      <c r="M48" s="79">
        <v>27</v>
      </c>
      <c r="N48" s="101">
        <v>27</v>
      </c>
      <c r="O48" s="63">
        <v>2530</v>
      </c>
      <c r="P48" s="64">
        <f>Table224578910112345678910111213[[#This Row],[PEMBULATAN]]*O48</f>
        <v>68310</v>
      </c>
    </row>
    <row r="49" spans="1:16" ht="26.25" customHeight="1" x14ac:dyDescent="0.2">
      <c r="A49" s="13"/>
      <c r="B49" s="73"/>
      <c r="C49" s="71" t="s">
        <v>1715</v>
      </c>
      <c r="D49" s="76" t="s">
        <v>69</v>
      </c>
      <c r="E49" s="12">
        <v>44477</v>
      </c>
      <c r="F49" s="74" t="s">
        <v>1344</v>
      </c>
      <c r="G49" s="12">
        <v>44477.833333333336</v>
      </c>
      <c r="H49" s="75" t="s">
        <v>1345</v>
      </c>
      <c r="I49" s="15">
        <v>31</v>
      </c>
      <c r="J49" s="15">
        <v>33</v>
      </c>
      <c r="K49" s="15">
        <v>30</v>
      </c>
      <c r="L49" s="15">
        <v>2</v>
      </c>
      <c r="M49" s="79">
        <v>7.6725000000000003</v>
      </c>
      <c r="N49" s="101">
        <v>7.6725000000000003</v>
      </c>
      <c r="O49" s="63">
        <v>2530</v>
      </c>
      <c r="P49" s="64">
        <f>Table224578910112345678910111213[[#This Row],[PEMBULATAN]]*O49</f>
        <v>19411.424999999999</v>
      </c>
    </row>
    <row r="50" spans="1:16" ht="26.25" customHeight="1" x14ac:dyDescent="0.2">
      <c r="A50" s="13"/>
      <c r="B50" s="73"/>
      <c r="C50" s="71" t="s">
        <v>1716</v>
      </c>
      <c r="D50" s="76" t="s">
        <v>69</v>
      </c>
      <c r="E50" s="12">
        <v>44477</v>
      </c>
      <c r="F50" s="74" t="s">
        <v>1344</v>
      </c>
      <c r="G50" s="12">
        <v>44477.833333333336</v>
      </c>
      <c r="H50" s="75" t="s">
        <v>1345</v>
      </c>
      <c r="I50" s="15">
        <v>90</v>
      </c>
      <c r="J50" s="15">
        <v>51</v>
      </c>
      <c r="K50" s="15">
        <v>20</v>
      </c>
      <c r="L50" s="15">
        <v>22</v>
      </c>
      <c r="M50" s="79">
        <v>22.95</v>
      </c>
      <c r="N50" s="101">
        <v>22.95</v>
      </c>
      <c r="O50" s="63">
        <v>2530</v>
      </c>
      <c r="P50" s="64">
        <f>Table224578910112345678910111213[[#This Row],[PEMBULATAN]]*O50</f>
        <v>58063.5</v>
      </c>
    </row>
    <row r="51" spans="1:16" ht="26.25" customHeight="1" x14ac:dyDescent="0.2">
      <c r="A51" s="13"/>
      <c r="B51" s="73"/>
      <c r="C51" s="71" t="s">
        <v>1717</v>
      </c>
      <c r="D51" s="76" t="s">
        <v>69</v>
      </c>
      <c r="E51" s="12">
        <v>44477</v>
      </c>
      <c r="F51" s="74" t="s">
        <v>1344</v>
      </c>
      <c r="G51" s="12">
        <v>44477.833333333336</v>
      </c>
      <c r="H51" s="75" t="s">
        <v>1345</v>
      </c>
      <c r="I51" s="15">
        <v>71</v>
      </c>
      <c r="J51" s="15">
        <v>42</v>
      </c>
      <c r="K51" s="15">
        <v>15</v>
      </c>
      <c r="L51" s="15">
        <v>6</v>
      </c>
      <c r="M51" s="79">
        <v>11.182499999999999</v>
      </c>
      <c r="N51" s="101">
        <v>11.182499999999999</v>
      </c>
      <c r="O51" s="63">
        <v>2530</v>
      </c>
      <c r="P51" s="64">
        <f>Table224578910112345678910111213[[#This Row],[PEMBULATAN]]*O51</f>
        <v>28291.724999999999</v>
      </c>
    </row>
    <row r="52" spans="1:16" ht="26.25" customHeight="1" x14ac:dyDescent="0.2">
      <c r="A52" s="13"/>
      <c r="B52" s="73"/>
      <c r="C52" s="71" t="s">
        <v>1718</v>
      </c>
      <c r="D52" s="76" t="s">
        <v>69</v>
      </c>
      <c r="E52" s="12">
        <v>44477</v>
      </c>
      <c r="F52" s="74" t="s">
        <v>1344</v>
      </c>
      <c r="G52" s="12">
        <v>44477.833333333336</v>
      </c>
      <c r="H52" s="75" t="s">
        <v>1345</v>
      </c>
      <c r="I52" s="15">
        <v>102</v>
      </c>
      <c r="J52" s="15">
        <v>51</v>
      </c>
      <c r="K52" s="15">
        <v>35</v>
      </c>
      <c r="L52" s="15">
        <v>26</v>
      </c>
      <c r="M52" s="79">
        <v>45.517499999999998</v>
      </c>
      <c r="N52" s="101">
        <v>45.517499999999998</v>
      </c>
      <c r="O52" s="63">
        <v>2530</v>
      </c>
      <c r="P52" s="64">
        <f>Table224578910112345678910111213[[#This Row],[PEMBULATAN]]*O52</f>
        <v>115159.27499999999</v>
      </c>
    </row>
    <row r="53" spans="1:16" ht="26.25" customHeight="1" x14ac:dyDescent="0.2">
      <c r="A53" s="13"/>
      <c r="B53" s="73"/>
      <c r="C53" s="71" t="s">
        <v>1719</v>
      </c>
      <c r="D53" s="76" t="s">
        <v>69</v>
      </c>
      <c r="E53" s="12">
        <v>44477</v>
      </c>
      <c r="F53" s="74" t="s">
        <v>1344</v>
      </c>
      <c r="G53" s="12">
        <v>44477.833333333336</v>
      </c>
      <c r="H53" s="75" t="s">
        <v>1345</v>
      </c>
      <c r="I53" s="15">
        <v>36</v>
      </c>
      <c r="J53" s="15">
        <v>28</v>
      </c>
      <c r="K53" s="15">
        <v>20</v>
      </c>
      <c r="L53" s="15">
        <v>4</v>
      </c>
      <c r="M53" s="79">
        <v>5.04</v>
      </c>
      <c r="N53" s="101">
        <v>5.04</v>
      </c>
      <c r="O53" s="63">
        <v>2530</v>
      </c>
      <c r="P53" s="64">
        <f>Table224578910112345678910111213[[#This Row],[PEMBULATAN]]*O53</f>
        <v>12751.2</v>
      </c>
    </row>
    <row r="54" spans="1:16" ht="26.25" customHeight="1" x14ac:dyDescent="0.2">
      <c r="A54" s="13"/>
      <c r="B54" s="73"/>
      <c r="C54" s="71" t="s">
        <v>1720</v>
      </c>
      <c r="D54" s="76" t="s">
        <v>69</v>
      </c>
      <c r="E54" s="12">
        <v>44477</v>
      </c>
      <c r="F54" s="74" t="s">
        <v>1344</v>
      </c>
      <c r="G54" s="12">
        <v>44477.833333333336</v>
      </c>
      <c r="H54" s="75" t="s">
        <v>1345</v>
      </c>
      <c r="I54" s="15">
        <v>31</v>
      </c>
      <c r="J54" s="15">
        <v>32</v>
      </c>
      <c r="K54" s="15">
        <v>30</v>
      </c>
      <c r="L54" s="15">
        <v>2</v>
      </c>
      <c r="M54" s="79">
        <v>7.44</v>
      </c>
      <c r="N54" s="101">
        <v>8</v>
      </c>
      <c r="O54" s="63">
        <v>2530</v>
      </c>
      <c r="P54" s="64">
        <f>Table224578910112345678910111213[[#This Row],[PEMBULATAN]]*O54</f>
        <v>20240</v>
      </c>
    </row>
    <row r="55" spans="1:16" ht="26.25" customHeight="1" x14ac:dyDescent="0.2">
      <c r="A55" s="13"/>
      <c r="B55" s="73"/>
      <c r="C55" s="71" t="s">
        <v>1721</v>
      </c>
      <c r="D55" s="76" t="s">
        <v>69</v>
      </c>
      <c r="E55" s="12">
        <v>44477</v>
      </c>
      <c r="F55" s="74" t="s">
        <v>1344</v>
      </c>
      <c r="G55" s="12">
        <v>44477.833333333336</v>
      </c>
      <c r="H55" s="75" t="s">
        <v>1345</v>
      </c>
      <c r="I55" s="15">
        <v>82</v>
      </c>
      <c r="J55" s="15">
        <v>54</v>
      </c>
      <c r="K55" s="15">
        <v>21</v>
      </c>
      <c r="L55" s="15">
        <v>11</v>
      </c>
      <c r="M55" s="79">
        <v>23.247</v>
      </c>
      <c r="N55" s="101">
        <v>23.247</v>
      </c>
      <c r="O55" s="63">
        <v>2530</v>
      </c>
      <c r="P55" s="64">
        <f>Table224578910112345678910111213[[#This Row],[PEMBULATAN]]*O55</f>
        <v>58814.909999999996</v>
      </c>
    </row>
    <row r="56" spans="1:16" ht="26.25" customHeight="1" x14ac:dyDescent="0.2">
      <c r="A56" s="13"/>
      <c r="B56" s="73"/>
      <c r="C56" s="71" t="s">
        <v>1722</v>
      </c>
      <c r="D56" s="76" t="s">
        <v>69</v>
      </c>
      <c r="E56" s="12">
        <v>44477</v>
      </c>
      <c r="F56" s="74" t="s">
        <v>1344</v>
      </c>
      <c r="G56" s="12">
        <v>44477.833333333336</v>
      </c>
      <c r="H56" s="75" t="s">
        <v>1345</v>
      </c>
      <c r="I56" s="15">
        <v>34</v>
      </c>
      <c r="J56" s="15">
        <v>29</v>
      </c>
      <c r="K56" s="15">
        <v>22</v>
      </c>
      <c r="L56" s="15">
        <v>2</v>
      </c>
      <c r="M56" s="79">
        <v>5.423</v>
      </c>
      <c r="N56" s="101">
        <v>6</v>
      </c>
      <c r="O56" s="63">
        <v>2530</v>
      </c>
      <c r="P56" s="64">
        <f>Table224578910112345678910111213[[#This Row],[PEMBULATAN]]*O56</f>
        <v>15180</v>
      </c>
    </row>
    <row r="57" spans="1:16" ht="26.25" customHeight="1" x14ac:dyDescent="0.2">
      <c r="A57" s="13"/>
      <c r="B57" s="73"/>
      <c r="C57" s="71" t="s">
        <v>1723</v>
      </c>
      <c r="D57" s="76" t="s">
        <v>69</v>
      </c>
      <c r="E57" s="12">
        <v>44477</v>
      </c>
      <c r="F57" s="74" t="s">
        <v>1344</v>
      </c>
      <c r="G57" s="12">
        <v>44477.833333333336</v>
      </c>
      <c r="H57" s="75" t="s">
        <v>1345</v>
      </c>
      <c r="I57" s="15">
        <v>71</v>
      </c>
      <c r="J57" s="15">
        <v>52</v>
      </c>
      <c r="K57" s="15">
        <v>14</v>
      </c>
      <c r="L57" s="15">
        <v>7</v>
      </c>
      <c r="M57" s="79">
        <v>12.922000000000001</v>
      </c>
      <c r="N57" s="101">
        <v>12.922000000000001</v>
      </c>
      <c r="O57" s="63">
        <v>2530</v>
      </c>
      <c r="P57" s="64">
        <f>Table224578910112345678910111213[[#This Row],[PEMBULATAN]]*O57</f>
        <v>32692.66</v>
      </c>
    </row>
    <row r="58" spans="1:16" ht="26.25" customHeight="1" x14ac:dyDescent="0.2">
      <c r="A58" s="13"/>
      <c r="B58" s="73"/>
      <c r="C58" s="71" t="s">
        <v>1724</v>
      </c>
      <c r="D58" s="76" t="s">
        <v>69</v>
      </c>
      <c r="E58" s="12">
        <v>44477</v>
      </c>
      <c r="F58" s="74" t="s">
        <v>1344</v>
      </c>
      <c r="G58" s="12">
        <v>44477.833333333336</v>
      </c>
      <c r="H58" s="75" t="s">
        <v>1345</v>
      </c>
      <c r="I58" s="15">
        <v>172</v>
      </c>
      <c r="J58" s="15">
        <v>7</v>
      </c>
      <c r="K58" s="15">
        <v>5</v>
      </c>
      <c r="L58" s="15">
        <v>1</v>
      </c>
      <c r="M58" s="79">
        <v>1.5049999999999999</v>
      </c>
      <c r="N58" s="101">
        <v>1.5049999999999999</v>
      </c>
      <c r="O58" s="63">
        <v>2530</v>
      </c>
      <c r="P58" s="64">
        <f>Table224578910112345678910111213[[#This Row],[PEMBULATAN]]*O58</f>
        <v>3807.6499999999996</v>
      </c>
    </row>
    <row r="59" spans="1:16" ht="26.25" customHeight="1" x14ac:dyDescent="0.2">
      <c r="A59" s="13"/>
      <c r="B59" s="73"/>
      <c r="C59" s="71" t="s">
        <v>1725</v>
      </c>
      <c r="D59" s="76" t="s">
        <v>69</v>
      </c>
      <c r="E59" s="12">
        <v>44477</v>
      </c>
      <c r="F59" s="74" t="s">
        <v>1344</v>
      </c>
      <c r="G59" s="12">
        <v>44477.833333333336</v>
      </c>
      <c r="H59" s="75" t="s">
        <v>1345</v>
      </c>
      <c r="I59" s="15">
        <v>34</v>
      </c>
      <c r="J59" s="15">
        <v>16</v>
      </c>
      <c r="K59" s="15">
        <v>10</v>
      </c>
      <c r="L59" s="15">
        <v>23</v>
      </c>
      <c r="M59" s="79">
        <v>1.36</v>
      </c>
      <c r="N59" s="101">
        <v>23</v>
      </c>
      <c r="O59" s="63">
        <v>2530</v>
      </c>
      <c r="P59" s="64">
        <f>Table224578910112345678910111213[[#This Row],[PEMBULATAN]]*O59</f>
        <v>58190</v>
      </c>
    </row>
    <row r="60" spans="1:16" ht="26.25" customHeight="1" x14ac:dyDescent="0.2">
      <c r="A60" s="13"/>
      <c r="B60" s="73"/>
      <c r="C60" s="71" t="s">
        <v>1726</v>
      </c>
      <c r="D60" s="76" t="s">
        <v>69</v>
      </c>
      <c r="E60" s="12">
        <v>44477</v>
      </c>
      <c r="F60" s="74" t="s">
        <v>1344</v>
      </c>
      <c r="G60" s="12">
        <v>44477.833333333336</v>
      </c>
      <c r="H60" s="75" t="s">
        <v>1345</v>
      </c>
      <c r="I60" s="15">
        <v>31</v>
      </c>
      <c r="J60" s="15">
        <v>30</v>
      </c>
      <c r="K60" s="15">
        <v>30</v>
      </c>
      <c r="L60" s="15">
        <v>2</v>
      </c>
      <c r="M60" s="79">
        <v>6.9749999999999996</v>
      </c>
      <c r="N60" s="101">
        <v>6.9749999999999996</v>
      </c>
      <c r="O60" s="63">
        <v>2530</v>
      </c>
      <c r="P60" s="64">
        <f>Table224578910112345678910111213[[#This Row],[PEMBULATAN]]*O60</f>
        <v>17646.75</v>
      </c>
    </row>
    <row r="61" spans="1:16" ht="26.25" customHeight="1" x14ac:dyDescent="0.2">
      <c r="A61" s="13"/>
      <c r="B61" s="73"/>
      <c r="C61" s="71" t="s">
        <v>1727</v>
      </c>
      <c r="D61" s="76" t="s">
        <v>69</v>
      </c>
      <c r="E61" s="12">
        <v>44477</v>
      </c>
      <c r="F61" s="74" t="s">
        <v>1344</v>
      </c>
      <c r="G61" s="12">
        <v>44477.833333333336</v>
      </c>
      <c r="H61" s="75" t="s">
        <v>1345</v>
      </c>
      <c r="I61" s="15">
        <v>80</v>
      </c>
      <c r="J61" s="15">
        <v>80</v>
      </c>
      <c r="K61" s="15">
        <v>24</v>
      </c>
      <c r="L61" s="15">
        <v>20</v>
      </c>
      <c r="M61" s="79">
        <v>38.4</v>
      </c>
      <c r="N61" s="101">
        <v>39</v>
      </c>
      <c r="O61" s="63">
        <v>2530</v>
      </c>
      <c r="P61" s="64">
        <f>Table224578910112345678910111213[[#This Row],[PEMBULATAN]]*O61</f>
        <v>98670</v>
      </c>
    </row>
    <row r="62" spans="1:16" ht="26.25" customHeight="1" x14ac:dyDescent="0.2">
      <c r="A62" s="13"/>
      <c r="B62" s="73"/>
      <c r="C62" s="71" t="s">
        <v>1728</v>
      </c>
      <c r="D62" s="76" t="s">
        <v>69</v>
      </c>
      <c r="E62" s="12">
        <v>44477</v>
      </c>
      <c r="F62" s="74" t="s">
        <v>1344</v>
      </c>
      <c r="G62" s="12">
        <v>44477.833333333336</v>
      </c>
      <c r="H62" s="75" t="s">
        <v>1345</v>
      </c>
      <c r="I62" s="15">
        <v>152</v>
      </c>
      <c r="J62" s="15">
        <v>12</v>
      </c>
      <c r="K62" s="15">
        <v>7</v>
      </c>
      <c r="L62" s="15">
        <v>5</v>
      </c>
      <c r="M62" s="79">
        <v>3.1920000000000002</v>
      </c>
      <c r="N62" s="101">
        <v>5</v>
      </c>
      <c r="O62" s="63">
        <v>2530</v>
      </c>
      <c r="P62" s="64">
        <f>Table224578910112345678910111213[[#This Row],[PEMBULATAN]]*O62</f>
        <v>12650</v>
      </c>
    </row>
    <row r="63" spans="1:16" ht="26.25" customHeight="1" x14ac:dyDescent="0.2">
      <c r="A63" s="13"/>
      <c r="B63" s="73"/>
      <c r="C63" s="71" t="s">
        <v>1729</v>
      </c>
      <c r="D63" s="76" t="s">
        <v>69</v>
      </c>
      <c r="E63" s="12">
        <v>44477</v>
      </c>
      <c r="F63" s="74" t="s">
        <v>1344</v>
      </c>
      <c r="G63" s="12">
        <v>44477.833333333336</v>
      </c>
      <c r="H63" s="75" t="s">
        <v>1345</v>
      </c>
      <c r="I63" s="15">
        <v>114</v>
      </c>
      <c r="J63" s="15">
        <v>26</v>
      </c>
      <c r="K63" s="15">
        <v>5</v>
      </c>
      <c r="L63" s="15">
        <v>3</v>
      </c>
      <c r="M63" s="79">
        <v>3.7050000000000001</v>
      </c>
      <c r="N63" s="101">
        <v>3.7050000000000001</v>
      </c>
      <c r="O63" s="63">
        <v>2530</v>
      </c>
      <c r="P63" s="64">
        <f>Table224578910112345678910111213[[#This Row],[PEMBULATAN]]*O63</f>
        <v>9373.65</v>
      </c>
    </row>
    <row r="64" spans="1:16" ht="26.25" customHeight="1" x14ac:dyDescent="0.2">
      <c r="A64" s="13"/>
      <c r="B64" s="73"/>
      <c r="C64" s="71" t="s">
        <v>1730</v>
      </c>
      <c r="D64" s="76" t="s">
        <v>69</v>
      </c>
      <c r="E64" s="12">
        <v>44477</v>
      </c>
      <c r="F64" s="74" t="s">
        <v>1344</v>
      </c>
      <c r="G64" s="12">
        <v>44477.833333333336</v>
      </c>
      <c r="H64" s="75" t="s">
        <v>1345</v>
      </c>
      <c r="I64" s="15">
        <v>72</v>
      </c>
      <c r="J64" s="15">
        <v>28</v>
      </c>
      <c r="K64" s="15">
        <v>7</v>
      </c>
      <c r="L64" s="15">
        <v>1</v>
      </c>
      <c r="M64" s="79">
        <v>3.528</v>
      </c>
      <c r="N64" s="101">
        <v>3.528</v>
      </c>
      <c r="O64" s="63">
        <v>2530</v>
      </c>
      <c r="P64" s="64">
        <f>Table224578910112345678910111213[[#This Row],[PEMBULATAN]]*O64</f>
        <v>8925.84</v>
      </c>
    </row>
    <row r="65" spans="1:16" ht="26.25" customHeight="1" x14ac:dyDescent="0.2">
      <c r="A65" s="13"/>
      <c r="B65" s="73"/>
      <c r="C65" s="71" t="s">
        <v>1731</v>
      </c>
      <c r="D65" s="76" t="s">
        <v>69</v>
      </c>
      <c r="E65" s="12">
        <v>44477</v>
      </c>
      <c r="F65" s="74" t="s">
        <v>1344</v>
      </c>
      <c r="G65" s="12">
        <v>44477.833333333336</v>
      </c>
      <c r="H65" s="75" t="s">
        <v>1345</v>
      </c>
      <c r="I65" s="15">
        <v>70</v>
      </c>
      <c r="J65" s="15">
        <v>34</v>
      </c>
      <c r="K65" s="15">
        <v>25</v>
      </c>
      <c r="L65" s="15">
        <v>4</v>
      </c>
      <c r="M65" s="79">
        <v>14.875</v>
      </c>
      <c r="N65" s="101">
        <v>14.875</v>
      </c>
      <c r="O65" s="63">
        <v>2530</v>
      </c>
      <c r="P65" s="64">
        <f>Table224578910112345678910111213[[#This Row],[PEMBULATAN]]*O65</f>
        <v>37633.75</v>
      </c>
    </row>
    <row r="66" spans="1:16" ht="26.25" customHeight="1" x14ac:dyDescent="0.2">
      <c r="A66" s="13"/>
      <c r="B66" s="73"/>
      <c r="C66" s="71" t="s">
        <v>1732</v>
      </c>
      <c r="D66" s="76" t="s">
        <v>69</v>
      </c>
      <c r="E66" s="12">
        <v>44477</v>
      </c>
      <c r="F66" s="74" t="s">
        <v>1344</v>
      </c>
      <c r="G66" s="12">
        <v>44477.833333333336</v>
      </c>
      <c r="H66" s="75" t="s">
        <v>1345</v>
      </c>
      <c r="I66" s="15">
        <v>43</v>
      </c>
      <c r="J66" s="15">
        <v>35</v>
      </c>
      <c r="K66" s="15">
        <v>22</v>
      </c>
      <c r="L66" s="15">
        <v>8</v>
      </c>
      <c r="M66" s="79">
        <v>8.2774999999999999</v>
      </c>
      <c r="N66" s="101">
        <v>8.2774999999999999</v>
      </c>
      <c r="O66" s="63">
        <v>2530</v>
      </c>
      <c r="P66" s="64">
        <f>Table224578910112345678910111213[[#This Row],[PEMBULATAN]]*O66</f>
        <v>20942.075000000001</v>
      </c>
    </row>
    <row r="67" spans="1:16" ht="26.25" customHeight="1" x14ac:dyDescent="0.2">
      <c r="A67" s="13"/>
      <c r="B67" s="73"/>
      <c r="C67" s="71" t="s">
        <v>1733</v>
      </c>
      <c r="D67" s="76" t="s">
        <v>69</v>
      </c>
      <c r="E67" s="12">
        <v>44477</v>
      </c>
      <c r="F67" s="74" t="s">
        <v>1344</v>
      </c>
      <c r="G67" s="12">
        <v>44477.833333333336</v>
      </c>
      <c r="H67" s="75" t="s">
        <v>1345</v>
      </c>
      <c r="I67" s="15">
        <v>40</v>
      </c>
      <c r="J67" s="15">
        <v>50</v>
      </c>
      <c r="K67" s="15">
        <v>20</v>
      </c>
      <c r="L67" s="15">
        <v>3</v>
      </c>
      <c r="M67" s="79">
        <v>10</v>
      </c>
      <c r="N67" s="101">
        <v>10</v>
      </c>
      <c r="O67" s="63">
        <v>2530</v>
      </c>
      <c r="P67" s="64">
        <f>Table224578910112345678910111213[[#This Row],[PEMBULATAN]]*O67</f>
        <v>25300</v>
      </c>
    </row>
    <row r="68" spans="1:16" ht="26.25" customHeight="1" x14ac:dyDescent="0.2">
      <c r="A68" s="13"/>
      <c r="B68" s="73"/>
      <c r="C68" s="71" t="s">
        <v>1734</v>
      </c>
      <c r="D68" s="76" t="s">
        <v>69</v>
      </c>
      <c r="E68" s="12">
        <v>44477</v>
      </c>
      <c r="F68" s="74" t="s">
        <v>1344</v>
      </c>
      <c r="G68" s="12">
        <v>44477.833333333336</v>
      </c>
      <c r="H68" s="75" t="s">
        <v>1345</v>
      </c>
      <c r="I68" s="15">
        <v>50</v>
      </c>
      <c r="J68" s="15">
        <v>35</v>
      </c>
      <c r="K68" s="15">
        <v>22</v>
      </c>
      <c r="L68" s="15">
        <v>5</v>
      </c>
      <c r="M68" s="79">
        <v>9.625</v>
      </c>
      <c r="N68" s="101">
        <v>9.625</v>
      </c>
      <c r="O68" s="63">
        <v>2530</v>
      </c>
      <c r="P68" s="64">
        <f>Table224578910112345678910111213[[#This Row],[PEMBULATAN]]*O68</f>
        <v>24351.25</v>
      </c>
    </row>
    <row r="69" spans="1:16" ht="26.25" customHeight="1" x14ac:dyDescent="0.2">
      <c r="A69" s="13"/>
      <c r="B69" s="73"/>
      <c r="C69" s="71" t="s">
        <v>1735</v>
      </c>
      <c r="D69" s="76" t="s">
        <v>69</v>
      </c>
      <c r="E69" s="12">
        <v>44477</v>
      </c>
      <c r="F69" s="74" t="s">
        <v>1344</v>
      </c>
      <c r="G69" s="12">
        <v>44477.833333333336</v>
      </c>
      <c r="H69" s="75" t="s">
        <v>1345</v>
      </c>
      <c r="I69" s="15">
        <v>31</v>
      </c>
      <c r="J69" s="15">
        <v>30</v>
      </c>
      <c r="K69" s="15">
        <v>30</v>
      </c>
      <c r="L69" s="15">
        <v>2</v>
      </c>
      <c r="M69" s="79">
        <v>6.9749999999999996</v>
      </c>
      <c r="N69" s="101">
        <v>6.9749999999999996</v>
      </c>
      <c r="O69" s="63">
        <v>2530</v>
      </c>
      <c r="P69" s="64">
        <f>Table224578910112345678910111213[[#This Row],[PEMBULATAN]]*O69</f>
        <v>17646.75</v>
      </c>
    </row>
    <row r="70" spans="1:16" ht="26.25" customHeight="1" x14ac:dyDescent="0.2">
      <c r="A70" s="13"/>
      <c r="B70" s="73"/>
      <c r="C70" s="71" t="s">
        <v>1736</v>
      </c>
      <c r="D70" s="76" t="s">
        <v>69</v>
      </c>
      <c r="E70" s="12">
        <v>44477</v>
      </c>
      <c r="F70" s="74" t="s">
        <v>1344</v>
      </c>
      <c r="G70" s="12">
        <v>44477.833333333336</v>
      </c>
      <c r="H70" s="75" t="s">
        <v>1345</v>
      </c>
      <c r="I70" s="15">
        <v>55</v>
      </c>
      <c r="J70" s="15">
        <v>20</v>
      </c>
      <c r="K70" s="15">
        <v>20</v>
      </c>
      <c r="L70" s="15">
        <v>2</v>
      </c>
      <c r="M70" s="79">
        <v>5.5</v>
      </c>
      <c r="N70" s="101">
        <v>5.5</v>
      </c>
      <c r="O70" s="63">
        <v>2530</v>
      </c>
      <c r="P70" s="64">
        <f>Table224578910112345678910111213[[#This Row],[PEMBULATAN]]*O70</f>
        <v>13915</v>
      </c>
    </row>
    <row r="71" spans="1:16" ht="26.25" customHeight="1" x14ac:dyDescent="0.2">
      <c r="A71" s="13"/>
      <c r="B71" s="73"/>
      <c r="C71" s="71" t="s">
        <v>1737</v>
      </c>
      <c r="D71" s="76" t="s">
        <v>69</v>
      </c>
      <c r="E71" s="12">
        <v>44477</v>
      </c>
      <c r="F71" s="74" t="s">
        <v>1344</v>
      </c>
      <c r="G71" s="12">
        <v>44477.833333333336</v>
      </c>
      <c r="H71" s="75" t="s">
        <v>1345</v>
      </c>
      <c r="I71" s="15">
        <v>76</v>
      </c>
      <c r="J71" s="15">
        <v>7</v>
      </c>
      <c r="K71" s="15">
        <v>7</v>
      </c>
      <c r="L71" s="15">
        <v>5</v>
      </c>
      <c r="M71" s="79">
        <v>0.93100000000000005</v>
      </c>
      <c r="N71" s="101">
        <v>5</v>
      </c>
      <c r="O71" s="63">
        <v>2530</v>
      </c>
      <c r="P71" s="64">
        <f>Table224578910112345678910111213[[#This Row],[PEMBULATAN]]*O71</f>
        <v>12650</v>
      </c>
    </row>
    <row r="72" spans="1:16" ht="26.25" customHeight="1" x14ac:dyDescent="0.2">
      <c r="A72" s="13"/>
      <c r="B72" s="73"/>
      <c r="C72" s="71" t="s">
        <v>1738</v>
      </c>
      <c r="D72" s="76" t="s">
        <v>69</v>
      </c>
      <c r="E72" s="12">
        <v>44477</v>
      </c>
      <c r="F72" s="74" t="s">
        <v>1344</v>
      </c>
      <c r="G72" s="12">
        <v>44477.833333333336</v>
      </c>
      <c r="H72" s="75" t="s">
        <v>1345</v>
      </c>
      <c r="I72" s="15">
        <v>56</v>
      </c>
      <c r="J72" s="15">
        <v>25</v>
      </c>
      <c r="K72" s="15">
        <v>25</v>
      </c>
      <c r="L72" s="15">
        <v>10</v>
      </c>
      <c r="M72" s="79">
        <v>8.75</v>
      </c>
      <c r="N72" s="101">
        <v>10</v>
      </c>
      <c r="O72" s="63">
        <v>2530</v>
      </c>
      <c r="P72" s="64">
        <f>Table224578910112345678910111213[[#This Row],[PEMBULATAN]]*O72</f>
        <v>25300</v>
      </c>
    </row>
    <row r="73" spans="1:16" ht="26.25" customHeight="1" x14ac:dyDescent="0.2">
      <c r="A73" s="13"/>
      <c r="B73" s="73"/>
      <c r="C73" s="71" t="s">
        <v>1739</v>
      </c>
      <c r="D73" s="76" t="s">
        <v>69</v>
      </c>
      <c r="E73" s="12">
        <v>44477</v>
      </c>
      <c r="F73" s="74" t="s">
        <v>1344</v>
      </c>
      <c r="G73" s="12">
        <v>44477.833333333336</v>
      </c>
      <c r="H73" s="75" t="s">
        <v>1345</v>
      </c>
      <c r="I73" s="15">
        <v>51</v>
      </c>
      <c r="J73" s="15">
        <v>21</v>
      </c>
      <c r="K73" s="15">
        <v>21</v>
      </c>
      <c r="L73" s="15">
        <v>8</v>
      </c>
      <c r="M73" s="79">
        <v>5.6227499999999999</v>
      </c>
      <c r="N73" s="101">
        <v>8</v>
      </c>
      <c r="O73" s="63">
        <v>2530</v>
      </c>
      <c r="P73" s="64">
        <f>Table224578910112345678910111213[[#This Row],[PEMBULATAN]]*O73</f>
        <v>20240</v>
      </c>
    </row>
    <row r="74" spans="1:16" ht="26.25" customHeight="1" x14ac:dyDescent="0.2">
      <c r="A74" s="13"/>
      <c r="B74" s="73"/>
      <c r="C74" s="71" t="s">
        <v>1740</v>
      </c>
      <c r="D74" s="76" t="s">
        <v>69</v>
      </c>
      <c r="E74" s="12">
        <v>44477</v>
      </c>
      <c r="F74" s="74" t="s">
        <v>1344</v>
      </c>
      <c r="G74" s="12">
        <v>44477.833333333336</v>
      </c>
      <c r="H74" s="75" t="s">
        <v>1345</v>
      </c>
      <c r="I74" s="15">
        <v>37</v>
      </c>
      <c r="J74" s="15">
        <v>34</v>
      </c>
      <c r="K74" s="15">
        <v>30</v>
      </c>
      <c r="L74" s="15">
        <v>3</v>
      </c>
      <c r="M74" s="79">
        <v>9.4350000000000005</v>
      </c>
      <c r="N74" s="101">
        <v>10</v>
      </c>
      <c r="O74" s="63">
        <v>2530</v>
      </c>
      <c r="P74" s="64">
        <f>Table224578910112345678910111213[[#This Row],[PEMBULATAN]]*O74</f>
        <v>25300</v>
      </c>
    </row>
    <row r="75" spans="1:16" ht="26.25" customHeight="1" x14ac:dyDescent="0.2">
      <c r="A75" s="13"/>
      <c r="B75" s="73"/>
      <c r="C75" s="71" t="s">
        <v>1741</v>
      </c>
      <c r="D75" s="76" t="s">
        <v>69</v>
      </c>
      <c r="E75" s="12">
        <v>44477</v>
      </c>
      <c r="F75" s="74" t="s">
        <v>1344</v>
      </c>
      <c r="G75" s="12">
        <v>44477.833333333336</v>
      </c>
      <c r="H75" s="75" t="s">
        <v>1345</v>
      </c>
      <c r="I75" s="15">
        <v>30</v>
      </c>
      <c r="J75" s="15">
        <v>30</v>
      </c>
      <c r="K75" s="15">
        <v>30</v>
      </c>
      <c r="L75" s="15">
        <v>2</v>
      </c>
      <c r="M75" s="79">
        <v>6.75</v>
      </c>
      <c r="N75" s="101">
        <v>6.75</v>
      </c>
      <c r="O75" s="63">
        <v>2530</v>
      </c>
      <c r="P75" s="64">
        <f>Table224578910112345678910111213[[#This Row],[PEMBULATAN]]*O75</f>
        <v>17077.5</v>
      </c>
    </row>
    <row r="76" spans="1:16" ht="26.25" customHeight="1" x14ac:dyDescent="0.2">
      <c r="A76" s="13"/>
      <c r="B76" s="73"/>
      <c r="C76" s="71" t="s">
        <v>1742</v>
      </c>
      <c r="D76" s="76" t="s">
        <v>69</v>
      </c>
      <c r="E76" s="12">
        <v>44477</v>
      </c>
      <c r="F76" s="74" t="s">
        <v>1344</v>
      </c>
      <c r="G76" s="12">
        <v>44477.833333333336</v>
      </c>
      <c r="H76" s="75" t="s">
        <v>1345</v>
      </c>
      <c r="I76" s="15">
        <v>61</v>
      </c>
      <c r="J76" s="15">
        <v>35</v>
      </c>
      <c r="K76" s="15">
        <v>27</v>
      </c>
      <c r="L76" s="15">
        <v>5</v>
      </c>
      <c r="M76" s="79">
        <v>14.411250000000001</v>
      </c>
      <c r="N76" s="101">
        <v>15</v>
      </c>
      <c r="O76" s="63">
        <v>2530</v>
      </c>
      <c r="P76" s="64">
        <f>Table224578910112345678910111213[[#This Row],[PEMBULATAN]]*O76</f>
        <v>37950</v>
      </c>
    </row>
    <row r="77" spans="1:16" ht="26.25" customHeight="1" x14ac:dyDescent="0.2">
      <c r="A77" s="13"/>
      <c r="B77" s="73"/>
      <c r="C77" s="71" t="s">
        <v>1743</v>
      </c>
      <c r="D77" s="76" t="s">
        <v>69</v>
      </c>
      <c r="E77" s="12">
        <v>44477</v>
      </c>
      <c r="F77" s="74" t="s">
        <v>1344</v>
      </c>
      <c r="G77" s="12">
        <v>44477.833333333336</v>
      </c>
      <c r="H77" s="75" t="s">
        <v>1345</v>
      </c>
      <c r="I77" s="15">
        <v>42</v>
      </c>
      <c r="J77" s="15">
        <v>33</v>
      </c>
      <c r="K77" s="15">
        <v>36</v>
      </c>
      <c r="L77" s="15">
        <v>7</v>
      </c>
      <c r="M77" s="79">
        <v>12.474</v>
      </c>
      <c r="N77" s="101">
        <v>13</v>
      </c>
      <c r="O77" s="63">
        <v>2530</v>
      </c>
      <c r="P77" s="64">
        <f>Table224578910112345678910111213[[#This Row],[PEMBULATAN]]*O77</f>
        <v>32890</v>
      </c>
    </row>
    <row r="78" spans="1:16" ht="26.25" customHeight="1" x14ac:dyDescent="0.2">
      <c r="A78" s="13"/>
      <c r="B78" s="73"/>
      <c r="C78" s="71" t="s">
        <v>1744</v>
      </c>
      <c r="D78" s="76" t="s">
        <v>69</v>
      </c>
      <c r="E78" s="12">
        <v>44477</v>
      </c>
      <c r="F78" s="74" t="s">
        <v>1344</v>
      </c>
      <c r="G78" s="12">
        <v>44477.833333333336</v>
      </c>
      <c r="H78" s="75" t="s">
        <v>1345</v>
      </c>
      <c r="I78" s="15">
        <v>50</v>
      </c>
      <c r="J78" s="15">
        <v>32</v>
      </c>
      <c r="K78" s="15">
        <v>21</v>
      </c>
      <c r="L78" s="15">
        <v>7</v>
      </c>
      <c r="M78" s="79">
        <v>8.4</v>
      </c>
      <c r="N78" s="101">
        <v>9</v>
      </c>
      <c r="O78" s="63">
        <v>2530</v>
      </c>
      <c r="P78" s="64">
        <f>Table224578910112345678910111213[[#This Row],[PEMBULATAN]]*O78</f>
        <v>22770</v>
      </c>
    </row>
    <row r="79" spans="1:16" ht="26.25" customHeight="1" x14ac:dyDescent="0.2">
      <c r="A79" s="13"/>
      <c r="B79" s="73"/>
      <c r="C79" s="71" t="s">
        <v>1745</v>
      </c>
      <c r="D79" s="76" t="s">
        <v>69</v>
      </c>
      <c r="E79" s="12">
        <v>44477</v>
      </c>
      <c r="F79" s="74" t="s">
        <v>1344</v>
      </c>
      <c r="G79" s="12">
        <v>44477.833333333336</v>
      </c>
      <c r="H79" s="75" t="s">
        <v>1345</v>
      </c>
      <c r="I79" s="15">
        <v>51</v>
      </c>
      <c r="J79" s="15">
        <v>25</v>
      </c>
      <c r="K79" s="15">
        <v>40</v>
      </c>
      <c r="L79" s="15">
        <v>6</v>
      </c>
      <c r="M79" s="79">
        <v>12.75</v>
      </c>
      <c r="N79" s="101">
        <v>12.75</v>
      </c>
      <c r="O79" s="63">
        <v>2530</v>
      </c>
      <c r="P79" s="64">
        <f>Table224578910112345678910111213[[#This Row],[PEMBULATAN]]*O79</f>
        <v>32257.5</v>
      </c>
    </row>
    <row r="80" spans="1:16" ht="26.25" customHeight="1" x14ac:dyDescent="0.2">
      <c r="A80" s="13"/>
      <c r="B80" s="73"/>
      <c r="C80" s="71" t="s">
        <v>1746</v>
      </c>
      <c r="D80" s="76" t="s">
        <v>69</v>
      </c>
      <c r="E80" s="12">
        <v>44477</v>
      </c>
      <c r="F80" s="74" t="s">
        <v>1344</v>
      </c>
      <c r="G80" s="12">
        <v>44477.833333333336</v>
      </c>
      <c r="H80" s="75" t="s">
        <v>1345</v>
      </c>
      <c r="I80" s="15">
        <v>81</v>
      </c>
      <c r="J80" s="15">
        <v>37</v>
      </c>
      <c r="K80" s="15">
        <v>37</v>
      </c>
      <c r="L80" s="15">
        <v>7</v>
      </c>
      <c r="M80" s="79">
        <v>27.722249999999999</v>
      </c>
      <c r="N80" s="101">
        <v>27.722249999999999</v>
      </c>
      <c r="O80" s="63">
        <v>2530</v>
      </c>
      <c r="P80" s="64">
        <f>Table224578910112345678910111213[[#This Row],[PEMBULATAN]]*O80</f>
        <v>70137.292499999996</v>
      </c>
    </row>
    <row r="81" spans="1:16" ht="26.25" customHeight="1" x14ac:dyDescent="0.2">
      <c r="A81" s="13"/>
      <c r="B81" s="73"/>
      <c r="C81" s="71" t="s">
        <v>1747</v>
      </c>
      <c r="D81" s="76" t="s">
        <v>69</v>
      </c>
      <c r="E81" s="12">
        <v>44477</v>
      </c>
      <c r="F81" s="74" t="s">
        <v>1344</v>
      </c>
      <c r="G81" s="12">
        <v>44477.833333333336</v>
      </c>
      <c r="H81" s="75" t="s">
        <v>1345</v>
      </c>
      <c r="I81" s="15">
        <v>85</v>
      </c>
      <c r="J81" s="15">
        <v>50</v>
      </c>
      <c r="K81" s="15">
        <v>30</v>
      </c>
      <c r="L81" s="15">
        <v>21</v>
      </c>
      <c r="M81" s="79">
        <v>31.875</v>
      </c>
      <c r="N81" s="101">
        <v>31.875</v>
      </c>
      <c r="O81" s="63">
        <v>2530</v>
      </c>
      <c r="P81" s="64">
        <f>Table224578910112345678910111213[[#This Row],[PEMBULATAN]]*O81</f>
        <v>80643.75</v>
      </c>
    </row>
    <row r="82" spans="1:16" ht="26.25" customHeight="1" x14ac:dyDescent="0.2">
      <c r="A82" s="13"/>
      <c r="B82" s="73"/>
      <c r="C82" s="71" t="s">
        <v>1748</v>
      </c>
      <c r="D82" s="76" t="s">
        <v>69</v>
      </c>
      <c r="E82" s="12">
        <v>44477</v>
      </c>
      <c r="F82" s="74" t="s">
        <v>1344</v>
      </c>
      <c r="G82" s="12">
        <v>44477.833333333336</v>
      </c>
      <c r="H82" s="75" t="s">
        <v>1345</v>
      </c>
      <c r="I82" s="15">
        <v>81</v>
      </c>
      <c r="J82" s="15">
        <v>53</v>
      </c>
      <c r="K82" s="15">
        <v>22</v>
      </c>
      <c r="L82" s="15">
        <v>7</v>
      </c>
      <c r="M82" s="79">
        <v>23.611499999999999</v>
      </c>
      <c r="N82" s="101">
        <v>23.611499999999999</v>
      </c>
      <c r="O82" s="63">
        <v>2530</v>
      </c>
      <c r="P82" s="64">
        <f>Table224578910112345678910111213[[#This Row],[PEMBULATAN]]*O82</f>
        <v>59737.095000000001</v>
      </c>
    </row>
    <row r="83" spans="1:16" ht="26.25" customHeight="1" x14ac:dyDescent="0.2">
      <c r="A83" s="13"/>
      <c r="B83" s="73"/>
      <c r="C83" s="71" t="s">
        <v>1749</v>
      </c>
      <c r="D83" s="76" t="s">
        <v>69</v>
      </c>
      <c r="E83" s="12">
        <v>44477</v>
      </c>
      <c r="F83" s="74" t="s">
        <v>1344</v>
      </c>
      <c r="G83" s="12">
        <v>44477.833333333336</v>
      </c>
      <c r="H83" s="75" t="s">
        <v>1345</v>
      </c>
      <c r="I83" s="15">
        <v>94</v>
      </c>
      <c r="J83" s="15">
        <v>61</v>
      </c>
      <c r="K83" s="15">
        <v>12</v>
      </c>
      <c r="L83" s="15">
        <v>16</v>
      </c>
      <c r="M83" s="79">
        <v>17.202000000000002</v>
      </c>
      <c r="N83" s="101">
        <v>17.202000000000002</v>
      </c>
      <c r="O83" s="63">
        <v>2530</v>
      </c>
      <c r="P83" s="64">
        <f>Table224578910112345678910111213[[#This Row],[PEMBULATAN]]*O83</f>
        <v>43521.060000000005</v>
      </c>
    </row>
    <row r="84" spans="1:16" ht="26.25" customHeight="1" x14ac:dyDescent="0.2">
      <c r="A84" s="13"/>
      <c r="B84" s="73"/>
      <c r="C84" s="71" t="s">
        <v>1750</v>
      </c>
      <c r="D84" s="76" t="s">
        <v>69</v>
      </c>
      <c r="E84" s="12">
        <v>44477</v>
      </c>
      <c r="F84" s="74" t="s">
        <v>1344</v>
      </c>
      <c r="G84" s="12">
        <v>44477.833333333336</v>
      </c>
      <c r="H84" s="75" t="s">
        <v>1345</v>
      </c>
      <c r="I84" s="15">
        <v>82</v>
      </c>
      <c r="J84" s="15">
        <v>51</v>
      </c>
      <c r="K84" s="15">
        <v>22</v>
      </c>
      <c r="L84" s="15">
        <v>13</v>
      </c>
      <c r="M84" s="79">
        <v>23.001000000000001</v>
      </c>
      <c r="N84" s="101">
        <v>23.001000000000001</v>
      </c>
      <c r="O84" s="63">
        <v>2530</v>
      </c>
      <c r="P84" s="64">
        <f>Table224578910112345678910111213[[#This Row],[PEMBULATAN]]*O84</f>
        <v>58192.530000000006</v>
      </c>
    </row>
    <row r="85" spans="1:16" ht="26.25" customHeight="1" x14ac:dyDescent="0.2">
      <c r="A85" s="13"/>
      <c r="B85" s="73"/>
      <c r="C85" s="71" t="s">
        <v>1751</v>
      </c>
      <c r="D85" s="76" t="s">
        <v>69</v>
      </c>
      <c r="E85" s="12">
        <v>44477</v>
      </c>
      <c r="F85" s="74" t="s">
        <v>1344</v>
      </c>
      <c r="G85" s="12">
        <v>44477.833333333336</v>
      </c>
      <c r="H85" s="75" t="s">
        <v>1345</v>
      </c>
      <c r="I85" s="15">
        <v>46</v>
      </c>
      <c r="J85" s="15">
        <v>32</v>
      </c>
      <c r="K85" s="15">
        <v>15</v>
      </c>
      <c r="L85" s="15">
        <v>3</v>
      </c>
      <c r="M85" s="79">
        <v>5.52</v>
      </c>
      <c r="N85" s="101">
        <v>5.52</v>
      </c>
      <c r="O85" s="63">
        <v>2530</v>
      </c>
      <c r="P85" s="64">
        <f>Table224578910112345678910111213[[#This Row],[PEMBULATAN]]*O85</f>
        <v>13965.599999999999</v>
      </c>
    </row>
    <row r="86" spans="1:16" ht="26.25" customHeight="1" x14ac:dyDescent="0.2">
      <c r="A86" s="13"/>
      <c r="B86" s="73"/>
      <c r="C86" s="71" t="s">
        <v>1752</v>
      </c>
      <c r="D86" s="76" t="s">
        <v>69</v>
      </c>
      <c r="E86" s="12">
        <v>44477</v>
      </c>
      <c r="F86" s="74" t="s">
        <v>1344</v>
      </c>
      <c r="G86" s="12">
        <v>44477.833333333336</v>
      </c>
      <c r="H86" s="75" t="s">
        <v>1345</v>
      </c>
      <c r="I86" s="15">
        <v>86</v>
      </c>
      <c r="J86" s="15">
        <v>62</v>
      </c>
      <c r="K86" s="15">
        <v>87</v>
      </c>
      <c r="L86" s="15">
        <v>27</v>
      </c>
      <c r="M86" s="79">
        <v>115.971</v>
      </c>
      <c r="N86" s="101">
        <v>115.971</v>
      </c>
      <c r="O86" s="63">
        <v>2530</v>
      </c>
      <c r="P86" s="64">
        <f>Table224578910112345678910111213[[#This Row],[PEMBULATAN]]*O86</f>
        <v>293406.63</v>
      </c>
    </row>
    <row r="87" spans="1:16" ht="26.25" customHeight="1" x14ac:dyDescent="0.2">
      <c r="A87" s="13"/>
      <c r="B87" s="73"/>
      <c r="C87" s="71" t="s">
        <v>1753</v>
      </c>
      <c r="D87" s="76" t="s">
        <v>69</v>
      </c>
      <c r="E87" s="12">
        <v>44477</v>
      </c>
      <c r="F87" s="74" t="s">
        <v>1344</v>
      </c>
      <c r="G87" s="12">
        <v>44477.833333333336</v>
      </c>
      <c r="H87" s="75" t="s">
        <v>1345</v>
      </c>
      <c r="I87" s="15">
        <v>30</v>
      </c>
      <c r="J87" s="15">
        <v>24</v>
      </c>
      <c r="K87" s="15">
        <v>55</v>
      </c>
      <c r="L87" s="15">
        <v>16</v>
      </c>
      <c r="M87" s="79">
        <v>9.9</v>
      </c>
      <c r="N87" s="101">
        <v>16</v>
      </c>
      <c r="O87" s="63">
        <v>2530</v>
      </c>
      <c r="P87" s="64">
        <f>Table224578910112345678910111213[[#This Row],[PEMBULATAN]]*O87</f>
        <v>40480</v>
      </c>
    </row>
    <row r="88" spans="1:16" ht="26.25" customHeight="1" x14ac:dyDescent="0.2">
      <c r="A88" s="13"/>
      <c r="B88" s="73"/>
      <c r="C88" s="71" t="s">
        <v>1754</v>
      </c>
      <c r="D88" s="76" t="s">
        <v>69</v>
      </c>
      <c r="E88" s="12">
        <v>44477</v>
      </c>
      <c r="F88" s="74" t="s">
        <v>1344</v>
      </c>
      <c r="G88" s="12">
        <v>44477.833333333336</v>
      </c>
      <c r="H88" s="75" t="s">
        <v>1345</v>
      </c>
      <c r="I88" s="15">
        <v>33</v>
      </c>
      <c r="J88" s="15">
        <v>24</v>
      </c>
      <c r="K88" s="15">
        <v>10</v>
      </c>
      <c r="L88" s="15">
        <v>2</v>
      </c>
      <c r="M88" s="79">
        <v>1.98</v>
      </c>
      <c r="N88" s="101">
        <v>2</v>
      </c>
      <c r="O88" s="63">
        <v>2530</v>
      </c>
      <c r="P88" s="64">
        <f>Table224578910112345678910111213[[#This Row],[PEMBULATAN]]*O88</f>
        <v>5060</v>
      </c>
    </row>
    <row r="89" spans="1:16" ht="26.25" customHeight="1" x14ac:dyDescent="0.2">
      <c r="A89" s="13"/>
      <c r="B89" s="73"/>
      <c r="C89" s="71" t="s">
        <v>1755</v>
      </c>
      <c r="D89" s="76" t="s">
        <v>69</v>
      </c>
      <c r="E89" s="12">
        <v>44477</v>
      </c>
      <c r="F89" s="74" t="s">
        <v>1344</v>
      </c>
      <c r="G89" s="12">
        <v>44477.833333333336</v>
      </c>
      <c r="H89" s="75" t="s">
        <v>1345</v>
      </c>
      <c r="I89" s="15">
        <v>50</v>
      </c>
      <c r="J89" s="15">
        <v>22</v>
      </c>
      <c r="K89" s="15">
        <v>22</v>
      </c>
      <c r="L89" s="15">
        <v>8</v>
      </c>
      <c r="M89" s="79">
        <v>6.05</v>
      </c>
      <c r="N89" s="101">
        <v>8</v>
      </c>
      <c r="O89" s="63">
        <v>2530</v>
      </c>
      <c r="P89" s="64">
        <f>Table224578910112345678910111213[[#This Row],[PEMBULATAN]]*O89</f>
        <v>20240</v>
      </c>
    </row>
    <row r="90" spans="1:16" ht="26.25" customHeight="1" x14ac:dyDescent="0.2">
      <c r="A90" s="13"/>
      <c r="B90" s="73"/>
      <c r="C90" s="71" t="s">
        <v>1756</v>
      </c>
      <c r="D90" s="76" t="s">
        <v>69</v>
      </c>
      <c r="E90" s="12">
        <v>44477</v>
      </c>
      <c r="F90" s="74" t="s">
        <v>1344</v>
      </c>
      <c r="G90" s="12">
        <v>44477.833333333336</v>
      </c>
      <c r="H90" s="75" t="s">
        <v>1345</v>
      </c>
      <c r="I90" s="15">
        <v>38</v>
      </c>
      <c r="J90" s="15">
        <v>34</v>
      </c>
      <c r="K90" s="15">
        <v>43</v>
      </c>
      <c r="L90" s="15">
        <v>7</v>
      </c>
      <c r="M90" s="79">
        <v>13.888999999999999</v>
      </c>
      <c r="N90" s="101">
        <v>13.888999999999999</v>
      </c>
      <c r="O90" s="63">
        <v>2530</v>
      </c>
      <c r="P90" s="64">
        <f>Table224578910112345678910111213[[#This Row],[PEMBULATAN]]*O90</f>
        <v>35139.17</v>
      </c>
    </row>
    <row r="91" spans="1:16" ht="26.25" customHeight="1" x14ac:dyDescent="0.2">
      <c r="A91" s="13"/>
      <c r="B91" s="73"/>
      <c r="C91" s="71" t="s">
        <v>1757</v>
      </c>
      <c r="D91" s="76" t="s">
        <v>69</v>
      </c>
      <c r="E91" s="12">
        <v>44477</v>
      </c>
      <c r="F91" s="74" t="s">
        <v>1344</v>
      </c>
      <c r="G91" s="12">
        <v>44477.833333333336</v>
      </c>
      <c r="H91" s="75" t="s">
        <v>1345</v>
      </c>
      <c r="I91" s="15">
        <v>90</v>
      </c>
      <c r="J91" s="15">
        <v>51</v>
      </c>
      <c r="K91" s="15">
        <v>35</v>
      </c>
      <c r="L91" s="15">
        <v>25</v>
      </c>
      <c r="M91" s="79">
        <v>40.162500000000001</v>
      </c>
      <c r="N91" s="101">
        <v>40.162500000000001</v>
      </c>
      <c r="O91" s="63">
        <v>2530</v>
      </c>
      <c r="P91" s="64">
        <f>Table224578910112345678910111213[[#This Row],[PEMBULATAN]]*O91</f>
        <v>101611.125</v>
      </c>
    </row>
    <row r="92" spans="1:16" ht="26.25" customHeight="1" x14ac:dyDescent="0.2">
      <c r="A92" s="13"/>
      <c r="B92" s="73"/>
      <c r="C92" s="71" t="s">
        <v>1758</v>
      </c>
      <c r="D92" s="76" t="s">
        <v>69</v>
      </c>
      <c r="E92" s="12">
        <v>44477</v>
      </c>
      <c r="F92" s="74" t="s">
        <v>1344</v>
      </c>
      <c r="G92" s="12">
        <v>44477.833333333336</v>
      </c>
      <c r="H92" s="75" t="s">
        <v>1345</v>
      </c>
      <c r="I92" s="15">
        <v>76</v>
      </c>
      <c r="J92" s="15">
        <v>56</v>
      </c>
      <c r="K92" s="15">
        <v>20</v>
      </c>
      <c r="L92" s="15">
        <v>15</v>
      </c>
      <c r="M92" s="79">
        <v>21.28</v>
      </c>
      <c r="N92" s="101">
        <v>21.28</v>
      </c>
      <c r="O92" s="63">
        <v>2530</v>
      </c>
      <c r="P92" s="64">
        <f>Table224578910112345678910111213[[#This Row],[PEMBULATAN]]*O92</f>
        <v>53838.400000000001</v>
      </c>
    </row>
    <row r="93" spans="1:16" ht="26.25" customHeight="1" x14ac:dyDescent="0.2">
      <c r="A93" s="13"/>
      <c r="B93" s="73"/>
      <c r="C93" s="71" t="s">
        <v>1759</v>
      </c>
      <c r="D93" s="76" t="s">
        <v>69</v>
      </c>
      <c r="E93" s="12">
        <v>44477</v>
      </c>
      <c r="F93" s="74" t="s">
        <v>1344</v>
      </c>
      <c r="G93" s="12">
        <v>44477.833333333336</v>
      </c>
      <c r="H93" s="75" t="s">
        <v>1345</v>
      </c>
      <c r="I93" s="15">
        <v>82</v>
      </c>
      <c r="J93" s="15">
        <v>64</v>
      </c>
      <c r="K93" s="15">
        <v>20</v>
      </c>
      <c r="L93" s="15">
        <v>13</v>
      </c>
      <c r="M93" s="79">
        <v>26.24</v>
      </c>
      <c r="N93" s="101">
        <v>26.24</v>
      </c>
      <c r="O93" s="63">
        <v>2530</v>
      </c>
      <c r="P93" s="64">
        <f>Table224578910112345678910111213[[#This Row],[PEMBULATAN]]*O93</f>
        <v>66387.199999999997</v>
      </c>
    </row>
    <row r="94" spans="1:16" ht="26.25" customHeight="1" x14ac:dyDescent="0.2">
      <c r="A94" s="13"/>
      <c r="B94" s="73"/>
      <c r="C94" s="71" t="s">
        <v>1760</v>
      </c>
      <c r="D94" s="76" t="s">
        <v>69</v>
      </c>
      <c r="E94" s="12">
        <v>44477</v>
      </c>
      <c r="F94" s="74" t="s">
        <v>1344</v>
      </c>
      <c r="G94" s="12">
        <v>44477.833333333336</v>
      </c>
      <c r="H94" s="75" t="s">
        <v>1345</v>
      </c>
      <c r="I94" s="15">
        <v>30</v>
      </c>
      <c r="J94" s="15">
        <v>26</v>
      </c>
      <c r="K94" s="15">
        <v>36</v>
      </c>
      <c r="L94" s="15">
        <v>7</v>
      </c>
      <c r="M94" s="79">
        <v>7.02</v>
      </c>
      <c r="N94" s="101">
        <v>7.02</v>
      </c>
      <c r="O94" s="63">
        <v>2530</v>
      </c>
      <c r="P94" s="64">
        <f>Table224578910112345678910111213[[#This Row],[PEMBULATAN]]*O94</f>
        <v>17760.599999999999</v>
      </c>
    </row>
    <row r="95" spans="1:16" ht="26.25" customHeight="1" x14ac:dyDescent="0.2">
      <c r="A95" s="13"/>
      <c r="B95" s="73"/>
      <c r="C95" s="71" t="s">
        <v>1761</v>
      </c>
      <c r="D95" s="76" t="s">
        <v>69</v>
      </c>
      <c r="E95" s="12">
        <v>44477</v>
      </c>
      <c r="F95" s="74" t="s">
        <v>1344</v>
      </c>
      <c r="G95" s="12">
        <v>44477.833333333336</v>
      </c>
      <c r="H95" s="75" t="s">
        <v>1345</v>
      </c>
      <c r="I95" s="15">
        <v>64</v>
      </c>
      <c r="J95" s="15">
        <v>34</v>
      </c>
      <c r="K95" s="15">
        <v>18</v>
      </c>
      <c r="L95" s="15">
        <v>7</v>
      </c>
      <c r="M95" s="79">
        <v>9.7919999999999998</v>
      </c>
      <c r="N95" s="101">
        <v>9.7919999999999998</v>
      </c>
      <c r="O95" s="63">
        <v>2530</v>
      </c>
      <c r="P95" s="64">
        <f>Table224578910112345678910111213[[#This Row],[PEMBULATAN]]*O95</f>
        <v>24773.759999999998</v>
      </c>
    </row>
    <row r="96" spans="1:16" ht="26.25" customHeight="1" x14ac:dyDescent="0.2">
      <c r="A96" s="13"/>
      <c r="B96" s="73"/>
      <c r="C96" s="71" t="s">
        <v>1762</v>
      </c>
      <c r="D96" s="76" t="s">
        <v>69</v>
      </c>
      <c r="E96" s="12">
        <v>44477</v>
      </c>
      <c r="F96" s="74" t="s">
        <v>1344</v>
      </c>
      <c r="G96" s="12">
        <v>44477.833333333336</v>
      </c>
      <c r="H96" s="75" t="s">
        <v>1345</v>
      </c>
      <c r="I96" s="15">
        <v>85</v>
      </c>
      <c r="J96" s="15">
        <v>55</v>
      </c>
      <c r="K96" s="15">
        <v>15</v>
      </c>
      <c r="L96" s="15">
        <v>12</v>
      </c>
      <c r="M96" s="79">
        <v>17.53125</v>
      </c>
      <c r="N96" s="101">
        <v>17.53125</v>
      </c>
      <c r="O96" s="63">
        <v>2530</v>
      </c>
      <c r="P96" s="64">
        <f>Table224578910112345678910111213[[#This Row],[PEMBULATAN]]*O96</f>
        <v>44354.0625</v>
      </c>
    </row>
    <row r="97" spans="1:16" ht="26.25" customHeight="1" x14ac:dyDescent="0.2">
      <c r="A97" s="13"/>
      <c r="B97" s="73"/>
      <c r="C97" s="71" t="s">
        <v>1763</v>
      </c>
      <c r="D97" s="76" t="s">
        <v>69</v>
      </c>
      <c r="E97" s="12">
        <v>44477</v>
      </c>
      <c r="F97" s="74" t="s">
        <v>1344</v>
      </c>
      <c r="G97" s="12">
        <v>44477.833333333336</v>
      </c>
      <c r="H97" s="75" t="s">
        <v>1345</v>
      </c>
      <c r="I97" s="15">
        <v>66</v>
      </c>
      <c r="J97" s="15">
        <v>51</v>
      </c>
      <c r="K97" s="15">
        <v>30</v>
      </c>
      <c r="L97" s="15">
        <v>10</v>
      </c>
      <c r="M97" s="79">
        <v>25.245000000000001</v>
      </c>
      <c r="N97" s="101">
        <v>25.245000000000001</v>
      </c>
      <c r="O97" s="63">
        <v>2530</v>
      </c>
      <c r="P97" s="64">
        <f>Table224578910112345678910111213[[#This Row],[PEMBULATAN]]*O97</f>
        <v>63869.850000000006</v>
      </c>
    </row>
    <row r="98" spans="1:16" ht="26.25" customHeight="1" x14ac:dyDescent="0.2">
      <c r="A98" s="13"/>
      <c r="B98" s="73"/>
      <c r="C98" s="71" t="s">
        <v>1764</v>
      </c>
      <c r="D98" s="76" t="s">
        <v>69</v>
      </c>
      <c r="E98" s="12">
        <v>44477</v>
      </c>
      <c r="F98" s="74" t="s">
        <v>1344</v>
      </c>
      <c r="G98" s="12">
        <v>44477.833333333336</v>
      </c>
      <c r="H98" s="75" t="s">
        <v>1345</v>
      </c>
      <c r="I98" s="15">
        <v>96</v>
      </c>
      <c r="J98" s="15">
        <v>53</v>
      </c>
      <c r="K98" s="15">
        <v>25</v>
      </c>
      <c r="L98" s="15">
        <v>16</v>
      </c>
      <c r="M98" s="79">
        <v>31.8</v>
      </c>
      <c r="N98" s="101">
        <v>31.8</v>
      </c>
      <c r="O98" s="63">
        <v>2530</v>
      </c>
      <c r="P98" s="64">
        <f>Table224578910112345678910111213[[#This Row],[PEMBULATAN]]*O98</f>
        <v>80454</v>
      </c>
    </row>
    <row r="99" spans="1:16" ht="26.25" customHeight="1" x14ac:dyDescent="0.2">
      <c r="A99" s="13"/>
      <c r="B99" s="73"/>
      <c r="C99" s="71" t="s">
        <v>1765</v>
      </c>
      <c r="D99" s="76" t="s">
        <v>69</v>
      </c>
      <c r="E99" s="12">
        <v>44477</v>
      </c>
      <c r="F99" s="74" t="s">
        <v>1344</v>
      </c>
      <c r="G99" s="12">
        <v>44477.833333333336</v>
      </c>
      <c r="H99" s="75" t="s">
        <v>1345</v>
      </c>
      <c r="I99" s="15">
        <v>95</v>
      </c>
      <c r="J99" s="15">
        <v>51</v>
      </c>
      <c r="K99" s="15">
        <v>30</v>
      </c>
      <c r="L99" s="15">
        <v>23</v>
      </c>
      <c r="M99" s="79">
        <v>36.337499999999999</v>
      </c>
      <c r="N99" s="101">
        <v>37</v>
      </c>
      <c r="O99" s="63">
        <v>2530</v>
      </c>
      <c r="P99" s="64">
        <f>Table224578910112345678910111213[[#This Row],[PEMBULATAN]]*O99</f>
        <v>93610</v>
      </c>
    </row>
    <row r="100" spans="1:16" ht="26.25" customHeight="1" x14ac:dyDescent="0.2">
      <c r="A100" s="13"/>
      <c r="B100" s="73"/>
      <c r="C100" s="71" t="s">
        <v>1766</v>
      </c>
      <c r="D100" s="76" t="s">
        <v>69</v>
      </c>
      <c r="E100" s="12">
        <v>44477</v>
      </c>
      <c r="F100" s="74" t="s">
        <v>1344</v>
      </c>
      <c r="G100" s="12">
        <v>44477.833333333336</v>
      </c>
      <c r="H100" s="75" t="s">
        <v>1345</v>
      </c>
      <c r="I100" s="15">
        <v>32</v>
      </c>
      <c r="J100" s="15">
        <v>26</v>
      </c>
      <c r="K100" s="15">
        <v>15</v>
      </c>
      <c r="L100" s="15">
        <v>1</v>
      </c>
      <c r="M100" s="79">
        <v>3.12</v>
      </c>
      <c r="N100" s="101">
        <v>3.12</v>
      </c>
      <c r="O100" s="63">
        <v>2530</v>
      </c>
      <c r="P100" s="64">
        <f>Table224578910112345678910111213[[#This Row],[PEMBULATAN]]*O100</f>
        <v>7893.6</v>
      </c>
    </row>
    <row r="101" spans="1:16" ht="26.25" customHeight="1" x14ac:dyDescent="0.2">
      <c r="A101" s="13"/>
      <c r="B101" s="73"/>
      <c r="C101" s="71" t="s">
        <v>1767</v>
      </c>
      <c r="D101" s="76" t="s">
        <v>69</v>
      </c>
      <c r="E101" s="12">
        <v>44477</v>
      </c>
      <c r="F101" s="74" t="s">
        <v>1344</v>
      </c>
      <c r="G101" s="12">
        <v>44477.833333333336</v>
      </c>
      <c r="H101" s="75" t="s">
        <v>1345</v>
      </c>
      <c r="I101" s="15">
        <v>60</v>
      </c>
      <c r="J101" s="15">
        <v>52</v>
      </c>
      <c r="K101" s="15">
        <v>15</v>
      </c>
      <c r="L101" s="15">
        <v>8</v>
      </c>
      <c r="M101" s="79">
        <v>11.7</v>
      </c>
      <c r="N101" s="101">
        <v>11.7</v>
      </c>
      <c r="O101" s="63">
        <v>2530</v>
      </c>
      <c r="P101" s="64">
        <f>Table224578910112345678910111213[[#This Row],[PEMBULATAN]]*O101</f>
        <v>29601</v>
      </c>
    </row>
    <row r="102" spans="1:16" ht="26.25" customHeight="1" x14ac:dyDescent="0.2">
      <c r="A102" s="13"/>
      <c r="B102" s="73"/>
      <c r="C102" s="71" t="s">
        <v>1768</v>
      </c>
      <c r="D102" s="76" t="s">
        <v>69</v>
      </c>
      <c r="E102" s="12">
        <v>44477</v>
      </c>
      <c r="F102" s="74" t="s">
        <v>1344</v>
      </c>
      <c r="G102" s="12">
        <v>44477.833333333336</v>
      </c>
      <c r="H102" s="75" t="s">
        <v>1345</v>
      </c>
      <c r="I102" s="15">
        <v>44</v>
      </c>
      <c r="J102" s="15">
        <v>36</v>
      </c>
      <c r="K102" s="15">
        <v>21</v>
      </c>
      <c r="L102" s="15">
        <v>12</v>
      </c>
      <c r="M102" s="79">
        <v>8.3160000000000007</v>
      </c>
      <c r="N102" s="101">
        <v>12</v>
      </c>
      <c r="O102" s="63">
        <v>2530</v>
      </c>
      <c r="P102" s="64">
        <f>Table224578910112345678910111213[[#This Row],[PEMBULATAN]]*O102</f>
        <v>30360</v>
      </c>
    </row>
    <row r="103" spans="1:16" ht="26.25" customHeight="1" x14ac:dyDescent="0.2">
      <c r="A103" s="13"/>
      <c r="B103" s="73"/>
      <c r="C103" s="71" t="s">
        <v>1769</v>
      </c>
      <c r="D103" s="76" t="s">
        <v>69</v>
      </c>
      <c r="E103" s="12">
        <v>44477</v>
      </c>
      <c r="F103" s="74" t="s">
        <v>1344</v>
      </c>
      <c r="G103" s="12">
        <v>44477.833333333336</v>
      </c>
      <c r="H103" s="75" t="s">
        <v>1345</v>
      </c>
      <c r="I103" s="15">
        <v>81</v>
      </c>
      <c r="J103" s="15">
        <v>50</v>
      </c>
      <c r="K103" s="15">
        <v>22</v>
      </c>
      <c r="L103" s="15">
        <v>9</v>
      </c>
      <c r="M103" s="79">
        <v>22.274999999999999</v>
      </c>
      <c r="N103" s="101">
        <v>22.274999999999999</v>
      </c>
      <c r="O103" s="63">
        <v>2530</v>
      </c>
      <c r="P103" s="64">
        <f>Table224578910112345678910111213[[#This Row],[PEMBULATAN]]*O103</f>
        <v>56355.75</v>
      </c>
    </row>
    <row r="104" spans="1:16" ht="26.25" customHeight="1" x14ac:dyDescent="0.2">
      <c r="A104" s="13"/>
      <c r="B104" s="73"/>
      <c r="C104" s="71" t="s">
        <v>1770</v>
      </c>
      <c r="D104" s="76" t="s">
        <v>69</v>
      </c>
      <c r="E104" s="12">
        <v>44477</v>
      </c>
      <c r="F104" s="74" t="s">
        <v>1344</v>
      </c>
      <c r="G104" s="12">
        <v>44477.833333333336</v>
      </c>
      <c r="H104" s="75" t="s">
        <v>1345</v>
      </c>
      <c r="I104" s="15">
        <v>92</v>
      </c>
      <c r="J104" s="15">
        <v>57</v>
      </c>
      <c r="K104" s="15">
        <v>20</v>
      </c>
      <c r="L104" s="15">
        <v>15</v>
      </c>
      <c r="M104" s="79">
        <v>26.22</v>
      </c>
      <c r="N104" s="101">
        <v>26.22</v>
      </c>
      <c r="O104" s="63">
        <v>2530</v>
      </c>
      <c r="P104" s="64">
        <f>Table224578910112345678910111213[[#This Row],[PEMBULATAN]]*O104</f>
        <v>66336.599999999991</v>
      </c>
    </row>
    <row r="105" spans="1:16" ht="26.25" customHeight="1" x14ac:dyDescent="0.2">
      <c r="A105" s="13"/>
      <c r="B105" s="73"/>
      <c r="C105" s="71" t="s">
        <v>1771</v>
      </c>
      <c r="D105" s="76" t="s">
        <v>69</v>
      </c>
      <c r="E105" s="12">
        <v>44477</v>
      </c>
      <c r="F105" s="74" t="s">
        <v>1344</v>
      </c>
      <c r="G105" s="12">
        <v>44477.833333333336</v>
      </c>
      <c r="H105" s="75" t="s">
        <v>1345</v>
      </c>
      <c r="I105" s="15">
        <v>72</v>
      </c>
      <c r="J105" s="15">
        <v>52</v>
      </c>
      <c r="K105" s="15">
        <v>30</v>
      </c>
      <c r="L105" s="15">
        <v>15</v>
      </c>
      <c r="M105" s="79">
        <v>28.08</v>
      </c>
      <c r="N105" s="101">
        <v>28.08</v>
      </c>
      <c r="O105" s="63">
        <v>2530</v>
      </c>
      <c r="P105" s="64">
        <f>Table224578910112345678910111213[[#This Row],[PEMBULATAN]]*O105</f>
        <v>71042.399999999994</v>
      </c>
    </row>
    <row r="106" spans="1:16" ht="26.25" customHeight="1" x14ac:dyDescent="0.2">
      <c r="A106" s="13"/>
      <c r="B106" s="73"/>
      <c r="C106" s="71" t="s">
        <v>1772</v>
      </c>
      <c r="D106" s="76" t="s">
        <v>69</v>
      </c>
      <c r="E106" s="12">
        <v>44477</v>
      </c>
      <c r="F106" s="74" t="s">
        <v>1344</v>
      </c>
      <c r="G106" s="12">
        <v>44477.833333333336</v>
      </c>
      <c r="H106" s="75" t="s">
        <v>1345</v>
      </c>
      <c r="I106" s="15">
        <v>60</v>
      </c>
      <c r="J106" s="15">
        <v>58</v>
      </c>
      <c r="K106" s="15">
        <v>22</v>
      </c>
      <c r="L106" s="15">
        <v>35</v>
      </c>
      <c r="M106" s="79">
        <v>19.14</v>
      </c>
      <c r="N106" s="101">
        <v>35</v>
      </c>
      <c r="O106" s="63">
        <v>2530</v>
      </c>
      <c r="P106" s="64">
        <f>Table224578910112345678910111213[[#This Row],[PEMBULATAN]]*O106</f>
        <v>88550</v>
      </c>
    </row>
    <row r="107" spans="1:16" ht="26.25" customHeight="1" x14ac:dyDescent="0.2">
      <c r="A107" s="13"/>
      <c r="B107" s="73"/>
      <c r="C107" s="71" t="s">
        <v>1773</v>
      </c>
      <c r="D107" s="76" t="s">
        <v>69</v>
      </c>
      <c r="E107" s="12">
        <v>44477</v>
      </c>
      <c r="F107" s="74" t="s">
        <v>1344</v>
      </c>
      <c r="G107" s="12">
        <v>44477.833333333336</v>
      </c>
      <c r="H107" s="75" t="s">
        <v>1345</v>
      </c>
      <c r="I107" s="15">
        <v>71</v>
      </c>
      <c r="J107" s="15">
        <v>40</v>
      </c>
      <c r="K107" s="15">
        <v>20</v>
      </c>
      <c r="L107" s="15">
        <v>4</v>
      </c>
      <c r="M107" s="79">
        <v>14.2</v>
      </c>
      <c r="N107" s="101">
        <v>14.2</v>
      </c>
      <c r="O107" s="63">
        <v>2530</v>
      </c>
      <c r="P107" s="64">
        <f>Table224578910112345678910111213[[#This Row],[PEMBULATAN]]*O107</f>
        <v>35926</v>
      </c>
    </row>
    <row r="108" spans="1:16" ht="26.25" customHeight="1" x14ac:dyDescent="0.2">
      <c r="A108" s="13"/>
      <c r="B108" s="73"/>
      <c r="C108" s="71" t="s">
        <v>1774</v>
      </c>
      <c r="D108" s="76" t="s">
        <v>69</v>
      </c>
      <c r="E108" s="12">
        <v>44477</v>
      </c>
      <c r="F108" s="74" t="s">
        <v>1344</v>
      </c>
      <c r="G108" s="12">
        <v>44477.833333333336</v>
      </c>
      <c r="H108" s="75" t="s">
        <v>1345</v>
      </c>
      <c r="I108" s="15">
        <v>50</v>
      </c>
      <c r="J108" s="15">
        <v>45</v>
      </c>
      <c r="K108" s="15">
        <v>15</v>
      </c>
      <c r="L108" s="15">
        <v>7</v>
      </c>
      <c r="M108" s="79">
        <v>8.4375</v>
      </c>
      <c r="N108" s="101">
        <v>9</v>
      </c>
      <c r="O108" s="63">
        <v>2530</v>
      </c>
      <c r="P108" s="64">
        <f>Table224578910112345678910111213[[#This Row],[PEMBULATAN]]*O108</f>
        <v>22770</v>
      </c>
    </row>
    <row r="109" spans="1:16" ht="26.25" customHeight="1" x14ac:dyDescent="0.2">
      <c r="A109" s="13"/>
      <c r="B109" s="73"/>
      <c r="C109" s="71" t="s">
        <v>1775</v>
      </c>
      <c r="D109" s="76" t="s">
        <v>69</v>
      </c>
      <c r="E109" s="12">
        <v>44477</v>
      </c>
      <c r="F109" s="74" t="s">
        <v>1344</v>
      </c>
      <c r="G109" s="12">
        <v>44477.833333333336</v>
      </c>
      <c r="H109" s="75" t="s">
        <v>1345</v>
      </c>
      <c r="I109" s="15">
        <v>97</v>
      </c>
      <c r="J109" s="15">
        <v>56</v>
      </c>
      <c r="K109" s="15">
        <v>20</v>
      </c>
      <c r="L109" s="15">
        <v>29</v>
      </c>
      <c r="M109" s="79">
        <v>27.16</v>
      </c>
      <c r="N109" s="101">
        <v>29</v>
      </c>
      <c r="O109" s="63">
        <v>2530</v>
      </c>
      <c r="P109" s="64">
        <f>Table224578910112345678910111213[[#This Row],[PEMBULATAN]]*O109</f>
        <v>73370</v>
      </c>
    </row>
    <row r="110" spans="1:16" ht="26.25" customHeight="1" x14ac:dyDescent="0.2">
      <c r="A110" s="13"/>
      <c r="B110" s="73"/>
      <c r="C110" s="71" t="s">
        <v>1776</v>
      </c>
      <c r="D110" s="76" t="s">
        <v>69</v>
      </c>
      <c r="E110" s="12">
        <v>44477</v>
      </c>
      <c r="F110" s="74" t="s">
        <v>1344</v>
      </c>
      <c r="G110" s="12">
        <v>44477.833333333336</v>
      </c>
      <c r="H110" s="75" t="s">
        <v>1345</v>
      </c>
      <c r="I110" s="15">
        <v>70</v>
      </c>
      <c r="J110" s="15">
        <v>60</v>
      </c>
      <c r="K110" s="15">
        <v>26</v>
      </c>
      <c r="L110" s="15">
        <v>10</v>
      </c>
      <c r="M110" s="79">
        <v>27.3</v>
      </c>
      <c r="N110" s="101">
        <v>28</v>
      </c>
      <c r="O110" s="63">
        <v>2530</v>
      </c>
      <c r="P110" s="64">
        <f>Table224578910112345678910111213[[#This Row],[PEMBULATAN]]*O110</f>
        <v>70840</v>
      </c>
    </row>
    <row r="111" spans="1:16" ht="26.25" customHeight="1" x14ac:dyDescent="0.2">
      <c r="A111" s="13"/>
      <c r="B111" s="73"/>
      <c r="C111" s="71" t="s">
        <v>1777</v>
      </c>
      <c r="D111" s="76" t="s">
        <v>69</v>
      </c>
      <c r="E111" s="12">
        <v>44477</v>
      </c>
      <c r="F111" s="74" t="s">
        <v>1344</v>
      </c>
      <c r="G111" s="12">
        <v>44477.833333333336</v>
      </c>
      <c r="H111" s="75" t="s">
        <v>1345</v>
      </c>
      <c r="I111" s="15">
        <v>60</v>
      </c>
      <c r="J111" s="15">
        <v>33</v>
      </c>
      <c r="K111" s="15">
        <v>10</v>
      </c>
      <c r="L111" s="15">
        <v>9</v>
      </c>
      <c r="M111" s="79">
        <v>4.95</v>
      </c>
      <c r="N111" s="101">
        <v>9</v>
      </c>
      <c r="O111" s="63">
        <v>2530</v>
      </c>
      <c r="P111" s="64">
        <f>Table224578910112345678910111213[[#This Row],[PEMBULATAN]]*O111</f>
        <v>22770</v>
      </c>
    </row>
    <row r="112" spans="1:16" ht="26.25" customHeight="1" x14ac:dyDescent="0.2">
      <c r="A112" s="13"/>
      <c r="B112" s="73"/>
      <c r="C112" s="71" t="s">
        <v>1778</v>
      </c>
      <c r="D112" s="76" t="s">
        <v>69</v>
      </c>
      <c r="E112" s="12">
        <v>44477</v>
      </c>
      <c r="F112" s="74" t="s">
        <v>1344</v>
      </c>
      <c r="G112" s="12">
        <v>44477.833333333336</v>
      </c>
      <c r="H112" s="75" t="s">
        <v>1345</v>
      </c>
      <c r="I112" s="15">
        <v>50</v>
      </c>
      <c r="J112" s="15">
        <v>40</v>
      </c>
      <c r="K112" s="15">
        <v>12</v>
      </c>
      <c r="L112" s="15">
        <v>2</v>
      </c>
      <c r="M112" s="79">
        <v>6</v>
      </c>
      <c r="N112" s="101">
        <v>6</v>
      </c>
      <c r="O112" s="63">
        <v>2530</v>
      </c>
      <c r="P112" s="64">
        <f>Table224578910112345678910111213[[#This Row],[PEMBULATAN]]*O112</f>
        <v>15180</v>
      </c>
    </row>
    <row r="113" spans="1:16" ht="26.25" customHeight="1" x14ac:dyDescent="0.2">
      <c r="A113" s="13"/>
      <c r="B113" s="73"/>
      <c r="C113" s="71" t="s">
        <v>1779</v>
      </c>
      <c r="D113" s="76" t="s">
        <v>69</v>
      </c>
      <c r="E113" s="12">
        <v>44477</v>
      </c>
      <c r="F113" s="74" t="s">
        <v>1344</v>
      </c>
      <c r="G113" s="12">
        <v>44477.833333333336</v>
      </c>
      <c r="H113" s="75" t="s">
        <v>1345</v>
      </c>
      <c r="I113" s="15">
        <v>58</v>
      </c>
      <c r="J113" s="15">
        <v>50</v>
      </c>
      <c r="K113" s="15">
        <v>42</v>
      </c>
      <c r="L113" s="15">
        <v>36</v>
      </c>
      <c r="M113" s="79">
        <v>30.45</v>
      </c>
      <c r="N113" s="101">
        <v>36</v>
      </c>
      <c r="O113" s="63">
        <v>2530</v>
      </c>
      <c r="P113" s="64">
        <f>Table224578910112345678910111213[[#This Row],[PEMBULATAN]]*O113</f>
        <v>91080</v>
      </c>
    </row>
    <row r="114" spans="1:16" ht="26.25" customHeight="1" x14ac:dyDescent="0.2">
      <c r="A114" s="13"/>
      <c r="B114" s="73"/>
      <c r="C114" s="71" t="s">
        <v>1780</v>
      </c>
      <c r="D114" s="76" t="s">
        <v>69</v>
      </c>
      <c r="E114" s="12">
        <v>44477</v>
      </c>
      <c r="F114" s="74" t="s">
        <v>1344</v>
      </c>
      <c r="G114" s="12">
        <v>44477.833333333336</v>
      </c>
      <c r="H114" s="75" t="s">
        <v>1345</v>
      </c>
      <c r="I114" s="15">
        <v>66</v>
      </c>
      <c r="J114" s="15">
        <v>50</v>
      </c>
      <c r="K114" s="15">
        <v>25</v>
      </c>
      <c r="L114" s="15">
        <v>2</v>
      </c>
      <c r="M114" s="79">
        <v>20.625</v>
      </c>
      <c r="N114" s="101">
        <v>20.625</v>
      </c>
      <c r="O114" s="63">
        <v>2530</v>
      </c>
      <c r="P114" s="64">
        <f>Table224578910112345678910111213[[#This Row],[PEMBULATAN]]*O114</f>
        <v>52181.25</v>
      </c>
    </row>
    <row r="115" spans="1:16" ht="26.25" customHeight="1" x14ac:dyDescent="0.2">
      <c r="A115" s="13"/>
      <c r="B115" s="73"/>
      <c r="C115" s="71" t="s">
        <v>1781</v>
      </c>
      <c r="D115" s="76" t="s">
        <v>69</v>
      </c>
      <c r="E115" s="12">
        <v>44477</v>
      </c>
      <c r="F115" s="74" t="s">
        <v>1344</v>
      </c>
      <c r="G115" s="12">
        <v>44477.833333333336</v>
      </c>
      <c r="H115" s="75" t="s">
        <v>1345</v>
      </c>
      <c r="I115" s="15">
        <v>53</v>
      </c>
      <c r="J115" s="15">
        <v>50</v>
      </c>
      <c r="K115" s="15">
        <v>29</v>
      </c>
      <c r="L115" s="15">
        <v>6</v>
      </c>
      <c r="M115" s="79">
        <v>19.212499999999999</v>
      </c>
      <c r="N115" s="101">
        <v>19.212499999999999</v>
      </c>
      <c r="O115" s="63">
        <v>2530</v>
      </c>
      <c r="P115" s="64">
        <f>Table224578910112345678910111213[[#This Row],[PEMBULATAN]]*O115</f>
        <v>48607.625</v>
      </c>
    </row>
    <row r="116" spans="1:16" ht="26.25" customHeight="1" x14ac:dyDescent="0.2">
      <c r="A116" s="13"/>
      <c r="B116" s="73"/>
      <c r="C116" s="71" t="s">
        <v>1782</v>
      </c>
      <c r="D116" s="76" t="s">
        <v>69</v>
      </c>
      <c r="E116" s="12">
        <v>44477</v>
      </c>
      <c r="F116" s="74" t="s">
        <v>1344</v>
      </c>
      <c r="G116" s="12">
        <v>44477.833333333336</v>
      </c>
      <c r="H116" s="75" t="s">
        <v>1345</v>
      </c>
      <c r="I116" s="15">
        <v>68</v>
      </c>
      <c r="J116" s="15">
        <v>32</v>
      </c>
      <c r="K116" s="15">
        <v>12</v>
      </c>
      <c r="L116" s="15">
        <v>4</v>
      </c>
      <c r="M116" s="79">
        <v>6.5279999999999996</v>
      </c>
      <c r="N116" s="101">
        <v>6.5279999999999996</v>
      </c>
      <c r="O116" s="63">
        <v>2530</v>
      </c>
      <c r="P116" s="64">
        <f>Table224578910112345678910111213[[#This Row],[PEMBULATAN]]*O116</f>
        <v>16515.84</v>
      </c>
    </row>
    <row r="117" spans="1:16" ht="26.25" customHeight="1" x14ac:dyDescent="0.2">
      <c r="A117" s="13"/>
      <c r="B117" s="73"/>
      <c r="C117" s="71" t="s">
        <v>1783</v>
      </c>
      <c r="D117" s="76" t="s">
        <v>69</v>
      </c>
      <c r="E117" s="12">
        <v>44477</v>
      </c>
      <c r="F117" s="74" t="s">
        <v>1344</v>
      </c>
      <c r="G117" s="12">
        <v>44477.833333333336</v>
      </c>
      <c r="H117" s="75" t="s">
        <v>1345</v>
      </c>
      <c r="I117" s="15">
        <v>44</v>
      </c>
      <c r="J117" s="15">
        <v>31</v>
      </c>
      <c r="K117" s="15">
        <v>10</v>
      </c>
      <c r="L117" s="15">
        <v>1</v>
      </c>
      <c r="M117" s="79">
        <v>3.41</v>
      </c>
      <c r="N117" s="101">
        <v>4</v>
      </c>
      <c r="O117" s="63">
        <v>2530</v>
      </c>
      <c r="P117" s="64">
        <f>Table224578910112345678910111213[[#This Row],[PEMBULATAN]]*O117</f>
        <v>10120</v>
      </c>
    </row>
    <row r="118" spans="1:16" ht="26.25" customHeight="1" x14ac:dyDescent="0.2">
      <c r="A118" s="13"/>
      <c r="B118" s="73"/>
      <c r="C118" s="71" t="s">
        <v>1784</v>
      </c>
      <c r="D118" s="76" t="s">
        <v>69</v>
      </c>
      <c r="E118" s="12">
        <v>44477</v>
      </c>
      <c r="F118" s="74" t="s">
        <v>1344</v>
      </c>
      <c r="G118" s="12">
        <v>44477.833333333336</v>
      </c>
      <c r="H118" s="75" t="s">
        <v>1345</v>
      </c>
      <c r="I118" s="15">
        <v>82</v>
      </c>
      <c r="J118" s="15">
        <v>60</v>
      </c>
      <c r="K118" s="15">
        <v>14</v>
      </c>
      <c r="L118" s="15">
        <v>1</v>
      </c>
      <c r="M118" s="79">
        <v>17.22</v>
      </c>
      <c r="N118" s="101">
        <v>17.22</v>
      </c>
      <c r="O118" s="63">
        <v>2530</v>
      </c>
      <c r="P118" s="64">
        <f>Table224578910112345678910111213[[#This Row],[PEMBULATAN]]*O118</f>
        <v>43566.6</v>
      </c>
    </row>
    <row r="119" spans="1:16" ht="26.25" customHeight="1" x14ac:dyDescent="0.2">
      <c r="A119" s="13"/>
      <c r="B119" s="73"/>
      <c r="C119" s="71" t="s">
        <v>1785</v>
      </c>
      <c r="D119" s="76" t="s">
        <v>69</v>
      </c>
      <c r="E119" s="12">
        <v>44477</v>
      </c>
      <c r="F119" s="74" t="s">
        <v>1344</v>
      </c>
      <c r="G119" s="12">
        <v>44477.833333333336</v>
      </c>
      <c r="H119" s="75" t="s">
        <v>1345</v>
      </c>
      <c r="I119" s="15">
        <v>72</v>
      </c>
      <c r="J119" s="15">
        <v>61</v>
      </c>
      <c r="K119" s="15">
        <v>22</v>
      </c>
      <c r="L119" s="15">
        <v>9</v>
      </c>
      <c r="M119" s="79">
        <v>24.155999999999999</v>
      </c>
      <c r="N119" s="101">
        <v>24.155999999999999</v>
      </c>
      <c r="O119" s="63">
        <v>2530</v>
      </c>
      <c r="P119" s="64">
        <f>Table224578910112345678910111213[[#This Row],[PEMBULATAN]]*O119</f>
        <v>61114.68</v>
      </c>
    </row>
    <row r="120" spans="1:16" ht="26.25" customHeight="1" x14ac:dyDescent="0.2">
      <c r="A120" s="13"/>
      <c r="B120" s="73"/>
      <c r="C120" s="71" t="s">
        <v>1786</v>
      </c>
      <c r="D120" s="76" t="s">
        <v>69</v>
      </c>
      <c r="E120" s="12">
        <v>44477</v>
      </c>
      <c r="F120" s="74" t="s">
        <v>1344</v>
      </c>
      <c r="G120" s="12">
        <v>44477.833333333336</v>
      </c>
      <c r="H120" s="75" t="s">
        <v>1345</v>
      </c>
      <c r="I120" s="15">
        <v>71</v>
      </c>
      <c r="J120" s="15">
        <v>54</v>
      </c>
      <c r="K120" s="15">
        <v>27</v>
      </c>
      <c r="L120" s="15">
        <v>11</v>
      </c>
      <c r="M120" s="79">
        <v>25.8795</v>
      </c>
      <c r="N120" s="101">
        <v>25.8795</v>
      </c>
      <c r="O120" s="63">
        <v>2530</v>
      </c>
      <c r="P120" s="64">
        <f>Table224578910112345678910111213[[#This Row],[PEMBULATAN]]*O120</f>
        <v>65475.135000000002</v>
      </c>
    </row>
    <row r="121" spans="1:16" ht="26.25" customHeight="1" x14ac:dyDescent="0.2">
      <c r="A121" s="13"/>
      <c r="B121" s="73"/>
      <c r="C121" s="71" t="s">
        <v>1787</v>
      </c>
      <c r="D121" s="76" t="s">
        <v>69</v>
      </c>
      <c r="E121" s="12">
        <v>44477</v>
      </c>
      <c r="F121" s="74" t="s">
        <v>1344</v>
      </c>
      <c r="G121" s="12">
        <v>44477.833333333336</v>
      </c>
      <c r="H121" s="75" t="s">
        <v>1345</v>
      </c>
      <c r="I121" s="15">
        <v>71</v>
      </c>
      <c r="J121" s="15">
        <v>61</v>
      </c>
      <c r="K121" s="15">
        <v>29</v>
      </c>
      <c r="L121" s="15">
        <v>5</v>
      </c>
      <c r="M121" s="79">
        <v>31.399750000000001</v>
      </c>
      <c r="N121" s="101">
        <v>32</v>
      </c>
      <c r="O121" s="63">
        <v>2530</v>
      </c>
      <c r="P121" s="64">
        <f>Table224578910112345678910111213[[#This Row],[PEMBULATAN]]*O121</f>
        <v>80960</v>
      </c>
    </row>
    <row r="122" spans="1:16" ht="26.25" customHeight="1" x14ac:dyDescent="0.2">
      <c r="A122" s="13"/>
      <c r="B122" s="73"/>
      <c r="C122" s="71" t="s">
        <v>1788</v>
      </c>
      <c r="D122" s="76" t="s">
        <v>69</v>
      </c>
      <c r="E122" s="12">
        <v>44477</v>
      </c>
      <c r="F122" s="74" t="s">
        <v>1344</v>
      </c>
      <c r="G122" s="12">
        <v>44477.833333333336</v>
      </c>
      <c r="H122" s="75" t="s">
        <v>1345</v>
      </c>
      <c r="I122" s="15">
        <v>55</v>
      </c>
      <c r="J122" s="15">
        <v>41</v>
      </c>
      <c r="K122" s="15">
        <v>20</v>
      </c>
      <c r="L122" s="15">
        <v>9</v>
      </c>
      <c r="M122" s="79">
        <v>11.275</v>
      </c>
      <c r="N122" s="101">
        <v>11.275</v>
      </c>
      <c r="O122" s="63">
        <v>2530</v>
      </c>
      <c r="P122" s="64">
        <f>Table224578910112345678910111213[[#This Row],[PEMBULATAN]]*O122</f>
        <v>28525.75</v>
      </c>
    </row>
    <row r="123" spans="1:16" ht="26.25" customHeight="1" x14ac:dyDescent="0.2">
      <c r="A123" s="13"/>
      <c r="B123" s="73"/>
      <c r="C123" s="71" t="s">
        <v>1789</v>
      </c>
      <c r="D123" s="76" t="s">
        <v>69</v>
      </c>
      <c r="E123" s="12">
        <v>44477</v>
      </c>
      <c r="F123" s="74" t="s">
        <v>1344</v>
      </c>
      <c r="G123" s="12">
        <v>44477.833333333336</v>
      </c>
      <c r="H123" s="75" t="s">
        <v>1345</v>
      </c>
      <c r="I123" s="15">
        <v>13</v>
      </c>
      <c r="J123" s="15">
        <v>13</v>
      </c>
      <c r="K123" s="15">
        <v>8</v>
      </c>
      <c r="L123" s="15">
        <v>1</v>
      </c>
      <c r="M123" s="79">
        <v>0.33800000000000002</v>
      </c>
      <c r="N123" s="101">
        <v>1</v>
      </c>
      <c r="O123" s="63">
        <v>2530</v>
      </c>
      <c r="P123" s="64">
        <f>Table224578910112345678910111213[[#This Row],[PEMBULATAN]]*O123</f>
        <v>2530</v>
      </c>
    </row>
    <row r="124" spans="1:16" ht="26.25" customHeight="1" x14ac:dyDescent="0.2">
      <c r="A124" s="13"/>
      <c r="B124" s="73"/>
      <c r="C124" s="71" t="s">
        <v>1790</v>
      </c>
      <c r="D124" s="76" t="s">
        <v>69</v>
      </c>
      <c r="E124" s="12">
        <v>44477</v>
      </c>
      <c r="F124" s="74" t="s">
        <v>1344</v>
      </c>
      <c r="G124" s="12">
        <v>44477.833333333336</v>
      </c>
      <c r="H124" s="75" t="s">
        <v>1345</v>
      </c>
      <c r="I124" s="15">
        <v>25</v>
      </c>
      <c r="J124" s="15">
        <v>25</v>
      </c>
      <c r="K124" s="15">
        <v>10</v>
      </c>
      <c r="L124" s="15">
        <v>2</v>
      </c>
      <c r="M124" s="79">
        <v>1.5625</v>
      </c>
      <c r="N124" s="101">
        <v>2</v>
      </c>
      <c r="O124" s="63">
        <v>2530</v>
      </c>
      <c r="P124" s="64">
        <f>Table224578910112345678910111213[[#This Row],[PEMBULATAN]]*O124</f>
        <v>5060</v>
      </c>
    </row>
    <row r="125" spans="1:16" ht="26.25" customHeight="1" x14ac:dyDescent="0.2">
      <c r="A125" s="13"/>
      <c r="B125" s="73"/>
      <c r="C125" s="71" t="s">
        <v>1791</v>
      </c>
      <c r="D125" s="76" t="s">
        <v>69</v>
      </c>
      <c r="E125" s="12">
        <v>44477</v>
      </c>
      <c r="F125" s="74" t="s">
        <v>1344</v>
      </c>
      <c r="G125" s="12">
        <v>44477.833333333336</v>
      </c>
      <c r="H125" s="75" t="s">
        <v>1345</v>
      </c>
      <c r="I125" s="15">
        <v>75</v>
      </c>
      <c r="J125" s="15">
        <v>51</v>
      </c>
      <c r="K125" s="15">
        <v>18</v>
      </c>
      <c r="L125" s="15">
        <v>6</v>
      </c>
      <c r="M125" s="79">
        <v>17.212499999999999</v>
      </c>
      <c r="N125" s="101">
        <v>17.212499999999999</v>
      </c>
      <c r="O125" s="63">
        <v>2530</v>
      </c>
      <c r="P125" s="64">
        <f>Table224578910112345678910111213[[#This Row],[PEMBULATAN]]*O125</f>
        <v>43547.625</v>
      </c>
    </row>
    <row r="126" spans="1:16" ht="26.25" customHeight="1" x14ac:dyDescent="0.2">
      <c r="A126" s="13"/>
      <c r="B126" s="73"/>
      <c r="C126" s="71" t="s">
        <v>1792</v>
      </c>
      <c r="D126" s="76" t="s">
        <v>69</v>
      </c>
      <c r="E126" s="12">
        <v>44477</v>
      </c>
      <c r="F126" s="74" t="s">
        <v>1344</v>
      </c>
      <c r="G126" s="12">
        <v>44477.833333333336</v>
      </c>
      <c r="H126" s="75" t="s">
        <v>1345</v>
      </c>
      <c r="I126" s="15">
        <v>62</v>
      </c>
      <c r="J126" s="15">
        <v>58</v>
      </c>
      <c r="K126" s="15">
        <v>12</v>
      </c>
      <c r="L126" s="15">
        <v>8</v>
      </c>
      <c r="M126" s="79">
        <v>10.788</v>
      </c>
      <c r="N126" s="101">
        <v>10.788</v>
      </c>
      <c r="O126" s="63">
        <v>2530</v>
      </c>
      <c r="P126" s="64">
        <f>Table224578910112345678910111213[[#This Row],[PEMBULATAN]]*O126</f>
        <v>27293.64</v>
      </c>
    </row>
    <row r="127" spans="1:16" ht="26.25" customHeight="1" x14ac:dyDescent="0.2">
      <c r="A127" s="13"/>
      <c r="B127" s="73"/>
      <c r="C127" s="71" t="s">
        <v>1793</v>
      </c>
      <c r="D127" s="76" t="s">
        <v>69</v>
      </c>
      <c r="E127" s="12">
        <v>44477</v>
      </c>
      <c r="F127" s="74" t="s">
        <v>1344</v>
      </c>
      <c r="G127" s="12">
        <v>44477.833333333336</v>
      </c>
      <c r="H127" s="75" t="s">
        <v>1345</v>
      </c>
      <c r="I127" s="15">
        <v>70</v>
      </c>
      <c r="J127" s="15">
        <v>30</v>
      </c>
      <c r="K127" s="15">
        <v>5</v>
      </c>
      <c r="L127" s="15">
        <v>1</v>
      </c>
      <c r="M127" s="79">
        <v>2.625</v>
      </c>
      <c r="N127" s="101">
        <v>2.625</v>
      </c>
      <c r="O127" s="63">
        <v>2530</v>
      </c>
      <c r="P127" s="64">
        <f>Table224578910112345678910111213[[#This Row],[PEMBULATAN]]*O127</f>
        <v>6641.25</v>
      </c>
    </row>
    <row r="128" spans="1:16" ht="26.25" customHeight="1" x14ac:dyDescent="0.2">
      <c r="A128" s="13"/>
      <c r="B128" s="73"/>
      <c r="C128" s="71" t="s">
        <v>1794</v>
      </c>
      <c r="D128" s="76" t="s">
        <v>69</v>
      </c>
      <c r="E128" s="12">
        <v>44477</v>
      </c>
      <c r="F128" s="74" t="s">
        <v>1344</v>
      </c>
      <c r="G128" s="12">
        <v>44477.833333333336</v>
      </c>
      <c r="H128" s="75" t="s">
        <v>1345</v>
      </c>
      <c r="I128" s="15">
        <v>57</v>
      </c>
      <c r="J128" s="15">
        <v>57</v>
      </c>
      <c r="K128" s="15">
        <v>18</v>
      </c>
      <c r="L128" s="15">
        <v>3</v>
      </c>
      <c r="M128" s="79">
        <v>14.6205</v>
      </c>
      <c r="N128" s="101">
        <v>14.6205</v>
      </c>
      <c r="O128" s="63">
        <v>2530</v>
      </c>
      <c r="P128" s="64">
        <f>Table224578910112345678910111213[[#This Row],[PEMBULATAN]]*O128</f>
        <v>36989.864999999998</v>
      </c>
    </row>
    <row r="129" spans="1:16" ht="26.25" customHeight="1" x14ac:dyDescent="0.2">
      <c r="A129" s="13"/>
      <c r="B129" s="73"/>
      <c r="C129" s="71" t="s">
        <v>1795</v>
      </c>
      <c r="D129" s="76" t="s">
        <v>69</v>
      </c>
      <c r="E129" s="12">
        <v>44477</v>
      </c>
      <c r="F129" s="74" t="s">
        <v>1344</v>
      </c>
      <c r="G129" s="12">
        <v>44477.833333333336</v>
      </c>
      <c r="H129" s="75" t="s">
        <v>1345</v>
      </c>
      <c r="I129" s="15">
        <v>90</v>
      </c>
      <c r="J129" s="15">
        <v>42</v>
      </c>
      <c r="K129" s="15">
        <v>10</v>
      </c>
      <c r="L129" s="15">
        <v>2</v>
      </c>
      <c r="M129" s="79">
        <v>9.4499999999999993</v>
      </c>
      <c r="N129" s="101">
        <v>10</v>
      </c>
      <c r="O129" s="63">
        <v>2530</v>
      </c>
      <c r="P129" s="64">
        <f>Table224578910112345678910111213[[#This Row],[PEMBULATAN]]*O129</f>
        <v>25300</v>
      </c>
    </row>
    <row r="130" spans="1:16" ht="26.25" customHeight="1" x14ac:dyDescent="0.2">
      <c r="A130" s="13"/>
      <c r="B130" s="73"/>
      <c r="C130" s="71" t="s">
        <v>1796</v>
      </c>
      <c r="D130" s="76" t="s">
        <v>69</v>
      </c>
      <c r="E130" s="12">
        <v>44477</v>
      </c>
      <c r="F130" s="74" t="s">
        <v>1344</v>
      </c>
      <c r="G130" s="12">
        <v>44477.833333333336</v>
      </c>
      <c r="H130" s="75" t="s">
        <v>1345</v>
      </c>
      <c r="I130" s="15">
        <v>52</v>
      </c>
      <c r="J130" s="15">
        <v>41</v>
      </c>
      <c r="K130" s="15">
        <v>16</v>
      </c>
      <c r="L130" s="15">
        <v>2</v>
      </c>
      <c r="M130" s="79">
        <v>8.5280000000000005</v>
      </c>
      <c r="N130" s="101">
        <v>8.5280000000000005</v>
      </c>
      <c r="O130" s="63">
        <v>2530</v>
      </c>
      <c r="P130" s="64">
        <f>Table224578910112345678910111213[[#This Row],[PEMBULATAN]]*O130</f>
        <v>21575.84</v>
      </c>
    </row>
    <row r="131" spans="1:16" ht="26.25" customHeight="1" x14ac:dyDescent="0.2">
      <c r="A131" s="13"/>
      <c r="B131" s="73"/>
      <c r="C131" s="71" t="s">
        <v>1797</v>
      </c>
      <c r="D131" s="76" t="s">
        <v>69</v>
      </c>
      <c r="E131" s="12">
        <v>44477</v>
      </c>
      <c r="F131" s="74" t="s">
        <v>1344</v>
      </c>
      <c r="G131" s="12">
        <v>44477.833333333336</v>
      </c>
      <c r="H131" s="75" t="s">
        <v>1345</v>
      </c>
      <c r="I131" s="15">
        <v>79</v>
      </c>
      <c r="J131" s="15">
        <v>56</v>
      </c>
      <c r="K131" s="15">
        <v>11</v>
      </c>
      <c r="L131" s="15">
        <v>9</v>
      </c>
      <c r="M131" s="79">
        <v>12.166</v>
      </c>
      <c r="N131" s="101">
        <v>12.166</v>
      </c>
      <c r="O131" s="63">
        <v>2530</v>
      </c>
      <c r="P131" s="64">
        <f>Table224578910112345678910111213[[#This Row],[PEMBULATAN]]*O131</f>
        <v>30779.98</v>
      </c>
    </row>
    <row r="132" spans="1:16" ht="26.25" customHeight="1" x14ac:dyDescent="0.2">
      <c r="A132" s="13"/>
      <c r="B132" s="73"/>
      <c r="C132" s="71" t="s">
        <v>1798</v>
      </c>
      <c r="D132" s="76" t="s">
        <v>69</v>
      </c>
      <c r="E132" s="12">
        <v>44477</v>
      </c>
      <c r="F132" s="74" t="s">
        <v>1344</v>
      </c>
      <c r="G132" s="12">
        <v>44477.833333333336</v>
      </c>
      <c r="H132" s="75" t="s">
        <v>1345</v>
      </c>
      <c r="I132" s="15">
        <v>65</v>
      </c>
      <c r="J132" s="15">
        <v>41</v>
      </c>
      <c r="K132" s="15">
        <v>25</v>
      </c>
      <c r="L132" s="15">
        <v>14</v>
      </c>
      <c r="M132" s="79">
        <v>16.65625</v>
      </c>
      <c r="N132" s="101">
        <v>16.65625</v>
      </c>
      <c r="O132" s="63">
        <v>2530</v>
      </c>
      <c r="P132" s="64">
        <f>Table224578910112345678910111213[[#This Row],[PEMBULATAN]]*O132</f>
        <v>42140.3125</v>
      </c>
    </row>
    <row r="133" spans="1:16" ht="26.25" customHeight="1" x14ac:dyDescent="0.2">
      <c r="A133" s="13"/>
      <c r="B133" s="73"/>
      <c r="C133" s="71" t="s">
        <v>1799</v>
      </c>
      <c r="D133" s="76" t="s">
        <v>69</v>
      </c>
      <c r="E133" s="12">
        <v>44477</v>
      </c>
      <c r="F133" s="74" t="s">
        <v>1344</v>
      </c>
      <c r="G133" s="12">
        <v>44477.833333333336</v>
      </c>
      <c r="H133" s="75" t="s">
        <v>1345</v>
      </c>
      <c r="I133" s="15">
        <v>55</v>
      </c>
      <c r="J133" s="15">
        <v>45</v>
      </c>
      <c r="K133" s="15">
        <v>25</v>
      </c>
      <c r="L133" s="15">
        <v>4</v>
      </c>
      <c r="M133" s="79">
        <v>15.46875</v>
      </c>
      <c r="N133" s="101">
        <v>16</v>
      </c>
      <c r="O133" s="63">
        <v>2530</v>
      </c>
      <c r="P133" s="64">
        <f>Table224578910112345678910111213[[#This Row],[PEMBULATAN]]*O133</f>
        <v>40480</v>
      </c>
    </row>
    <row r="134" spans="1:16" ht="26.25" customHeight="1" x14ac:dyDescent="0.2">
      <c r="A134" s="13"/>
      <c r="B134" s="73"/>
      <c r="C134" s="71" t="s">
        <v>1800</v>
      </c>
      <c r="D134" s="76" t="s">
        <v>69</v>
      </c>
      <c r="E134" s="12">
        <v>44477</v>
      </c>
      <c r="F134" s="74" t="s">
        <v>1344</v>
      </c>
      <c r="G134" s="12">
        <v>44477.833333333336</v>
      </c>
      <c r="H134" s="75" t="s">
        <v>1345</v>
      </c>
      <c r="I134" s="15">
        <v>46</v>
      </c>
      <c r="J134" s="15">
        <v>40</v>
      </c>
      <c r="K134" s="15">
        <v>25</v>
      </c>
      <c r="L134" s="15">
        <v>13</v>
      </c>
      <c r="M134" s="79">
        <v>11.5</v>
      </c>
      <c r="N134" s="101">
        <v>13</v>
      </c>
      <c r="O134" s="63">
        <v>2530</v>
      </c>
      <c r="P134" s="64">
        <f>Table224578910112345678910111213[[#This Row],[PEMBULATAN]]*O134</f>
        <v>32890</v>
      </c>
    </row>
    <row r="135" spans="1:16" ht="26.25" customHeight="1" x14ac:dyDescent="0.2">
      <c r="A135" s="13"/>
      <c r="B135" s="73"/>
      <c r="C135" s="71" t="s">
        <v>1801</v>
      </c>
      <c r="D135" s="76" t="s">
        <v>69</v>
      </c>
      <c r="E135" s="12">
        <v>44477</v>
      </c>
      <c r="F135" s="74" t="s">
        <v>1344</v>
      </c>
      <c r="G135" s="12">
        <v>44477.833333333336</v>
      </c>
      <c r="H135" s="75" t="s">
        <v>1345</v>
      </c>
      <c r="I135" s="15">
        <v>60</v>
      </c>
      <c r="J135" s="15">
        <v>40</v>
      </c>
      <c r="K135" s="15">
        <v>25</v>
      </c>
      <c r="L135" s="15">
        <v>4</v>
      </c>
      <c r="M135" s="79">
        <v>15</v>
      </c>
      <c r="N135" s="101">
        <v>15</v>
      </c>
      <c r="O135" s="63">
        <v>2530</v>
      </c>
      <c r="P135" s="64">
        <f>Table224578910112345678910111213[[#This Row],[PEMBULATAN]]*O135</f>
        <v>37950</v>
      </c>
    </row>
    <row r="136" spans="1:16" ht="26.25" customHeight="1" x14ac:dyDescent="0.2">
      <c r="A136" s="13"/>
      <c r="B136" s="73"/>
      <c r="C136" s="71" t="s">
        <v>1802</v>
      </c>
      <c r="D136" s="76" t="s">
        <v>69</v>
      </c>
      <c r="E136" s="12">
        <v>44477</v>
      </c>
      <c r="F136" s="74" t="s">
        <v>1344</v>
      </c>
      <c r="G136" s="12">
        <v>44477.833333333336</v>
      </c>
      <c r="H136" s="75" t="s">
        <v>1345</v>
      </c>
      <c r="I136" s="15">
        <v>44</v>
      </c>
      <c r="J136" s="15">
        <v>44</v>
      </c>
      <c r="K136" s="15">
        <v>40</v>
      </c>
      <c r="L136" s="15">
        <v>2</v>
      </c>
      <c r="M136" s="79">
        <v>19.36</v>
      </c>
      <c r="N136" s="101">
        <v>20</v>
      </c>
      <c r="O136" s="63">
        <v>2530</v>
      </c>
      <c r="P136" s="64">
        <f>Table224578910112345678910111213[[#This Row],[PEMBULATAN]]*O136</f>
        <v>50600</v>
      </c>
    </row>
    <row r="137" spans="1:16" ht="26.25" customHeight="1" x14ac:dyDescent="0.2">
      <c r="A137" s="13"/>
      <c r="B137" s="73"/>
      <c r="C137" s="71" t="s">
        <v>1803</v>
      </c>
      <c r="D137" s="76" t="s">
        <v>69</v>
      </c>
      <c r="E137" s="12">
        <v>44477</v>
      </c>
      <c r="F137" s="74" t="s">
        <v>1344</v>
      </c>
      <c r="G137" s="12">
        <v>44477.833333333336</v>
      </c>
      <c r="H137" s="75" t="s">
        <v>1345</v>
      </c>
      <c r="I137" s="15">
        <v>90</v>
      </c>
      <c r="J137" s="15">
        <v>52</v>
      </c>
      <c r="K137" s="15">
        <v>40</v>
      </c>
      <c r="L137" s="15">
        <v>18</v>
      </c>
      <c r="M137" s="79">
        <v>46.8</v>
      </c>
      <c r="N137" s="101">
        <v>46.8</v>
      </c>
      <c r="O137" s="63">
        <v>2530</v>
      </c>
      <c r="P137" s="64">
        <f>Table224578910112345678910111213[[#This Row],[PEMBULATAN]]*O137</f>
        <v>118404</v>
      </c>
    </row>
    <row r="138" spans="1:16" ht="26.25" customHeight="1" x14ac:dyDescent="0.2">
      <c r="A138" s="13"/>
      <c r="B138" s="73"/>
      <c r="C138" s="71" t="s">
        <v>1804</v>
      </c>
      <c r="D138" s="76" t="s">
        <v>69</v>
      </c>
      <c r="E138" s="12">
        <v>44477</v>
      </c>
      <c r="F138" s="74" t="s">
        <v>1344</v>
      </c>
      <c r="G138" s="12">
        <v>44477.833333333336</v>
      </c>
      <c r="H138" s="75" t="s">
        <v>1345</v>
      </c>
      <c r="I138" s="15">
        <v>35</v>
      </c>
      <c r="J138" s="15">
        <v>35</v>
      </c>
      <c r="K138" s="15">
        <v>14</v>
      </c>
      <c r="L138" s="15">
        <v>5</v>
      </c>
      <c r="M138" s="79">
        <v>4.2874999999999996</v>
      </c>
      <c r="N138" s="101">
        <v>5</v>
      </c>
      <c r="O138" s="63">
        <v>2530</v>
      </c>
      <c r="P138" s="64">
        <f>Table224578910112345678910111213[[#This Row],[PEMBULATAN]]*O138</f>
        <v>12650</v>
      </c>
    </row>
    <row r="139" spans="1:16" ht="26.25" customHeight="1" x14ac:dyDescent="0.2">
      <c r="A139" s="13"/>
      <c r="B139" s="73"/>
      <c r="C139" s="71" t="s">
        <v>1805</v>
      </c>
      <c r="D139" s="76" t="s">
        <v>69</v>
      </c>
      <c r="E139" s="12">
        <v>44477</v>
      </c>
      <c r="F139" s="74" t="s">
        <v>1344</v>
      </c>
      <c r="G139" s="12">
        <v>44477.833333333336</v>
      </c>
      <c r="H139" s="75" t="s">
        <v>1345</v>
      </c>
      <c r="I139" s="15">
        <v>43</v>
      </c>
      <c r="J139" s="15">
        <v>32</v>
      </c>
      <c r="K139" s="15">
        <v>18</v>
      </c>
      <c r="L139" s="15">
        <v>1</v>
      </c>
      <c r="M139" s="79">
        <v>6.1920000000000002</v>
      </c>
      <c r="N139" s="101">
        <v>6.1920000000000002</v>
      </c>
      <c r="O139" s="63">
        <v>2530</v>
      </c>
      <c r="P139" s="64">
        <f>Table224578910112345678910111213[[#This Row],[PEMBULATAN]]*O139</f>
        <v>15665.76</v>
      </c>
    </row>
    <row r="140" spans="1:16" ht="26.25" customHeight="1" x14ac:dyDescent="0.2">
      <c r="A140" s="13"/>
      <c r="B140" s="73"/>
      <c r="C140" s="71" t="s">
        <v>1806</v>
      </c>
      <c r="D140" s="76" t="s">
        <v>69</v>
      </c>
      <c r="E140" s="12">
        <v>44477</v>
      </c>
      <c r="F140" s="74" t="s">
        <v>1344</v>
      </c>
      <c r="G140" s="12">
        <v>44477.833333333336</v>
      </c>
      <c r="H140" s="75" t="s">
        <v>1345</v>
      </c>
      <c r="I140" s="15">
        <v>40</v>
      </c>
      <c r="J140" s="15">
        <v>30</v>
      </c>
      <c r="K140" s="15">
        <v>20</v>
      </c>
      <c r="L140" s="15">
        <v>2</v>
      </c>
      <c r="M140" s="79">
        <v>6</v>
      </c>
      <c r="N140" s="101">
        <v>6</v>
      </c>
      <c r="O140" s="63">
        <v>2530</v>
      </c>
      <c r="P140" s="64">
        <f>Table224578910112345678910111213[[#This Row],[PEMBULATAN]]*O140</f>
        <v>15180</v>
      </c>
    </row>
    <row r="141" spans="1:16" ht="26.25" customHeight="1" x14ac:dyDescent="0.2">
      <c r="A141" s="13"/>
      <c r="B141" s="73"/>
      <c r="C141" s="71" t="s">
        <v>1807</v>
      </c>
      <c r="D141" s="76" t="s">
        <v>69</v>
      </c>
      <c r="E141" s="12">
        <v>44477</v>
      </c>
      <c r="F141" s="74" t="s">
        <v>1344</v>
      </c>
      <c r="G141" s="12">
        <v>44477.833333333336</v>
      </c>
      <c r="H141" s="75" t="s">
        <v>1345</v>
      </c>
      <c r="I141" s="15">
        <v>60</v>
      </c>
      <c r="J141" s="15">
        <v>23</v>
      </c>
      <c r="K141" s="15">
        <v>17</v>
      </c>
      <c r="L141" s="15">
        <v>1</v>
      </c>
      <c r="M141" s="79">
        <v>5.8650000000000002</v>
      </c>
      <c r="N141" s="101">
        <v>5.8650000000000002</v>
      </c>
      <c r="O141" s="63">
        <v>2530</v>
      </c>
      <c r="P141" s="64">
        <f>Table224578910112345678910111213[[#This Row],[PEMBULATAN]]*O141</f>
        <v>14838.45</v>
      </c>
    </row>
    <row r="142" spans="1:16" ht="26.25" customHeight="1" x14ac:dyDescent="0.2">
      <c r="A142" s="13"/>
      <c r="B142" s="73"/>
      <c r="C142" s="71" t="s">
        <v>1808</v>
      </c>
      <c r="D142" s="76" t="s">
        <v>69</v>
      </c>
      <c r="E142" s="12">
        <v>44477</v>
      </c>
      <c r="F142" s="74" t="s">
        <v>1344</v>
      </c>
      <c r="G142" s="12">
        <v>44477.833333333336</v>
      </c>
      <c r="H142" s="75" t="s">
        <v>1345</v>
      </c>
      <c r="I142" s="15">
        <v>42</v>
      </c>
      <c r="J142" s="15">
        <v>25</v>
      </c>
      <c r="K142" s="15">
        <v>16</v>
      </c>
      <c r="L142" s="15">
        <v>2</v>
      </c>
      <c r="M142" s="79">
        <v>4.2</v>
      </c>
      <c r="N142" s="101">
        <v>4.2</v>
      </c>
      <c r="O142" s="63">
        <v>2530</v>
      </c>
      <c r="P142" s="64">
        <f>Table224578910112345678910111213[[#This Row],[PEMBULATAN]]*O142</f>
        <v>10626</v>
      </c>
    </row>
    <row r="143" spans="1:16" ht="26.25" customHeight="1" x14ac:dyDescent="0.2">
      <c r="A143" s="13"/>
      <c r="B143" s="73"/>
      <c r="C143" s="71" t="s">
        <v>1809</v>
      </c>
      <c r="D143" s="76" t="s">
        <v>69</v>
      </c>
      <c r="E143" s="12">
        <v>44477</v>
      </c>
      <c r="F143" s="74" t="s">
        <v>1344</v>
      </c>
      <c r="G143" s="12">
        <v>44477.833333333336</v>
      </c>
      <c r="H143" s="75" t="s">
        <v>1345</v>
      </c>
      <c r="I143" s="15">
        <v>44</v>
      </c>
      <c r="J143" s="15">
        <v>35</v>
      </c>
      <c r="K143" s="15">
        <v>28</v>
      </c>
      <c r="L143" s="15">
        <v>4</v>
      </c>
      <c r="M143" s="79">
        <v>10.78</v>
      </c>
      <c r="N143" s="101">
        <v>10.78</v>
      </c>
      <c r="O143" s="63">
        <v>2530</v>
      </c>
      <c r="P143" s="64">
        <f>Table224578910112345678910111213[[#This Row],[PEMBULATAN]]*O143</f>
        <v>27273.399999999998</v>
      </c>
    </row>
    <row r="144" spans="1:16" ht="26.25" customHeight="1" x14ac:dyDescent="0.2">
      <c r="A144" s="13"/>
      <c r="B144" s="73"/>
      <c r="C144" s="71" t="s">
        <v>1810</v>
      </c>
      <c r="D144" s="76" t="s">
        <v>69</v>
      </c>
      <c r="E144" s="12">
        <v>44477</v>
      </c>
      <c r="F144" s="74" t="s">
        <v>1344</v>
      </c>
      <c r="G144" s="12">
        <v>44477.833333333336</v>
      </c>
      <c r="H144" s="75" t="s">
        <v>1345</v>
      </c>
      <c r="I144" s="15">
        <v>41</v>
      </c>
      <c r="J144" s="15">
        <v>25</v>
      </c>
      <c r="K144" s="15">
        <v>18</v>
      </c>
      <c r="L144" s="15">
        <v>3</v>
      </c>
      <c r="M144" s="79">
        <v>4.6124999999999998</v>
      </c>
      <c r="N144" s="101">
        <v>4.6124999999999998</v>
      </c>
      <c r="O144" s="63">
        <v>2530</v>
      </c>
      <c r="P144" s="64">
        <f>Table224578910112345678910111213[[#This Row],[PEMBULATAN]]*O144</f>
        <v>11669.625</v>
      </c>
    </row>
    <row r="145" spans="1:16" ht="26.25" customHeight="1" x14ac:dyDescent="0.2">
      <c r="A145" s="13"/>
      <c r="B145" s="73"/>
      <c r="C145" s="71" t="s">
        <v>1811</v>
      </c>
      <c r="D145" s="76" t="s">
        <v>69</v>
      </c>
      <c r="E145" s="12">
        <v>44477</v>
      </c>
      <c r="F145" s="74" t="s">
        <v>1344</v>
      </c>
      <c r="G145" s="12">
        <v>44477.833333333336</v>
      </c>
      <c r="H145" s="75" t="s">
        <v>1345</v>
      </c>
      <c r="I145" s="15">
        <v>80</v>
      </c>
      <c r="J145" s="15">
        <v>76</v>
      </c>
      <c r="K145" s="15">
        <v>30</v>
      </c>
      <c r="L145" s="15">
        <v>22</v>
      </c>
      <c r="M145" s="79">
        <v>45.6</v>
      </c>
      <c r="N145" s="101">
        <v>45.6</v>
      </c>
      <c r="O145" s="63">
        <v>2530</v>
      </c>
      <c r="P145" s="64">
        <f>Table224578910112345678910111213[[#This Row],[PEMBULATAN]]*O145</f>
        <v>115368</v>
      </c>
    </row>
    <row r="146" spans="1:16" ht="26.25" customHeight="1" x14ac:dyDescent="0.2">
      <c r="A146" s="13"/>
      <c r="B146" s="73"/>
      <c r="C146" s="71" t="s">
        <v>1812</v>
      </c>
      <c r="D146" s="76" t="s">
        <v>69</v>
      </c>
      <c r="E146" s="12">
        <v>44477</v>
      </c>
      <c r="F146" s="74" t="s">
        <v>1344</v>
      </c>
      <c r="G146" s="12">
        <v>44477.833333333336</v>
      </c>
      <c r="H146" s="75" t="s">
        <v>1345</v>
      </c>
      <c r="I146" s="15">
        <v>75</v>
      </c>
      <c r="J146" s="15">
        <v>56</v>
      </c>
      <c r="K146" s="15">
        <v>36</v>
      </c>
      <c r="L146" s="15">
        <v>16</v>
      </c>
      <c r="M146" s="79">
        <v>37.799999999999997</v>
      </c>
      <c r="N146" s="101">
        <v>37.799999999999997</v>
      </c>
      <c r="O146" s="63">
        <v>2530</v>
      </c>
      <c r="P146" s="64">
        <f>Table224578910112345678910111213[[#This Row],[PEMBULATAN]]*O146</f>
        <v>95634</v>
      </c>
    </row>
    <row r="147" spans="1:16" ht="26.25" customHeight="1" x14ac:dyDescent="0.2">
      <c r="A147" s="13"/>
      <c r="B147" s="73"/>
      <c r="C147" s="71" t="s">
        <v>1813</v>
      </c>
      <c r="D147" s="76" t="s">
        <v>69</v>
      </c>
      <c r="E147" s="12">
        <v>44477</v>
      </c>
      <c r="F147" s="74" t="s">
        <v>1344</v>
      </c>
      <c r="G147" s="12">
        <v>44477.833333333336</v>
      </c>
      <c r="H147" s="75" t="s">
        <v>1345</v>
      </c>
      <c r="I147" s="15">
        <v>95</v>
      </c>
      <c r="J147" s="15">
        <v>53</v>
      </c>
      <c r="K147" s="15">
        <v>31</v>
      </c>
      <c r="L147" s="15">
        <v>15</v>
      </c>
      <c r="M147" s="79">
        <v>39.021250000000002</v>
      </c>
      <c r="N147" s="101">
        <v>39.021250000000002</v>
      </c>
      <c r="O147" s="63">
        <v>2530</v>
      </c>
      <c r="P147" s="64">
        <f>Table224578910112345678910111213[[#This Row],[PEMBULATAN]]*O147</f>
        <v>98723.762500000012</v>
      </c>
    </row>
    <row r="148" spans="1:16" ht="26.25" customHeight="1" x14ac:dyDescent="0.2">
      <c r="A148" s="13"/>
      <c r="B148" s="73"/>
      <c r="C148" s="71" t="s">
        <v>1814</v>
      </c>
      <c r="D148" s="76" t="s">
        <v>69</v>
      </c>
      <c r="E148" s="12">
        <v>44477</v>
      </c>
      <c r="F148" s="74" t="s">
        <v>1344</v>
      </c>
      <c r="G148" s="12">
        <v>44477.833333333336</v>
      </c>
      <c r="H148" s="75" t="s">
        <v>1345</v>
      </c>
      <c r="I148" s="15">
        <v>45</v>
      </c>
      <c r="J148" s="15">
        <v>57</v>
      </c>
      <c r="K148" s="15">
        <v>34</v>
      </c>
      <c r="L148" s="15">
        <v>6</v>
      </c>
      <c r="M148" s="79">
        <v>21.802499999999998</v>
      </c>
      <c r="N148" s="101">
        <v>21.802499999999998</v>
      </c>
      <c r="O148" s="63">
        <v>2530</v>
      </c>
      <c r="P148" s="64">
        <f>Table224578910112345678910111213[[#This Row],[PEMBULATAN]]*O148</f>
        <v>55160.324999999997</v>
      </c>
    </row>
    <row r="149" spans="1:16" ht="26.25" customHeight="1" x14ac:dyDescent="0.2">
      <c r="A149" s="13"/>
      <c r="B149" s="73"/>
      <c r="C149" s="71" t="s">
        <v>1815</v>
      </c>
      <c r="D149" s="76" t="s">
        <v>69</v>
      </c>
      <c r="E149" s="12">
        <v>44477</v>
      </c>
      <c r="F149" s="74" t="s">
        <v>1344</v>
      </c>
      <c r="G149" s="12">
        <v>44477.833333333336</v>
      </c>
      <c r="H149" s="75" t="s">
        <v>1345</v>
      </c>
      <c r="I149" s="15">
        <v>61</v>
      </c>
      <c r="J149" s="15">
        <v>51</v>
      </c>
      <c r="K149" s="15">
        <v>22</v>
      </c>
      <c r="L149" s="15">
        <v>8</v>
      </c>
      <c r="M149" s="79">
        <v>17.110499999999998</v>
      </c>
      <c r="N149" s="101">
        <v>17.110499999999998</v>
      </c>
      <c r="O149" s="63">
        <v>2530</v>
      </c>
      <c r="P149" s="64">
        <f>Table224578910112345678910111213[[#This Row],[PEMBULATAN]]*O149</f>
        <v>43289.564999999995</v>
      </c>
    </row>
    <row r="150" spans="1:16" ht="26.25" customHeight="1" x14ac:dyDescent="0.2">
      <c r="A150" s="13"/>
      <c r="B150" s="73"/>
      <c r="C150" s="71" t="s">
        <v>1816</v>
      </c>
      <c r="D150" s="76" t="s">
        <v>69</v>
      </c>
      <c r="E150" s="12">
        <v>44477</v>
      </c>
      <c r="F150" s="74" t="s">
        <v>1344</v>
      </c>
      <c r="G150" s="12">
        <v>44477.833333333336</v>
      </c>
      <c r="H150" s="75" t="s">
        <v>1345</v>
      </c>
      <c r="I150" s="15">
        <v>62</v>
      </c>
      <c r="J150" s="15">
        <v>41</v>
      </c>
      <c r="K150" s="15">
        <v>20</v>
      </c>
      <c r="L150" s="15">
        <v>3</v>
      </c>
      <c r="M150" s="79">
        <v>12.71</v>
      </c>
      <c r="N150" s="101">
        <v>12.71</v>
      </c>
      <c r="O150" s="63">
        <v>2530</v>
      </c>
      <c r="P150" s="64">
        <f>Table224578910112345678910111213[[#This Row],[PEMBULATAN]]*O150</f>
        <v>32156.300000000003</v>
      </c>
    </row>
    <row r="151" spans="1:16" ht="26.25" customHeight="1" x14ac:dyDescent="0.2">
      <c r="A151" s="13"/>
      <c r="B151" s="73"/>
      <c r="C151" s="71" t="s">
        <v>1817</v>
      </c>
      <c r="D151" s="76" t="s">
        <v>69</v>
      </c>
      <c r="E151" s="12">
        <v>44477</v>
      </c>
      <c r="F151" s="74" t="s">
        <v>1344</v>
      </c>
      <c r="G151" s="12">
        <v>44477.833333333336</v>
      </c>
      <c r="H151" s="75" t="s">
        <v>1345</v>
      </c>
      <c r="I151" s="15">
        <v>70</v>
      </c>
      <c r="J151" s="15">
        <v>61</v>
      </c>
      <c r="K151" s="15">
        <v>23</v>
      </c>
      <c r="L151" s="15">
        <v>13</v>
      </c>
      <c r="M151" s="79">
        <v>24.552499999999998</v>
      </c>
      <c r="N151" s="101">
        <v>24.552499999999998</v>
      </c>
      <c r="O151" s="63">
        <v>2530</v>
      </c>
      <c r="P151" s="64">
        <f>Table224578910112345678910111213[[#This Row],[PEMBULATAN]]*O151</f>
        <v>62117.824999999997</v>
      </c>
    </row>
    <row r="152" spans="1:16" ht="26.25" customHeight="1" x14ac:dyDescent="0.2">
      <c r="A152" s="13"/>
      <c r="B152" s="73"/>
      <c r="C152" s="71" t="s">
        <v>1818</v>
      </c>
      <c r="D152" s="76" t="s">
        <v>69</v>
      </c>
      <c r="E152" s="12">
        <v>44477</v>
      </c>
      <c r="F152" s="74" t="s">
        <v>1344</v>
      </c>
      <c r="G152" s="12">
        <v>44477.833333333336</v>
      </c>
      <c r="H152" s="75" t="s">
        <v>1345</v>
      </c>
      <c r="I152" s="15">
        <v>53</v>
      </c>
      <c r="J152" s="15">
        <v>37</v>
      </c>
      <c r="K152" s="15">
        <v>20</v>
      </c>
      <c r="L152" s="15">
        <v>2</v>
      </c>
      <c r="M152" s="79">
        <v>9.8049999999999997</v>
      </c>
      <c r="N152" s="101">
        <v>9.8049999999999997</v>
      </c>
      <c r="O152" s="63">
        <v>2530</v>
      </c>
      <c r="P152" s="64">
        <f>Table224578910112345678910111213[[#This Row],[PEMBULATAN]]*O152</f>
        <v>24806.649999999998</v>
      </c>
    </row>
    <row r="153" spans="1:16" ht="26.25" customHeight="1" x14ac:dyDescent="0.2">
      <c r="A153" s="13"/>
      <c r="B153" s="73"/>
      <c r="C153" s="71" t="s">
        <v>1819</v>
      </c>
      <c r="D153" s="76" t="s">
        <v>69</v>
      </c>
      <c r="E153" s="12">
        <v>44477</v>
      </c>
      <c r="F153" s="74" t="s">
        <v>1344</v>
      </c>
      <c r="G153" s="12">
        <v>44477.833333333336</v>
      </c>
      <c r="H153" s="75" t="s">
        <v>1345</v>
      </c>
      <c r="I153" s="15">
        <v>71</v>
      </c>
      <c r="J153" s="15">
        <v>54</v>
      </c>
      <c r="K153" s="15">
        <v>30</v>
      </c>
      <c r="L153" s="15">
        <v>7</v>
      </c>
      <c r="M153" s="79">
        <v>28.754999999999999</v>
      </c>
      <c r="N153" s="101">
        <v>28.754999999999999</v>
      </c>
      <c r="O153" s="63">
        <v>2530</v>
      </c>
      <c r="P153" s="64">
        <f>Table224578910112345678910111213[[#This Row],[PEMBULATAN]]*O153</f>
        <v>72750.149999999994</v>
      </c>
    </row>
    <row r="154" spans="1:16" ht="26.25" customHeight="1" x14ac:dyDescent="0.2">
      <c r="A154" s="13"/>
      <c r="B154" s="73"/>
      <c r="C154" s="71" t="s">
        <v>1820</v>
      </c>
      <c r="D154" s="76" t="s">
        <v>69</v>
      </c>
      <c r="E154" s="12">
        <v>44477</v>
      </c>
      <c r="F154" s="74" t="s">
        <v>1344</v>
      </c>
      <c r="G154" s="12">
        <v>44477.833333333336</v>
      </c>
      <c r="H154" s="75" t="s">
        <v>1345</v>
      </c>
      <c r="I154" s="15">
        <v>28</v>
      </c>
      <c r="J154" s="15">
        <v>26</v>
      </c>
      <c r="K154" s="15">
        <v>19</v>
      </c>
      <c r="L154" s="15">
        <v>1</v>
      </c>
      <c r="M154" s="79">
        <v>3.4580000000000002</v>
      </c>
      <c r="N154" s="101">
        <v>4</v>
      </c>
      <c r="O154" s="63">
        <v>2530</v>
      </c>
      <c r="P154" s="64">
        <f>Table224578910112345678910111213[[#This Row],[PEMBULATAN]]*O154</f>
        <v>10120</v>
      </c>
    </row>
    <row r="155" spans="1:16" ht="26.25" customHeight="1" x14ac:dyDescent="0.2">
      <c r="A155" s="13"/>
      <c r="B155" s="73"/>
      <c r="C155" s="71" t="s">
        <v>1821</v>
      </c>
      <c r="D155" s="76" t="s">
        <v>69</v>
      </c>
      <c r="E155" s="12">
        <v>44477</v>
      </c>
      <c r="F155" s="74" t="s">
        <v>1344</v>
      </c>
      <c r="G155" s="12">
        <v>44477.833333333336</v>
      </c>
      <c r="H155" s="75" t="s">
        <v>1345</v>
      </c>
      <c r="I155" s="15">
        <v>103</v>
      </c>
      <c r="J155" s="15">
        <v>16</v>
      </c>
      <c r="K155" s="15">
        <v>17</v>
      </c>
      <c r="L155" s="15">
        <v>3</v>
      </c>
      <c r="M155" s="79">
        <v>7.0039999999999996</v>
      </c>
      <c r="N155" s="101">
        <v>7.0039999999999996</v>
      </c>
      <c r="O155" s="63">
        <v>2530</v>
      </c>
      <c r="P155" s="64">
        <f>Table224578910112345678910111213[[#This Row],[PEMBULATAN]]*O155</f>
        <v>17720.12</v>
      </c>
    </row>
    <row r="156" spans="1:16" ht="26.25" customHeight="1" x14ac:dyDescent="0.2">
      <c r="A156" s="13"/>
      <c r="B156" s="73"/>
      <c r="C156" s="71" t="s">
        <v>1822</v>
      </c>
      <c r="D156" s="76" t="s">
        <v>69</v>
      </c>
      <c r="E156" s="12">
        <v>44477</v>
      </c>
      <c r="F156" s="74" t="s">
        <v>1344</v>
      </c>
      <c r="G156" s="12">
        <v>44477.833333333336</v>
      </c>
      <c r="H156" s="75" t="s">
        <v>1345</v>
      </c>
      <c r="I156" s="15">
        <v>64</v>
      </c>
      <c r="J156" s="15">
        <v>50</v>
      </c>
      <c r="K156" s="15">
        <v>24</v>
      </c>
      <c r="L156" s="15">
        <v>20</v>
      </c>
      <c r="M156" s="79">
        <v>19.2</v>
      </c>
      <c r="N156" s="101">
        <v>20</v>
      </c>
      <c r="O156" s="63">
        <v>2530</v>
      </c>
      <c r="P156" s="64">
        <f>Table224578910112345678910111213[[#This Row],[PEMBULATAN]]*O156</f>
        <v>50600</v>
      </c>
    </row>
    <row r="157" spans="1:16" ht="26.25" customHeight="1" x14ac:dyDescent="0.2">
      <c r="A157" s="13"/>
      <c r="B157" s="73"/>
      <c r="C157" s="71" t="s">
        <v>1823</v>
      </c>
      <c r="D157" s="76" t="s">
        <v>69</v>
      </c>
      <c r="E157" s="12">
        <v>44477</v>
      </c>
      <c r="F157" s="74" t="s">
        <v>1344</v>
      </c>
      <c r="G157" s="12">
        <v>44477.833333333336</v>
      </c>
      <c r="H157" s="75" t="s">
        <v>1345</v>
      </c>
      <c r="I157" s="15">
        <v>44</v>
      </c>
      <c r="J157" s="15">
        <v>39</v>
      </c>
      <c r="K157" s="15">
        <v>20</v>
      </c>
      <c r="L157" s="15">
        <v>4</v>
      </c>
      <c r="M157" s="79">
        <v>8.58</v>
      </c>
      <c r="N157" s="101">
        <v>8.58</v>
      </c>
      <c r="O157" s="63">
        <v>2530</v>
      </c>
      <c r="P157" s="64">
        <f>Table224578910112345678910111213[[#This Row],[PEMBULATAN]]*O157</f>
        <v>21707.4</v>
      </c>
    </row>
    <row r="158" spans="1:16" ht="26.25" customHeight="1" x14ac:dyDescent="0.2">
      <c r="A158" s="13"/>
      <c r="B158" s="73"/>
      <c r="C158" s="71" t="s">
        <v>1824</v>
      </c>
      <c r="D158" s="76" t="s">
        <v>69</v>
      </c>
      <c r="E158" s="12">
        <v>44477</v>
      </c>
      <c r="F158" s="74" t="s">
        <v>1344</v>
      </c>
      <c r="G158" s="12">
        <v>44477.833333333336</v>
      </c>
      <c r="H158" s="75" t="s">
        <v>1345</v>
      </c>
      <c r="I158" s="15">
        <v>64</v>
      </c>
      <c r="J158" s="15">
        <v>38</v>
      </c>
      <c r="K158" s="15">
        <v>21</v>
      </c>
      <c r="L158" s="15">
        <v>3</v>
      </c>
      <c r="M158" s="79">
        <v>12.768000000000001</v>
      </c>
      <c r="N158" s="101">
        <v>12.768000000000001</v>
      </c>
      <c r="O158" s="63">
        <v>2530</v>
      </c>
      <c r="P158" s="64">
        <f>Table224578910112345678910111213[[#This Row],[PEMBULATAN]]*O158</f>
        <v>32303.040000000001</v>
      </c>
    </row>
    <row r="159" spans="1:16" ht="26.25" customHeight="1" x14ac:dyDescent="0.2">
      <c r="A159" s="13"/>
      <c r="B159" s="73"/>
      <c r="C159" s="71" t="s">
        <v>1825</v>
      </c>
      <c r="D159" s="76" t="s">
        <v>69</v>
      </c>
      <c r="E159" s="12">
        <v>44477</v>
      </c>
      <c r="F159" s="74" t="s">
        <v>1344</v>
      </c>
      <c r="G159" s="12">
        <v>44477.833333333336</v>
      </c>
      <c r="H159" s="75" t="s">
        <v>1345</v>
      </c>
      <c r="I159" s="15">
        <v>70</v>
      </c>
      <c r="J159" s="15">
        <v>59</v>
      </c>
      <c r="K159" s="15">
        <v>35</v>
      </c>
      <c r="L159" s="15">
        <v>8</v>
      </c>
      <c r="M159" s="79">
        <v>36.137500000000003</v>
      </c>
      <c r="N159" s="101">
        <v>36.137500000000003</v>
      </c>
      <c r="O159" s="63">
        <v>2530</v>
      </c>
      <c r="P159" s="64">
        <f>Table224578910112345678910111213[[#This Row],[PEMBULATAN]]*O159</f>
        <v>91427.875</v>
      </c>
    </row>
    <row r="160" spans="1:16" ht="26.25" customHeight="1" x14ac:dyDescent="0.2">
      <c r="A160" s="13"/>
      <c r="B160" s="73"/>
      <c r="C160" s="71" t="s">
        <v>1826</v>
      </c>
      <c r="D160" s="76" t="s">
        <v>69</v>
      </c>
      <c r="E160" s="12">
        <v>44477</v>
      </c>
      <c r="F160" s="74" t="s">
        <v>1344</v>
      </c>
      <c r="G160" s="12">
        <v>44477.833333333336</v>
      </c>
      <c r="H160" s="75" t="s">
        <v>1345</v>
      </c>
      <c r="I160" s="15">
        <v>71</v>
      </c>
      <c r="J160" s="15">
        <v>61</v>
      </c>
      <c r="K160" s="15">
        <v>18</v>
      </c>
      <c r="L160" s="15">
        <v>9</v>
      </c>
      <c r="M160" s="79">
        <v>19.4895</v>
      </c>
      <c r="N160" s="101">
        <v>20</v>
      </c>
      <c r="O160" s="63">
        <v>2530</v>
      </c>
      <c r="P160" s="64">
        <f>Table224578910112345678910111213[[#This Row],[PEMBULATAN]]*O160</f>
        <v>50600</v>
      </c>
    </row>
    <row r="161" spans="1:16" ht="26.25" customHeight="1" x14ac:dyDescent="0.2">
      <c r="A161" s="13"/>
      <c r="B161" s="73"/>
      <c r="C161" s="71" t="s">
        <v>1827</v>
      </c>
      <c r="D161" s="76" t="s">
        <v>69</v>
      </c>
      <c r="E161" s="12">
        <v>44477</v>
      </c>
      <c r="F161" s="74" t="s">
        <v>1344</v>
      </c>
      <c r="G161" s="12">
        <v>44477.833333333336</v>
      </c>
      <c r="H161" s="75" t="s">
        <v>1345</v>
      </c>
      <c r="I161" s="15">
        <v>58</v>
      </c>
      <c r="J161" s="15">
        <v>54</v>
      </c>
      <c r="K161" s="15">
        <v>23</v>
      </c>
      <c r="L161" s="15">
        <v>9</v>
      </c>
      <c r="M161" s="79">
        <v>18.009</v>
      </c>
      <c r="N161" s="101">
        <v>18.009</v>
      </c>
      <c r="O161" s="63">
        <v>2530</v>
      </c>
      <c r="P161" s="64">
        <f>Table224578910112345678910111213[[#This Row],[PEMBULATAN]]*O161</f>
        <v>45562.770000000004</v>
      </c>
    </row>
    <row r="162" spans="1:16" ht="26.25" customHeight="1" x14ac:dyDescent="0.2">
      <c r="A162" s="13"/>
      <c r="B162" s="73"/>
      <c r="C162" s="71" t="s">
        <v>1828</v>
      </c>
      <c r="D162" s="76" t="s">
        <v>69</v>
      </c>
      <c r="E162" s="12">
        <v>44477</v>
      </c>
      <c r="F162" s="74" t="s">
        <v>1344</v>
      </c>
      <c r="G162" s="12">
        <v>44477.833333333336</v>
      </c>
      <c r="H162" s="75" t="s">
        <v>1345</v>
      </c>
      <c r="I162" s="15">
        <v>82</v>
      </c>
      <c r="J162" s="15">
        <v>51</v>
      </c>
      <c r="K162" s="15">
        <v>30</v>
      </c>
      <c r="L162" s="15">
        <v>12</v>
      </c>
      <c r="M162" s="79">
        <v>31.364999999999998</v>
      </c>
      <c r="N162" s="101">
        <v>32</v>
      </c>
      <c r="O162" s="63">
        <v>2530</v>
      </c>
      <c r="P162" s="64">
        <f>Table224578910112345678910111213[[#This Row],[PEMBULATAN]]*O162</f>
        <v>80960</v>
      </c>
    </row>
    <row r="163" spans="1:16" ht="26.25" customHeight="1" x14ac:dyDescent="0.2">
      <c r="A163" s="13"/>
      <c r="B163" s="73"/>
      <c r="C163" s="71" t="s">
        <v>1829</v>
      </c>
      <c r="D163" s="76" t="s">
        <v>69</v>
      </c>
      <c r="E163" s="12">
        <v>44477</v>
      </c>
      <c r="F163" s="74" t="s">
        <v>1344</v>
      </c>
      <c r="G163" s="12">
        <v>44477.833333333336</v>
      </c>
      <c r="H163" s="75" t="s">
        <v>1345</v>
      </c>
      <c r="I163" s="15">
        <v>77</v>
      </c>
      <c r="J163" s="15">
        <v>51</v>
      </c>
      <c r="K163" s="15">
        <v>22</v>
      </c>
      <c r="L163" s="15">
        <v>9</v>
      </c>
      <c r="M163" s="79">
        <v>21.598500000000001</v>
      </c>
      <c r="N163" s="101">
        <v>21.598500000000001</v>
      </c>
      <c r="O163" s="63">
        <v>2530</v>
      </c>
      <c r="P163" s="64">
        <f>Table224578910112345678910111213[[#This Row],[PEMBULATAN]]*O163</f>
        <v>54644.205000000002</v>
      </c>
    </row>
    <row r="164" spans="1:16" ht="26.25" customHeight="1" x14ac:dyDescent="0.2">
      <c r="A164" s="13"/>
      <c r="B164" s="73"/>
      <c r="C164" s="71" t="s">
        <v>1830</v>
      </c>
      <c r="D164" s="76" t="s">
        <v>69</v>
      </c>
      <c r="E164" s="12">
        <v>44477</v>
      </c>
      <c r="F164" s="74" t="s">
        <v>1344</v>
      </c>
      <c r="G164" s="12">
        <v>44477.833333333336</v>
      </c>
      <c r="H164" s="75" t="s">
        <v>1345</v>
      </c>
      <c r="I164" s="15">
        <v>73</v>
      </c>
      <c r="J164" s="15">
        <v>56</v>
      </c>
      <c r="K164" s="15">
        <v>29</v>
      </c>
      <c r="L164" s="15">
        <v>14</v>
      </c>
      <c r="M164" s="79">
        <v>29.638000000000002</v>
      </c>
      <c r="N164" s="101">
        <v>29.638000000000002</v>
      </c>
      <c r="O164" s="63">
        <v>2530</v>
      </c>
      <c r="P164" s="64">
        <f>Table224578910112345678910111213[[#This Row],[PEMBULATAN]]*O164</f>
        <v>74984.14</v>
      </c>
    </row>
    <row r="165" spans="1:16" ht="26.25" customHeight="1" x14ac:dyDescent="0.2">
      <c r="A165" s="13"/>
      <c r="B165" s="73"/>
      <c r="C165" s="71" t="s">
        <v>1831</v>
      </c>
      <c r="D165" s="76" t="s">
        <v>69</v>
      </c>
      <c r="E165" s="12">
        <v>44477</v>
      </c>
      <c r="F165" s="74" t="s">
        <v>1344</v>
      </c>
      <c r="G165" s="12">
        <v>44477.833333333336</v>
      </c>
      <c r="H165" s="75" t="s">
        <v>1345</v>
      </c>
      <c r="I165" s="15">
        <v>70</v>
      </c>
      <c r="J165" s="15">
        <v>42</v>
      </c>
      <c r="K165" s="15">
        <v>10</v>
      </c>
      <c r="L165" s="15">
        <v>6</v>
      </c>
      <c r="M165" s="79">
        <v>7.35</v>
      </c>
      <c r="N165" s="101">
        <v>8</v>
      </c>
      <c r="O165" s="63">
        <v>2530</v>
      </c>
      <c r="P165" s="64">
        <f>Table224578910112345678910111213[[#This Row],[PEMBULATAN]]*O165</f>
        <v>20240</v>
      </c>
    </row>
    <row r="166" spans="1:16" ht="26.25" customHeight="1" x14ac:dyDescent="0.2">
      <c r="A166" s="13"/>
      <c r="B166" s="73"/>
      <c r="C166" s="71" t="s">
        <v>1832</v>
      </c>
      <c r="D166" s="76" t="s">
        <v>69</v>
      </c>
      <c r="E166" s="12">
        <v>44477</v>
      </c>
      <c r="F166" s="74" t="s">
        <v>1344</v>
      </c>
      <c r="G166" s="12">
        <v>44477.833333333336</v>
      </c>
      <c r="H166" s="75" t="s">
        <v>1345</v>
      </c>
      <c r="I166" s="15">
        <v>68</v>
      </c>
      <c r="J166" s="15">
        <v>57</v>
      </c>
      <c r="K166" s="15">
        <v>17</v>
      </c>
      <c r="L166" s="15">
        <v>5</v>
      </c>
      <c r="M166" s="79">
        <v>16.472999999999999</v>
      </c>
      <c r="N166" s="101">
        <v>17</v>
      </c>
      <c r="O166" s="63">
        <v>2530</v>
      </c>
      <c r="P166" s="64">
        <f>Table224578910112345678910111213[[#This Row],[PEMBULATAN]]*O166</f>
        <v>43010</v>
      </c>
    </row>
    <row r="167" spans="1:16" ht="26.25" customHeight="1" x14ac:dyDescent="0.2">
      <c r="A167" s="13"/>
      <c r="B167" s="73"/>
      <c r="C167" s="71" t="s">
        <v>1833</v>
      </c>
      <c r="D167" s="76" t="s">
        <v>69</v>
      </c>
      <c r="E167" s="12">
        <v>44477</v>
      </c>
      <c r="F167" s="74" t="s">
        <v>1344</v>
      </c>
      <c r="G167" s="12">
        <v>44477.833333333336</v>
      </c>
      <c r="H167" s="75" t="s">
        <v>1345</v>
      </c>
      <c r="I167" s="15">
        <v>82</v>
      </c>
      <c r="J167" s="15">
        <v>57</v>
      </c>
      <c r="K167" s="15">
        <v>25</v>
      </c>
      <c r="L167" s="15">
        <v>9</v>
      </c>
      <c r="M167" s="79">
        <v>29.212499999999999</v>
      </c>
      <c r="N167" s="101">
        <v>29.212499999999999</v>
      </c>
      <c r="O167" s="63">
        <v>2530</v>
      </c>
      <c r="P167" s="64">
        <f>Table224578910112345678910111213[[#This Row],[PEMBULATAN]]*O167</f>
        <v>73907.625</v>
      </c>
    </row>
    <row r="168" spans="1:16" ht="26.25" customHeight="1" x14ac:dyDescent="0.2">
      <c r="A168" s="13"/>
      <c r="B168" s="73"/>
      <c r="C168" s="71" t="s">
        <v>1834</v>
      </c>
      <c r="D168" s="76" t="s">
        <v>69</v>
      </c>
      <c r="E168" s="12">
        <v>44477</v>
      </c>
      <c r="F168" s="74" t="s">
        <v>1344</v>
      </c>
      <c r="G168" s="12">
        <v>44477.833333333336</v>
      </c>
      <c r="H168" s="75" t="s">
        <v>1345</v>
      </c>
      <c r="I168" s="15">
        <v>84</v>
      </c>
      <c r="J168" s="15">
        <v>56</v>
      </c>
      <c r="K168" s="15">
        <v>26</v>
      </c>
      <c r="L168" s="15">
        <v>8</v>
      </c>
      <c r="M168" s="79">
        <v>30.576000000000001</v>
      </c>
      <c r="N168" s="101">
        <v>30.576000000000001</v>
      </c>
      <c r="O168" s="63">
        <v>2530</v>
      </c>
      <c r="P168" s="64">
        <f>Table224578910112345678910111213[[#This Row],[PEMBULATAN]]*O168</f>
        <v>77357.279999999999</v>
      </c>
    </row>
    <row r="169" spans="1:16" ht="26.25" customHeight="1" x14ac:dyDescent="0.2">
      <c r="A169" s="13"/>
      <c r="B169" s="73"/>
      <c r="C169" s="71" t="s">
        <v>1835</v>
      </c>
      <c r="D169" s="76" t="s">
        <v>69</v>
      </c>
      <c r="E169" s="12">
        <v>44477</v>
      </c>
      <c r="F169" s="74" t="s">
        <v>1344</v>
      </c>
      <c r="G169" s="12">
        <v>44477.833333333336</v>
      </c>
      <c r="H169" s="75" t="s">
        <v>1345</v>
      </c>
      <c r="I169" s="15">
        <v>75</v>
      </c>
      <c r="J169" s="15">
        <v>62</v>
      </c>
      <c r="K169" s="15">
        <v>21</v>
      </c>
      <c r="L169" s="15">
        <v>15</v>
      </c>
      <c r="M169" s="79">
        <v>24.412500000000001</v>
      </c>
      <c r="N169" s="101">
        <v>25</v>
      </c>
      <c r="O169" s="63">
        <v>2530</v>
      </c>
      <c r="P169" s="64">
        <f>Table224578910112345678910111213[[#This Row],[PEMBULATAN]]*O169</f>
        <v>63250</v>
      </c>
    </row>
    <row r="170" spans="1:16" ht="26.25" customHeight="1" x14ac:dyDescent="0.2">
      <c r="A170" s="13"/>
      <c r="B170" s="73"/>
      <c r="C170" s="71" t="s">
        <v>1836</v>
      </c>
      <c r="D170" s="76" t="s">
        <v>69</v>
      </c>
      <c r="E170" s="12">
        <v>44477</v>
      </c>
      <c r="F170" s="74" t="s">
        <v>1344</v>
      </c>
      <c r="G170" s="12">
        <v>44477.833333333336</v>
      </c>
      <c r="H170" s="75" t="s">
        <v>1345</v>
      </c>
      <c r="I170" s="15">
        <v>43</v>
      </c>
      <c r="J170" s="15">
        <v>61</v>
      </c>
      <c r="K170" s="15">
        <v>20</v>
      </c>
      <c r="L170" s="15">
        <v>9</v>
      </c>
      <c r="M170" s="79">
        <v>13.115</v>
      </c>
      <c r="N170" s="101">
        <v>13.115</v>
      </c>
      <c r="O170" s="63">
        <v>2530</v>
      </c>
      <c r="P170" s="64">
        <f>Table224578910112345678910111213[[#This Row],[PEMBULATAN]]*O170</f>
        <v>33180.949999999997</v>
      </c>
    </row>
    <row r="171" spans="1:16" ht="26.25" customHeight="1" x14ac:dyDescent="0.2">
      <c r="A171" s="13"/>
      <c r="B171" s="73"/>
      <c r="C171" s="71" t="s">
        <v>1837</v>
      </c>
      <c r="D171" s="76" t="s">
        <v>69</v>
      </c>
      <c r="E171" s="12">
        <v>44477</v>
      </c>
      <c r="F171" s="74" t="s">
        <v>1344</v>
      </c>
      <c r="G171" s="12">
        <v>44477.833333333336</v>
      </c>
      <c r="H171" s="75" t="s">
        <v>1345</v>
      </c>
      <c r="I171" s="15">
        <v>74</v>
      </c>
      <c r="J171" s="15">
        <v>54</v>
      </c>
      <c r="K171" s="15">
        <v>24</v>
      </c>
      <c r="L171" s="15">
        <v>12</v>
      </c>
      <c r="M171" s="79">
        <v>23.975999999999999</v>
      </c>
      <c r="N171" s="101">
        <v>23.975999999999999</v>
      </c>
      <c r="O171" s="63">
        <v>2530</v>
      </c>
      <c r="P171" s="64">
        <f>Table224578910112345678910111213[[#This Row],[PEMBULATAN]]*O171</f>
        <v>60659.28</v>
      </c>
    </row>
    <row r="172" spans="1:16" ht="26.25" customHeight="1" x14ac:dyDescent="0.2">
      <c r="A172" s="13"/>
      <c r="B172" s="73"/>
      <c r="C172" s="71" t="s">
        <v>1838</v>
      </c>
      <c r="D172" s="76" t="s">
        <v>69</v>
      </c>
      <c r="E172" s="12">
        <v>44477</v>
      </c>
      <c r="F172" s="74" t="s">
        <v>1344</v>
      </c>
      <c r="G172" s="12">
        <v>44477.833333333336</v>
      </c>
      <c r="H172" s="75" t="s">
        <v>1345</v>
      </c>
      <c r="I172" s="15">
        <v>78</v>
      </c>
      <c r="J172" s="15">
        <v>50</v>
      </c>
      <c r="K172" s="15">
        <v>20</v>
      </c>
      <c r="L172" s="15">
        <v>8</v>
      </c>
      <c r="M172" s="79">
        <v>19.5</v>
      </c>
      <c r="N172" s="101">
        <v>19.5</v>
      </c>
      <c r="O172" s="63">
        <v>2530</v>
      </c>
      <c r="P172" s="64">
        <f>Table224578910112345678910111213[[#This Row],[PEMBULATAN]]*O172</f>
        <v>49335</v>
      </c>
    </row>
    <row r="173" spans="1:16" ht="26.25" customHeight="1" x14ac:dyDescent="0.2">
      <c r="A173" s="13"/>
      <c r="B173" s="73"/>
      <c r="C173" s="71" t="s">
        <v>1839</v>
      </c>
      <c r="D173" s="76" t="s">
        <v>69</v>
      </c>
      <c r="E173" s="12">
        <v>44477</v>
      </c>
      <c r="F173" s="74" t="s">
        <v>1344</v>
      </c>
      <c r="G173" s="12">
        <v>44477.833333333336</v>
      </c>
      <c r="H173" s="75" t="s">
        <v>1345</v>
      </c>
      <c r="I173" s="15">
        <v>80</v>
      </c>
      <c r="J173" s="15">
        <v>54</v>
      </c>
      <c r="K173" s="15">
        <v>23</v>
      </c>
      <c r="L173" s="15">
        <v>7</v>
      </c>
      <c r="M173" s="79">
        <v>24.84</v>
      </c>
      <c r="N173" s="101">
        <v>24.84</v>
      </c>
      <c r="O173" s="63">
        <v>2530</v>
      </c>
      <c r="P173" s="64">
        <f>Table224578910112345678910111213[[#This Row],[PEMBULATAN]]*O173</f>
        <v>62845.2</v>
      </c>
    </row>
    <row r="174" spans="1:16" ht="26.25" customHeight="1" x14ac:dyDescent="0.2">
      <c r="A174" s="13"/>
      <c r="B174" s="73"/>
      <c r="C174" s="71" t="s">
        <v>1840</v>
      </c>
      <c r="D174" s="76" t="s">
        <v>69</v>
      </c>
      <c r="E174" s="12">
        <v>44477</v>
      </c>
      <c r="F174" s="74" t="s">
        <v>1344</v>
      </c>
      <c r="G174" s="12">
        <v>44477.833333333336</v>
      </c>
      <c r="H174" s="75" t="s">
        <v>1345</v>
      </c>
      <c r="I174" s="15">
        <v>74</v>
      </c>
      <c r="J174" s="15">
        <v>51</v>
      </c>
      <c r="K174" s="15">
        <v>22</v>
      </c>
      <c r="L174" s="15">
        <v>9</v>
      </c>
      <c r="M174" s="79">
        <v>20.757000000000001</v>
      </c>
      <c r="N174" s="101">
        <v>20.757000000000001</v>
      </c>
      <c r="O174" s="63">
        <v>2530</v>
      </c>
      <c r="P174" s="64">
        <f>Table224578910112345678910111213[[#This Row],[PEMBULATAN]]*O174</f>
        <v>52515.210000000006</v>
      </c>
    </row>
    <row r="175" spans="1:16" ht="26.25" customHeight="1" x14ac:dyDescent="0.2">
      <c r="A175" s="13"/>
      <c r="B175" s="73"/>
      <c r="C175" s="71" t="s">
        <v>1841</v>
      </c>
      <c r="D175" s="76" t="s">
        <v>69</v>
      </c>
      <c r="E175" s="12">
        <v>44477</v>
      </c>
      <c r="F175" s="74" t="s">
        <v>1344</v>
      </c>
      <c r="G175" s="12">
        <v>44477.833333333336</v>
      </c>
      <c r="H175" s="75" t="s">
        <v>1345</v>
      </c>
      <c r="I175" s="15">
        <v>70</v>
      </c>
      <c r="J175" s="15">
        <v>47</v>
      </c>
      <c r="K175" s="15">
        <v>20</v>
      </c>
      <c r="L175" s="15">
        <v>8</v>
      </c>
      <c r="M175" s="79">
        <v>16.45</v>
      </c>
      <c r="N175" s="101">
        <v>17</v>
      </c>
      <c r="O175" s="63">
        <v>2530</v>
      </c>
      <c r="P175" s="64">
        <f>Table224578910112345678910111213[[#This Row],[PEMBULATAN]]*O175</f>
        <v>43010</v>
      </c>
    </row>
    <row r="176" spans="1:16" ht="26.25" customHeight="1" x14ac:dyDescent="0.2">
      <c r="A176" s="13"/>
      <c r="B176" s="73"/>
      <c r="C176" s="71" t="s">
        <v>1842</v>
      </c>
      <c r="D176" s="76" t="s">
        <v>69</v>
      </c>
      <c r="E176" s="12">
        <v>44477</v>
      </c>
      <c r="F176" s="74" t="s">
        <v>1344</v>
      </c>
      <c r="G176" s="12">
        <v>44477.833333333336</v>
      </c>
      <c r="H176" s="75" t="s">
        <v>1345</v>
      </c>
      <c r="I176" s="15">
        <v>64</v>
      </c>
      <c r="J176" s="15">
        <v>46</v>
      </c>
      <c r="K176" s="15">
        <v>32</v>
      </c>
      <c r="L176" s="15">
        <v>4</v>
      </c>
      <c r="M176" s="79">
        <v>23.552</v>
      </c>
      <c r="N176" s="101">
        <v>23.552</v>
      </c>
      <c r="O176" s="63">
        <v>2530</v>
      </c>
      <c r="P176" s="64">
        <f>Table224578910112345678910111213[[#This Row],[PEMBULATAN]]*O176</f>
        <v>59586.559999999998</v>
      </c>
    </row>
    <row r="177" spans="1:16" ht="26.25" customHeight="1" x14ac:dyDescent="0.2">
      <c r="A177" s="13"/>
      <c r="B177" s="73"/>
      <c r="C177" s="71" t="s">
        <v>1843</v>
      </c>
      <c r="D177" s="76" t="s">
        <v>69</v>
      </c>
      <c r="E177" s="12">
        <v>44477</v>
      </c>
      <c r="F177" s="74" t="s">
        <v>1344</v>
      </c>
      <c r="G177" s="12">
        <v>44477.833333333336</v>
      </c>
      <c r="H177" s="75" t="s">
        <v>1345</v>
      </c>
      <c r="I177" s="15">
        <v>61</v>
      </c>
      <c r="J177" s="15">
        <v>53</v>
      </c>
      <c r="K177" s="15">
        <v>20</v>
      </c>
      <c r="L177" s="15">
        <v>6</v>
      </c>
      <c r="M177" s="79">
        <v>16.164999999999999</v>
      </c>
      <c r="N177" s="101">
        <v>16.164999999999999</v>
      </c>
      <c r="O177" s="63">
        <v>2530</v>
      </c>
      <c r="P177" s="64">
        <f>Table224578910112345678910111213[[#This Row],[PEMBULATAN]]*O177</f>
        <v>40897.449999999997</v>
      </c>
    </row>
    <row r="178" spans="1:16" ht="26.25" customHeight="1" x14ac:dyDescent="0.2">
      <c r="A178" s="13"/>
      <c r="B178" s="73"/>
      <c r="C178" s="71" t="s">
        <v>1844</v>
      </c>
      <c r="D178" s="76" t="s">
        <v>69</v>
      </c>
      <c r="E178" s="12">
        <v>44477</v>
      </c>
      <c r="F178" s="74" t="s">
        <v>1344</v>
      </c>
      <c r="G178" s="12">
        <v>44477.833333333336</v>
      </c>
      <c r="H178" s="75" t="s">
        <v>1345</v>
      </c>
      <c r="I178" s="15">
        <v>65</v>
      </c>
      <c r="J178" s="15">
        <v>50</v>
      </c>
      <c r="K178" s="15">
        <v>23</v>
      </c>
      <c r="L178" s="15">
        <v>8</v>
      </c>
      <c r="M178" s="79">
        <v>18.6875</v>
      </c>
      <c r="N178" s="101">
        <v>18.6875</v>
      </c>
      <c r="O178" s="63">
        <v>2530</v>
      </c>
      <c r="P178" s="64">
        <f>Table224578910112345678910111213[[#This Row],[PEMBULATAN]]*O178</f>
        <v>47279.375</v>
      </c>
    </row>
    <row r="179" spans="1:16" ht="26.25" customHeight="1" x14ac:dyDescent="0.2">
      <c r="A179" s="13"/>
      <c r="B179" s="73"/>
      <c r="C179" s="71" t="s">
        <v>1845</v>
      </c>
      <c r="D179" s="76" t="s">
        <v>69</v>
      </c>
      <c r="E179" s="12">
        <v>44477</v>
      </c>
      <c r="F179" s="74" t="s">
        <v>1344</v>
      </c>
      <c r="G179" s="12">
        <v>44477.833333333336</v>
      </c>
      <c r="H179" s="75" t="s">
        <v>1345</v>
      </c>
      <c r="I179" s="15">
        <v>52</v>
      </c>
      <c r="J179" s="15">
        <v>42</v>
      </c>
      <c r="K179" s="15">
        <v>10</v>
      </c>
      <c r="L179" s="15">
        <v>3</v>
      </c>
      <c r="M179" s="79">
        <v>5.46</v>
      </c>
      <c r="N179" s="101">
        <v>6</v>
      </c>
      <c r="O179" s="63">
        <v>2530</v>
      </c>
      <c r="P179" s="64">
        <f>Table224578910112345678910111213[[#This Row],[PEMBULATAN]]*O179</f>
        <v>15180</v>
      </c>
    </row>
    <row r="180" spans="1:16" ht="26.25" customHeight="1" x14ac:dyDescent="0.2">
      <c r="A180" s="13"/>
      <c r="B180" s="73"/>
      <c r="C180" s="71" t="s">
        <v>1846</v>
      </c>
      <c r="D180" s="76" t="s">
        <v>69</v>
      </c>
      <c r="E180" s="12">
        <v>44477</v>
      </c>
      <c r="F180" s="74" t="s">
        <v>1344</v>
      </c>
      <c r="G180" s="12">
        <v>44477.833333333336</v>
      </c>
      <c r="H180" s="75" t="s">
        <v>1345</v>
      </c>
      <c r="I180" s="15">
        <v>50</v>
      </c>
      <c r="J180" s="15">
        <v>30</v>
      </c>
      <c r="K180" s="15">
        <v>10</v>
      </c>
      <c r="L180" s="15">
        <v>2</v>
      </c>
      <c r="M180" s="79">
        <v>3.75</v>
      </c>
      <c r="N180" s="101">
        <v>3.75</v>
      </c>
      <c r="O180" s="63">
        <v>2530</v>
      </c>
      <c r="P180" s="64">
        <f>Table224578910112345678910111213[[#This Row],[PEMBULATAN]]*O180</f>
        <v>9487.5</v>
      </c>
    </row>
    <row r="181" spans="1:16" ht="26.25" customHeight="1" x14ac:dyDescent="0.2">
      <c r="A181" s="13"/>
      <c r="B181" s="73"/>
      <c r="C181" s="71" t="s">
        <v>1847</v>
      </c>
      <c r="D181" s="76" t="s">
        <v>69</v>
      </c>
      <c r="E181" s="12">
        <v>44477</v>
      </c>
      <c r="F181" s="74" t="s">
        <v>1344</v>
      </c>
      <c r="G181" s="12">
        <v>44477.833333333336</v>
      </c>
      <c r="H181" s="75" t="s">
        <v>1345</v>
      </c>
      <c r="I181" s="15">
        <v>45</v>
      </c>
      <c r="J181" s="15">
        <v>51</v>
      </c>
      <c r="K181" s="15">
        <v>10</v>
      </c>
      <c r="L181" s="15">
        <v>4</v>
      </c>
      <c r="M181" s="79">
        <v>5.7374999999999998</v>
      </c>
      <c r="N181" s="101">
        <v>5.7374999999999998</v>
      </c>
      <c r="O181" s="63">
        <v>2530</v>
      </c>
      <c r="P181" s="64">
        <f>Table224578910112345678910111213[[#This Row],[PEMBULATAN]]*O181</f>
        <v>14515.875</v>
      </c>
    </row>
    <row r="182" spans="1:16" ht="26.25" customHeight="1" x14ac:dyDescent="0.2">
      <c r="A182" s="13"/>
      <c r="B182" s="73"/>
      <c r="C182" s="71" t="s">
        <v>1848</v>
      </c>
      <c r="D182" s="76" t="s">
        <v>69</v>
      </c>
      <c r="E182" s="12">
        <v>44477</v>
      </c>
      <c r="F182" s="74" t="s">
        <v>1344</v>
      </c>
      <c r="G182" s="12">
        <v>44477.833333333336</v>
      </c>
      <c r="H182" s="75" t="s">
        <v>1345</v>
      </c>
      <c r="I182" s="15">
        <v>101</v>
      </c>
      <c r="J182" s="15">
        <v>60</v>
      </c>
      <c r="K182" s="15">
        <v>10</v>
      </c>
      <c r="L182" s="15">
        <v>2</v>
      </c>
      <c r="M182" s="79">
        <v>15.15</v>
      </c>
      <c r="N182" s="101">
        <v>15.15</v>
      </c>
      <c r="O182" s="63">
        <v>2530</v>
      </c>
      <c r="P182" s="64">
        <f>Table224578910112345678910111213[[#This Row],[PEMBULATAN]]*O182</f>
        <v>38329.5</v>
      </c>
    </row>
    <row r="183" spans="1:16" ht="26.25" customHeight="1" x14ac:dyDescent="0.2">
      <c r="A183" s="13"/>
      <c r="B183" s="73"/>
      <c r="C183" s="71" t="s">
        <v>1849</v>
      </c>
      <c r="D183" s="76" t="s">
        <v>69</v>
      </c>
      <c r="E183" s="12">
        <v>44477</v>
      </c>
      <c r="F183" s="74" t="s">
        <v>1344</v>
      </c>
      <c r="G183" s="12">
        <v>44477.833333333336</v>
      </c>
      <c r="H183" s="75" t="s">
        <v>1345</v>
      </c>
      <c r="I183" s="15">
        <v>63</v>
      </c>
      <c r="J183" s="15">
        <v>51</v>
      </c>
      <c r="K183" s="15">
        <v>10</v>
      </c>
      <c r="L183" s="15">
        <v>9</v>
      </c>
      <c r="M183" s="79">
        <v>8.0325000000000006</v>
      </c>
      <c r="N183" s="101">
        <v>9</v>
      </c>
      <c r="O183" s="63">
        <v>2530</v>
      </c>
      <c r="P183" s="64">
        <f>Table224578910112345678910111213[[#This Row],[PEMBULATAN]]*O183</f>
        <v>22770</v>
      </c>
    </row>
    <row r="184" spans="1:16" ht="26.25" customHeight="1" x14ac:dyDescent="0.2">
      <c r="A184" s="13"/>
      <c r="B184" s="73"/>
      <c r="C184" s="71" t="s">
        <v>1850</v>
      </c>
      <c r="D184" s="76" t="s">
        <v>69</v>
      </c>
      <c r="E184" s="12">
        <v>44477</v>
      </c>
      <c r="F184" s="74" t="s">
        <v>1344</v>
      </c>
      <c r="G184" s="12">
        <v>44477.833333333336</v>
      </c>
      <c r="H184" s="75" t="s">
        <v>1345</v>
      </c>
      <c r="I184" s="15">
        <v>78</v>
      </c>
      <c r="J184" s="15">
        <v>61</v>
      </c>
      <c r="K184" s="15">
        <v>21</v>
      </c>
      <c r="L184" s="15">
        <v>8</v>
      </c>
      <c r="M184" s="79">
        <v>24.979500000000002</v>
      </c>
      <c r="N184" s="101">
        <v>24.979500000000002</v>
      </c>
      <c r="O184" s="63">
        <v>2530</v>
      </c>
      <c r="P184" s="64">
        <f>Table224578910112345678910111213[[#This Row],[PEMBULATAN]]*O184</f>
        <v>63198.135000000002</v>
      </c>
    </row>
    <row r="185" spans="1:16" ht="26.25" customHeight="1" x14ac:dyDescent="0.2">
      <c r="A185" s="13"/>
      <c r="B185" s="73"/>
      <c r="C185" s="71" t="s">
        <v>1851</v>
      </c>
      <c r="D185" s="76" t="s">
        <v>69</v>
      </c>
      <c r="E185" s="12">
        <v>44477</v>
      </c>
      <c r="F185" s="74" t="s">
        <v>1344</v>
      </c>
      <c r="G185" s="12">
        <v>44477.833333333336</v>
      </c>
      <c r="H185" s="75" t="s">
        <v>1345</v>
      </c>
      <c r="I185" s="15">
        <v>50</v>
      </c>
      <c r="J185" s="15">
        <v>41</v>
      </c>
      <c r="K185" s="15">
        <v>15</v>
      </c>
      <c r="L185" s="15">
        <v>3</v>
      </c>
      <c r="M185" s="79">
        <v>7.6875</v>
      </c>
      <c r="N185" s="101">
        <v>7.6875</v>
      </c>
      <c r="O185" s="63">
        <v>2530</v>
      </c>
      <c r="P185" s="64">
        <f>Table224578910112345678910111213[[#This Row],[PEMBULATAN]]*O185</f>
        <v>19449.375</v>
      </c>
    </row>
    <row r="186" spans="1:16" ht="26.25" customHeight="1" x14ac:dyDescent="0.2">
      <c r="A186" s="13"/>
      <c r="B186" s="73"/>
      <c r="C186" s="71" t="s">
        <v>1852</v>
      </c>
      <c r="D186" s="76" t="s">
        <v>69</v>
      </c>
      <c r="E186" s="12">
        <v>44477</v>
      </c>
      <c r="F186" s="74" t="s">
        <v>1344</v>
      </c>
      <c r="G186" s="12">
        <v>44477.833333333336</v>
      </c>
      <c r="H186" s="75" t="s">
        <v>1345</v>
      </c>
      <c r="I186" s="15">
        <v>72</v>
      </c>
      <c r="J186" s="15">
        <v>61</v>
      </c>
      <c r="K186" s="15">
        <v>18</v>
      </c>
      <c r="L186" s="15">
        <v>9</v>
      </c>
      <c r="M186" s="79">
        <v>19.763999999999999</v>
      </c>
      <c r="N186" s="101">
        <v>19.763999999999999</v>
      </c>
      <c r="O186" s="63">
        <v>2530</v>
      </c>
      <c r="P186" s="64">
        <f>Table224578910112345678910111213[[#This Row],[PEMBULATAN]]*O186</f>
        <v>50002.92</v>
      </c>
    </row>
    <row r="187" spans="1:16" ht="26.25" customHeight="1" x14ac:dyDescent="0.2">
      <c r="A187" s="13"/>
      <c r="B187" s="73"/>
      <c r="C187" s="71" t="s">
        <v>1853</v>
      </c>
      <c r="D187" s="76" t="s">
        <v>69</v>
      </c>
      <c r="E187" s="12">
        <v>44477</v>
      </c>
      <c r="F187" s="74" t="s">
        <v>1344</v>
      </c>
      <c r="G187" s="12">
        <v>44477.833333333336</v>
      </c>
      <c r="H187" s="75" t="s">
        <v>1345</v>
      </c>
      <c r="I187" s="15">
        <v>100</v>
      </c>
      <c r="J187" s="15">
        <v>51</v>
      </c>
      <c r="K187" s="15">
        <v>38</v>
      </c>
      <c r="L187" s="15">
        <v>25</v>
      </c>
      <c r="M187" s="79">
        <v>48.45</v>
      </c>
      <c r="N187" s="101">
        <v>49</v>
      </c>
      <c r="O187" s="63">
        <v>2530</v>
      </c>
      <c r="P187" s="64">
        <f>Table224578910112345678910111213[[#This Row],[PEMBULATAN]]*O187</f>
        <v>123970</v>
      </c>
    </row>
    <row r="188" spans="1:16" ht="26.25" customHeight="1" x14ac:dyDescent="0.2">
      <c r="A188" s="13"/>
      <c r="B188" s="73"/>
      <c r="C188" s="71" t="s">
        <v>1854</v>
      </c>
      <c r="D188" s="76" t="s">
        <v>69</v>
      </c>
      <c r="E188" s="12">
        <v>44477</v>
      </c>
      <c r="F188" s="74" t="s">
        <v>1344</v>
      </c>
      <c r="G188" s="12">
        <v>44477.833333333336</v>
      </c>
      <c r="H188" s="75" t="s">
        <v>1345</v>
      </c>
      <c r="I188" s="15">
        <v>71</v>
      </c>
      <c r="J188" s="15">
        <v>58</v>
      </c>
      <c r="K188" s="15">
        <v>25</v>
      </c>
      <c r="L188" s="15">
        <v>7</v>
      </c>
      <c r="M188" s="79">
        <v>25.737500000000001</v>
      </c>
      <c r="N188" s="101">
        <v>25.737500000000001</v>
      </c>
      <c r="O188" s="63">
        <v>2530</v>
      </c>
      <c r="P188" s="64">
        <f>Table224578910112345678910111213[[#This Row],[PEMBULATAN]]*O188</f>
        <v>65115.875</v>
      </c>
    </row>
    <row r="189" spans="1:16" ht="26.25" customHeight="1" x14ac:dyDescent="0.2">
      <c r="A189" s="13"/>
      <c r="B189" s="73"/>
      <c r="C189" s="71" t="s">
        <v>1855</v>
      </c>
      <c r="D189" s="76" t="s">
        <v>69</v>
      </c>
      <c r="E189" s="12">
        <v>44477</v>
      </c>
      <c r="F189" s="74" t="s">
        <v>1344</v>
      </c>
      <c r="G189" s="12">
        <v>44477.833333333336</v>
      </c>
      <c r="H189" s="75" t="s">
        <v>1345</v>
      </c>
      <c r="I189" s="15">
        <v>74</v>
      </c>
      <c r="J189" s="15">
        <v>61</v>
      </c>
      <c r="K189" s="15">
        <v>26</v>
      </c>
      <c r="L189" s="15">
        <v>14</v>
      </c>
      <c r="M189" s="79">
        <v>29.341000000000001</v>
      </c>
      <c r="N189" s="101">
        <v>30</v>
      </c>
      <c r="O189" s="63">
        <v>2530</v>
      </c>
      <c r="P189" s="64">
        <f>Table224578910112345678910111213[[#This Row],[PEMBULATAN]]*O189</f>
        <v>75900</v>
      </c>
    </row>
    <row r="190" spans="1:16" ht="26.25" customHeight="1" x14ac:dyDescent="0.2">
      <c r="A190" s="13"/>
      <c r="B190" s="73"/>
      <c r="C190" s="71" t="s">
        <v>1856</v>
      </c>
      <c r="D190" s="76" t="s">
        <v>69</v>
      </c>
      <c r="E190" s="12">
        <v>44477</v>
      </c>
      <c r="F190" s="74" t="s">
        <v>1344</v>
      </c>
      <c r="G190" s="12">
        <v>44477.833333333336</v>
      </c>
      <c r="H190" s="75" t="s">
        <v>1345</v>
      </c>
      <c r="I190" s="15">
        <v>98</v>
      </c>
      <c r="J190" s="15">
        <v>71</v>
      </c>
      <c r="K190" s="15">
        <v>27</v>
      </c>
      <c r="L190" s="15">
        <v>18</v>
      </c>
      <c r="M190" s="79">
        <v>46.966500000000003</v>
      </c>
      <c r="N190" s="101">
        <v>46.966500000000003</v>
      </c>
      <c r="O190" s="63">
        <v>2530</v>
      </c>
      <c r="P190" s="64">
        <f>Table224578910112345678910111213[[#This Row],[PEMBULATAN]]*O190</f>
        <v>118825.24500000001</v>
      </c>
    </row>
    <row r="191" spans="1:16" ht="26.25" customHeight="1" x14ac:dyDescent="0.2">
      <c r="A191" s="13"/>
      <c r="B191" s="73"/>
      <c r="C191" s="71" t="s">
        <v>1857</v>
      </c>
      <c r="D191" s="76" t="s">
        <v>69</v>
      </c>
      <c r="E191" s="12">
        <v>44477</v>
      </c>
      <c r="F191" s="74" t="s">
        <v>1344</v>
      </c>
      <c r="G191" s="12">
        <v>44477.833333333336</v>
      </c>
      <c r="H191" s="75" t="s">
        <v>1345</v>
      </c>
      <c r="I191" s="15">
        <v>81</v>
      </c>
      <c r="J191" s="15">
        <v>56</v>
      </c>
      <c r="K191" s="15">
        <v>31</v>
      </c>
      <c r="L191" s="15">
        <v>12</v>
      </c>
      <c r="M191" s="79">
        <v>35.154000000000003</v>
      </c>
      <c r="N191" s="101">
        <v>35.154000000000003</v>
      </c>
      <c r="O191" s="63">
        <v>2530</v>
      </c>
      <c r="P191" s="64">
        <f>Table224578910112345678910111213[[#This Row],[PEMBULATAN]]*O191</f>
        <v>88939.62000000001</v>
      </c>
    </row>
    <row r="192" spans="1:16" ht="26.25" customHeight="1" x14ac:dyDescent="0.2">
      <c r="A192" s="13"/>
      <c r="B192" s="73"/>
      <c r="C192" s="71" t="s">
        <v>1858</v>
      </c>
      <c r="D192" s="76" t="s">
        <v>69</v>
      </c>
      <c r="E192" s="12">
        <v>44477</v>
      </c>
      <c r="F192" s="74" t="s">
        <v>1344</v>
      </c>
      <c r="G192" s="12">
        <v>44477.833333333336</v>
      </c>
      <c r="H192" s="75" t="s">
        <v>1345</v>
      </c>
      <c r="I192" s="15">
        <v>82</v>
      </c>
      <c r="J192" s="15">
        <v>62</v>
      </c>
      <c r="K192" s="15">
        <v>22</v>
      </c>
      <c r="L192" s="15">
        <v>8</v>
      </c>
      <c r="M192" s="79">
        <v>27.962</v>
      </c>
      <c r="N192" s="101">
        <v>27.962</v>
      </c>
      <c r="O192" s="63">
        <v>2530</v>
      </c>
      <c r="P192" s="64">
        <f>Table224578910112345678910111213[[#This Row],[PEMBULATAN]]*O192</f>
        <v>70743.86</v>
      </c>
    </row>
    <row r="193" spans="1:16" ht="26.25" customHeight="1" x14ac:dyDescent="0.2">
      <c r="A193" s="13"/>
      <c r="B193" s="73"/>
      <c r="C193" s="71" t="s">
        <v>1859</v>
      </c>
      <c r="D193" s="76" t="s">
        <v>69</v>
      </c>
      <c r="E193" s="12">
        <v>44477</v>
      </c>
      <c r="F193" s="74" t="s">
        <v>1344</v>
      </c>
      <c r="G193" s="12">
        <v>44477.833333333336</v>
      </c>
      <c r="H193" s="75" t="s">
        <v>1345</v>
      </c>
      <c r="I193" s="15">
        <v>93</v>
      </c>
      <c r="J193" s="15">
        <v>61</v>
      </c>
      <c r="K193" s="15">
        <v>27</v>
      </c>
      <c r="L193" s="15">
        <v>26</v>
      </c>
      <c r="M193" s="79">
        <v>38.292749999999998</v>
      </c>
      <c r="N193" s="101">
        <v>38.292749999999998</v>
      </c>
      <c r="O193" s="63">
        <v>2530</v>
      </c>
      <c r="P193" s="64">
        <f>Table224578910112345678910111213[[#This Row],[PEMBULATAN]]*O193</f>
        <v>96880.657500000001</v>
      </c>
    </row>
    <row r="194" spans="1:16" ht="26.25" customHeight="1" x14ac:dyDescent="0.2">
      <c r="A194" s="13"/>
      <c r="B194" s="73"/>
      <c r="C194" s="71" t="s">
        <v>1860</v>
      </c>
      <c r="D194" s="76" t="s">
        <v>69</v>
      </c>
      <c r="E194" s="12">
        <v>44477</v>
      </c>
      <c r="F194" s="74" t="s">
        <v>1344</v>
      </c>
      <c r="G194" s="12">
        <v>44477.833333333336</v>
      </c>
      <c r="H194" s="75" t="s">
        <v>1345</v>
      </c>
      <c r="I194" s="15">
        <v>68</v>
      </c>
      <c r="J194" s="15">
        <v>58</v>
      </c>
      <c r="K194" s="15">
        <v>21</v>
      </c>
      <c r="L194" s="15">
        <v>6</v>
      </c>
      <c r="M194" s="79">
        <v>20.706</v>
      </c>
      <c r="N194" s="101">
        <v>20.706</v>
      </c>
      <c r="O194" s="63">
        <v>2530</v>
      </c>
      <c r="P194" s="64">
        <f>Table224578910112345678910111213[[#This Row],[PEMBULATAN]]*O194</f>
        <v>52386.18</v>
      </c>
    </row>
    <row r="195" spans="1:16" ht="26.25" customHeight="1" x14ac:dyDescent="0.2">
      <c r="A195" s="13"/>
      <c r="B195" s="73"/>
      <c r="C195" s="71" t="s">
        <v>1861</v>
      </c>
      <c r="D195" s="76" t="s">
        <v>69</v>
      </c>
      <c r="E195" s="12">
        <v>44477</v>
      </c>
      <c r="F195" s="74" t="s">
        <v>1344</v>
      </c>
      <c r="G195" s="12">
        <v>44477.833333333336</v>
      </c>
      <c r="H195" s="75" t="s">
        <v>1345</v>
      </c>
      <c r="I195" s="15">
        <v>38</v>
      </c>
      <c r="J195" s="15">
        <v>45</v>
      </c>
      <c r="K195" s="15">
        <v>20</v>
      </c>
      <c r="L195" s="15">
        <v>1</v>
      </c>
      <c r="M195" s="79">
        <v>8.5500000000000007</v>
      </c>
      <c r="N195" s="101">
        <v>8.5500000000000007</v>
      </c>
      <c r="O195" s="63">
        <v>2530</v>
      </c>
      <c r="P195" s="64">
        <f>Table224578910112345678910111213[[#This Row],[PEMBULATAN]]*O195</f>
        <v>21631.5</v>
      </c>
    </row>
    <row r="196" spans="1:16" ht="26.25" customHeight="1" x14ac:dyDescent="0.2">
      <c r="A196" s="13"/>
      <c r="B196" s="73"/>
      <c r="C196" s="71" t="s">
        <v>1862</v>
      </c>
      <c r="D196" s="76" t="s">
        <v>69</v>
      </c>
      <c r="E196" s="12">
        <v>44477</v>
      </c>
      <c r="F196" s="74" t="s">
        <v>1344</v>
      </c>
      <c r="G196" s="12">
        <v>44477.833333333336</v>
      </c>
      <c r="H196" s="75" t="s">
        <v>1345</v>
      </c>
      <c r="I196" s="15">
        <v>55</v>
      </c>
      <c r="J196" s="15">
        <v>40</v>
      </c>
      <c r="K196" s="15">
        <v>18</v>
      </c>
      <c r="L196" s="15">
        <v>3</v>
      </c>
      <c r="M196" s="79">
        <v>9.9</v>
      </c>
      <c r="N196" s="101">
        <v>9.9</v>
      </c>
      <c r="O196" s="63">
        <v>2530</v>
      </c>
      <c r="P196" s="64">
        <f>Table224578910112345678910111213[[#This Row],[PEMBULATAN]]*O196</f>
        <v>25047</v>
      </c>
    </row>
    <row r="197" spans="1:16" ht="26.25" customHeight="1" x14ac:dyDescent="0.2">
      <c r="A197" s="13"/>
      <c r="B197" s="73"/>
      <c r="C197" s="71" t="s">
        <v>1863</v>
      </c>
      <c r="D197" s="76" t="s">
        <v>69</v>
      </c>
      <c r="E197" s="12">
        <v>44477</v>
      </c>
      <c r="F197" s="74" t="s">
        <v>1344</v>
      </c>
      <c r="G197" s="12">
        <v>44477.833333333336</v>
      </c>
      <c r="H197" s="75" t="s">
        <v>1345</v>
      </c>
      <c r="I197" s="15">
        <v>50</v>
      </c>
      <c r="J197" s="15">
        <v>35</v>
      </c>
      <c r="K197" s="15">
        <v>10</v>
      </c>
      <c r="L197" s="15">
        <v>1</v>
      </c>
      <c r="M197" s="79">
        <v>4.375</v>
      </c>
      <c r="N197" s="101">
        <v>5</v>
      </c>
      <c r="O197" s="63">
        <v>2530</v>
      </c>
      <c r="P197" s="64">
        <f>Table224578910112345678910111213[[#This Row],[PEMBULATAN]]*O197</f>
        <v>12650</v>
      </c>
    </row>
    <row r="198" spans="1:16" ht="26.25" customHeight="1" x14ac:dyDescent="0.2">
      <c r="A198" s="13"/>
      <c r="B198" s="73"/>
      <c r="C198" s="71" t="s">
        <v>1864</v>
      </c>
      <c r="D198" s="76" t="s">
        <v>69</v>
      </c>
      <c r="E198" s="12">
        <v>44477</v>
      </c>
      <c r="F198" s="74" t="s">
        <v>1344</v>
      </c>
      <c r="G198" s="12">
        <v>44477.833333333336</v>
      </c>
      <c r="H198" s="75" t="s">
        <v>1345</v>
      </c>
      <c r="I198" s="15">
        <v>92</v>
      </c>
      <c r="J198" s="15">
        <v>22</v>
      </c>
      <c r="K198" s="15">
        <v>10</v>
      </c>
      <c r="L198" s="15">
        <v>4</v>
      </c>
      <c r="M198" s="79">
        <v>5.0599999999999996</v>
      </c>
      <c r="N198" s="101">
        <v>5.0599999999999996</v>
      </c>
      <c r="O198" s="63">
        <v>2530</v>
      </c>
      <c r="P198" s="64">
        <f>Table224578910112345678910111213[[#This Row],[PEMBULATAN]]*O198</f>
        <v>12801.8</v>
      </c>
    </row>
    <row r="199" spans="1:16" ht="26.25" customHeight="1" x14ac:dyDescent="0.2">
      <c r="A199" s="13"/>
      <c r="B199" s="73"/>
      <c r="C199" s="71" t="s">
        <v>1865</v>
      </c>
      <c r="D199" s="76" t="s">
        <v>69</v>
      </c>
      <c r="E199" s="12">
        <v>44477</v>
      </c>
      <c r="F199" s="74" t="s">
        <v>1344</v>
      </c>
      <c r="G199" s="12">
        <v>44477.833333333336</v>
      </c>
      <c r="H199" s="75" t="s">
        <v>1345</v>
      </c>
      <c r="I199" s="15">
        <v>68</v>
      </c>
      <c r="J199" s="15">
        <v>61</v>
      </c>
      <c r="K199" s="15">
        <v>21</v>
      </c>
      <c r="L199" s="15">
        <v>8</v>
      </c>
      <c r="M199" s="79">
        <v>21.777000000000001</v>
      </c>
      <c r="N199" s="101">
        <v>21.777000000000001</v>
      </c>
      <c r="O199" s="63">
        <v>2530</v>
      </c>
      <c r="P199" s="64">
        <f>Table224578910112345678910111213[[#This Row],[PEMBULATAN]]*O199</f>
        <v>55095.810000000005</v>
      </c>
    </row>
    <row r="200" spans="1:16" ht="26.25" customHeight="1" x14ac:dyDescent="0.2">
      <c r="A200" s="13"/>
      <c r="B200" s="73"/>
      <c r="C200" s="71" t="s">
        <v>1866</v>
      </c>
      <c r="D200" s="76" t="s">
        <v>69</v>
      </c>
      <c r="E200" s="12">
        <v>44477</v>
      </c>
      <c r="F200" s="74" t="s">
        <v>1344</v>
      </c>
      <c r="G200" s="12">
        <v>44477.833333333336</v>
      </c>
      <c r="H200" s="75" t="s">
        <v>1345</v>
      </c>
      <c r="I200" s="15">
        <v>66</v>
      </c>
      <c r="J200" s="15">
        <v>66</v>
      </c>
      <c r="K200" s="15">
        <v>28</v>
      </c>
      <c r="L200" s="15">
        <v>12</v>
      </c>
      <c r="M200" s="79">
        <v>30.492000000000001</v>
      </c>
      <c r="N200" s="101">
        <v>31</v>
      </c>
      <c r="O200" s="63">
        <v>2530</v>
      </c>
      <c r="P200" s="64">
        <f>Table224578910112345678910111213[[#This Row],[PEMBULATAN]]*O200</f>
        <v>78430</v>
      </c>
    </row>
    <row r="201" spans="1:16" ht="26.25" customHeight="1" x14ac:dyDescent="0.2">
      <c r="A201" s="13"/>
      <c r="B201" s="73"/>
      <c r="C201" s="71" t="s">
        <v>1867</v>
      </c>
      <c r="D201" s="76" t="s">
        <v>69</v>
      </c>
      <c r="E201" s="12">
        <v>44477</v>
      </c>
      <c r="F201" s="74" t="s">
        <v>1344</v>
      </c>
      <c r="G201" s="12">
        <v>44477.833333333336</v>
      </c>
      <c r="H201" s="75" t="s">
        <v>1345</v>
      </c>
      <c r="I201" s="15">
        <v>53</v>
      </c>
      <c r="J201" s="15">
        <v>38</v>
      </c>
      <c r="K201" s="15">
        <v>33</v>
      </c>
      <c r="L201" s="15">
        <v>15</v>
      </c>
      <c r="M201" s="79">
        <v>16.615500000000001</v>
      </c>
      <c r="N201" s="101">
        <v>16.615500000000001</v>
      </c>
      <c r="O201" s="63">
        <v>2530</v>
      </c>
      <c r="P201" s="64">
        <f>Table224578910112345678910111213[[#This Row],[PEMBULATAN]]*O201</f>
        <v>42037.215000000004</v>
      </c>
    </row>
    <row r="202" spans="1:16" ht="26.25" customHeight="1" x14ac:dyDescent="0.2">
      <c r="A202" s="13"/>
      <c r="B202" s="73"/>
      <c r="C202" s="71" t="s">
        <v>1868</v>
      </c>
      <c r="D202" s="76" t="s">
        <v>69</v>
      </c>
      <c r="E202" s="12">
        <v>44477</v>
      </c>
      <c r="F202" s="74" t="s">
        <v>1344</v>
      </c>
      <c r="G202" s="12">
        <v>44477.833333333336</v>
      </c>
      <c r="H202" s="75" t="s">
        <v>1345</v>
      </c>
      <c r="I202" s="15">
        <v>85</v>
      </c>
      <c r="J202" s="15">
        <v>55</v>
      </c>
      <c r="K202" s="15">
        <v>28</v>
      </c>
      <c r="L202" s="15">
        <v>19</v>
      </c>
      <c r="M202" s="79">
        <v>32.725000000000001</v>
      </c>
      <c r="N202" s="101">
        <v>32.725000000000001</v>
      </c>
      <c r="O202" s="63">
        <v>2530</v>
      </c>
      <c r="P202" s="64">
        <f>Table224578910112345678910111213[[#This Row],[PEMBULATAN]]*O202</f>
        <v>82794.25</v>
      </c>
    </row>
    <row r="203" spans="1:16" ht="26.25" customHeight="1" x14ac:dyDescent="0.2">
      <c r="A203" s="13"/>
      <c r="B203" s="73"/>
      <c r="C203" s="71" t="s">
        <v>1869</v>
      </c>
      <c r="D203" s="76" t="s">
        <v>69</v>
      </c>
      <c r="E203" s="12">
        <v>44477</v>
      </c>
      <c r="F203" s="74" t="s">
        <v>1344</v>
      </c>
      <c r="G203" s="12">
        <v>44477.833333333336</v>
      </c>
      <c r="H203" s="75" t="s">
        <v>1345</v>
      </c>
      <c r="I203" s="15">
        <v>48</v>
      </c>
      <c r="J203" s="15">
        <v>46</v>
      </c>
      <c r="K203" s="15">
        <v>36</v>
      </c>
      <c r="L203" s="15">
        <v>18</v>
      </c>
      <c r="M203" s="79">
        <v>19.872</v>
      </c>
      <c r="N203" s="101">
        <v>19.872</v>
      </c>
      <c r="O203" s="63">
        <v>2530</v>
      </c>
      <c r="P203" s="64">
        <f>Table224578910112345678910111213[[#This Row],[PEMBULATAN]]*O203</f>
        <v>50276.159999999996</v>
      </c>
    </row>
    <row r="204" spans="1:16" ht="26.25" customHeight="1" x14ac:dyDescent="0.2">
      <c r="A204" s="13"/>
      <c r="B204" s="73"/>
      <c r="C204" s="71" t="s">
        <v>1870</v>
      </c>
      <c r="D204" s="76" t="s">
        <v>69</v>
      </c>
      <c r="E204" s="12">
        <v>44477</v>
      </c>
      <c r="F204" s="74" t="s">
        <v>1344</v>
      </c>
      <c r="G204" s="12">
        <v>44477.833333333336</v>
      </c>
      <c r="H204" s="75" t="s">
        <v>1345</v>
      </c>
      <c r="I204" s="15">
        <v>48</v>
      </c>
      <c r="J204" s="15">
        <v>39</v>
      </c>
      <c r="K204" s="15">
        <v>37</v>
      </c>
      <c r="L204" s="15">
        <v>14</v>
      </c>
      <c r="M204" s="79">
        <v>17.315999999999999</v>
      </c>
      <c r="N204" s="101">
        <v>18</v>
      </c>
      <c r="O204" s="63">
        <v>2530</v>
      </c>
      <c r="P204" s="64">
        <f>Table224578910112345678910111213[[#This Row],[PEMBULATAN]]*O204</f>
        <v>45540</v>
      </c>
    </row>
    <row r="205" spans="1:16" ht="26.25" customHeight="1" x14ac:dyDescent="0.2">
      <c r="A205" s="13"/>
      <c r="B205" s="73"/>
      <c r="C205" s="71" t="s">
        <v>1871</v>
      </c>
      <c r="D205" s="76" t="s">
        <v>69</v>
      </c>
      <c r="E205" s="12">
        <v>44477</v>
      </c>
      <c r="F205" s="74" t="s">
        <v>1344</v>
      </c>
      <c r="G205" s="12">
        <v>44477.833333333336</v>
      </c>
      <c r="H205" s="75" t="s">
        <v>1345</v>
      </c>
      <c r="I205" s="15">
        <v>70</v>
      </c>
      <c r="J205" s="15">
        <v>53</v>
      </c>
      <c r="K205" s="15">
        <v>39</v>
      </c>
      <c r="L205" s="15">
        <v>14</v>
      </c>
      <c r="M205" s="79">
        <v>36.172499999999999</v>
      </c>
      <c r="N205" s="101">
        <v>36.172499999999999</v>
      </c>
      <c r="O205" s="63">
        <v>2530</v>
      </c>
      <c r="P205" s="64">
        <f>Table224578910112345678910111213[[#This Row],[PEMBULATAN]]*O205</f>
        <v>91516.425000000003</v>
      </c>
    </row>
    <row r="206" spans="1:16" ht="26.25" customHeight="1" x14ac:dyDescent="0.2">
      <c r="A206" s="13"/>
      <c r="B206" s="73"/>
      <c r="C206" s="71" t="s">
        <v>1872</v>
      </c>
      <c r="D206" s="76" t="s">
        <v>69</v>
      </c>
      <c r="E206" s="12">
        <v>44477</v>
      </c>
      <c r="F206" s="74" t="s">
        <v>1344</v>
      </c>
      <c r="G206" s="12">
        <v>44477.833333333336</v>
      </c>
      <c r="H206" s="75" t="s">
        <v>1345</v>
      </c>
      <c r="I206" s="15">
        <v>43</v>
      </c>
      <c r="J206" s="15">
        <v>28</v>
      </c>
      <c r="K206" s="15">
        <v>29</v>
      </c>
      <c r="L206" s="15">
        <v>5</v>
      </c>
      <c r="M206" s="79">
        <v>8.7289999999999992</v>
      </c>
      <c r="N206" s="101">
        <v>8.7289999999999992</v>
      </c>
      <c r="O206" s="63">
        <v>2530</v>
      </c>
      <c r="P206" s="64">
        <f>Table224578910112345678910111213[[#This Row],[PEMBULATAN]]*O206</f>
        <v>22084.37</v>
      </c>
    </row>
    <row r="207" spans="1:16" ht="26.25" customHeight="1" x14ac:dyDescent="0.2">
      <c r="A207" s="13"/>
      <c r="B207" s="73"/>
      <c r="C207" s="71" t="s">
        <v>1873</v>
      </c>
      <c r="D207" s="76" t="s">
        <v>69</v>
      </c>
      <c r="E207" s="12">
        <v>44477</v>
      </c>
      <c r="F207" s="74" t="s">
        <v>1344</v>
      </c>
      <c r="G207" s="12">
        <v>44477.833333333336</v>
      </c>
      <c r="H207" s="75" t="s">
        <v>1345</v>
      </c>
      <c r="I207" s="15">
        <v>66</v>
      </c>
      <c r="J207" s="15">
        <v>44</v>
      </c>
      <c r="K207" s="15">
        <v>20</v>
      </c>
      <c r="L207" s="15">
        <v>7</v>
      </c>
      <c r="M207" s="79">
        <v>14.52</v>
      </c>
      <c r="N207" s="101">
        <v>14.52</v>
      </c>
      <c r="O207" s="63">
        <v>2530</v>
      </c>
      <c r="P207" s="64">
        <f>Table224578910112345678910111213[[#This Row],[PEMBULATAN]]*O207</f>
        <v>36735.599999999999</v>
      </c>
    </row>
    <row r="208" spans="1:16" ht="26.25" customHeight="1" x14ac:dyDescent="0.2">
      <c r="A208" s="13"/>
      <c r="B208" s="106"/>
      <c r="C208" s="71" t="s">
        <v>1874</v>
      </c>
      <c r="D208" s="76" t="s">
        <v>69</v>
      </c>
      <c r="E208" s="12">
        <v>44477</v>
      </c>
      <c r="F208" s="74" t="s">
        <v>1344</v>
      </c>
      <c r="G208" s="12">
        <v>44477.833333333336</v>
      </c>
      <c r="H208" s="75" t="s">
        <v>1345</v>
      </c>
      <c r="I208" s="15">
        <v>75</v>
      </c>
      <c r="J208" s="15">
        <v>55</v>
      </c>
      <c r="K208" s="15">
        <v>15</v>
      </c>
      <c r="L208" s="15">
        <v>5</v>
      </c>
      <c r="M208" s="79">
        <v>15.46875</v>
      </c>
      <c r="N208" s="101">
        <v>16</v>
      </c>
      <c r="O208" s="63">
        <v>2530</v>
      </c>
      <c r="P208" s="64">
        <f>Table224578910112345678910111213[[#This Row],[PEMBULATAN]]*O208</f>
        <v>40480</v>
      </c>
    </row>
    <row r="209" spans="1:16" ht="26.25" customHeight="1" x14ac:dyDescent="0.2">
      <c r="A209" s="13"/>
      <c r="B209" s="73" t="s">
        <v>1875</v>
      </c>
      <c r="C209" s="71" t="s">
        <v>1876</v>
      </c>
      <c r="D209" s="76" t="s">
        <v>69</v>
      </c>
      <c r="E209" s="12">
        <v>44477</v>
      </c>
      <c r="F209" s="74" t="s">
        <v>1344</v>
      </c>
      <c r="G209" s="12">
        <v>44477.833333333336</v>
      </c>
      <c r="H209" s="75" t="s">
        <v>1345</v>
      </c>
      <c r="I209" s="15">
        <v>64</v>
      </c>
      <c r="J209" s="15">
        <v>45</v>
      </c>
      <c r="K209" s="15">
        <v>47</v>
      </c>
      <c r="L209" s="15">
        <v>14</v>
      </c>
      <c r="M209" s="79">
        <v>33.840000000000003</v>
      </c>
      <c r="N209" s="101">
        <v>33.840000000000003</v>
      </c>
      <c r="O209" s="63">
        <v>2530</v>
      </c>
      <c r="P209" s="64">
        <f>Table224578910112345678910111213[[#This Row],[PEMBULATAN]]*O209</f>
        <v>85615.200000000012</v>
      </c>
    </row>
    <row r="210" spans="1:16" ht="26.25" customHeight="1" x14ac:dyDescent="0.2">
      <c r="A210" s="13"/>
      <c r="B210" s="73"/>
      <c r="C210" s="71" t="s">
        <v>1877</v>
      </c>
      <c r="D210" s="76" t="s">
        <v>69</v>
      </c>
      <c r="E210" s="12">
        <v>44477</v>
      </c>
      <c r="F210" s="74" t="s">
        <v>1344</v>
      </c>
      <c r="G210" s="12">
        <v>44477.833333333336</v>
      </c>
      <c r="H210" s="75" t="s">
        <v>1345</v>
      </c>
      <c r="I210" s="15">
        <v>64</v>
      </c>
      <c r="J210" s="15">
        <v>45</v>
      </c>
      <c r="K210" s="15">
        <v>47</v>
      </c>
      <c r="L210" s="15">
        <v>14</v>
      </c>
      <c r="M210" s="79">
        <v>33.840000000000003</v>
      </c>
      <c r="N210" s="101">
        <v>33.840000000000003</v>
      </c>
      <c r="O210" s="63">
        <v>2530</v>
      </c>
      <c r="P210" s="64">
        <f>Table224578910112345678910111213[[#This Row],[PEMBULATAN]]*O210</f>
        <v>85615.200000000012</v>
      </c>
    </row>
    <row r="211" spans="1:16" ht="26.25" customHeight="1" x14ac:dyDescent="0.2">
      <c r="A211" s="13"/>
      <c r="B211" s="73"/>
      <c r="C211" s="8" t="s">
        <v>1878</v>
      </c>
      <c r="D211" s="74" t="s">
        <v>69</v>
      </c>
      <c r="E211" s="12">
        <v>44477</v>
      </c>
      <c r="F211" s="74" t="s">
        <v>1344</v>
      </c>
      <c r="G211" s="12">
        <v>44477.833333333336</v>
      </c>
      <c r="H211" s="9" t="s">
        <v>1345</v>
      </c>
      <c r="I211" s="1">
        <v>64</v>
      </c>
      <c r="J211" s="1">
        <v>45</v>
      </c>
      <c r="K211" s="1">
        <v>47</v>
      </c>
      <c r="L211" s="1">
        <v>14</v>
      </c>
      <c r="M211" s="78">
        <v>33.840000000000003</v>
      </c>
      <c r="N211" s="101">
        <v>33.840000000000003</v>
      </c>
      <c r="O211" s="63">
        <v>2530</v>
      </c>
      <c r="P211" s="64">
        <f>Table224578910112345678910111213[[#This Row],[PEMBULATAN]]*O211</f>
        <v>85615.200000000012</v>
      </c>
    </row>
    <row r="212" spans="1:16" ht="26.25" customHeight="1" x14ac:dyDescent="0.2">
      <c r="A212" s="13"/>
      <c r="B212" s="13"/>
      <c r="C212" s="8" t="s">
        <v>1879</v>
      </c>
      <c r="D212" s="74" t="s">
        <v>69</v>
      </c>
      <c r="E212" s="12">
        <v>44477</v>
      </c>
      <c r="F212" s="74" t="s">
        <v>1344</v>
      </c>
      <c r="G212" s="12">
        <v>44477.833333333336</v>
      </c>
      <c r="H212" s="9" t="s">
        <v>1345</v>
      </c>
      <c r="I212" s="1">
        <v>92</v>
      </c>
      <c r="J212" s="1">
        <v>52</v>
      </c>
      <c r="K212" s="1">
        <v>36</v>
      </c>
      <c r="L212" s="1">
        <v>27</v>
      </c>
      <c r="M212" s="78">
        <v>43.055999999999997</v>
      </c>
      <c r="N212" s="101">
        <v>43.055999999999997</v>
      </c>
      <c r="O212" s="63">
        <v>2530</v>
      </c>
      <c r="P212" s="64">
        <f>Table224578910112345678910111213[[#This Row],[PEMBULATAN]]*O212</f>
        <v>108931.68</v>
      </c>
    </row>
    <row r="213" spans="1:16" ht="26.25" customHeight="1" x14ac:dyDescent="0.2">
      <c r="A213" s="13"/>
      <c r="B213" s="13"/>
      <c r="C213" s="94" t="s">
        <v>1880</v>
      </c>
      <c r="D213" s="95" t="s">
        <v>69</v>
      </c>
      <c r="E213" s="96">
        <v>44477</v>
      </c>
      <c r="F213" s="97" t="s">
        <v>1344</v>
      </c>
      <c r="G213" s="96">
        <v>44477.833333333336</v>
      </c>
      <c r="H213" s="98" t="s">
        <v>1345</v>
      </c>
      <c r="I213" s="99">
        <v>67</v>
      </c>
      <c r="J213" s="99">
        <v>44</v>
      </c>
      <c r="K213" s="99">
        <v>33</v>
      </c>
      <c r="L213" s="99">
        <v>8</v>
      </c>
      <c r="M213" s="100">
        <v>24.321000000000002</v>
      </c>
      <c r="N213" s="105">
        <v>25</v>
      </c>
      <c r="O213" s="63">
        <v>2530</v>
      </c>
      <c r="P213" s="64">
        <f>Table224578910112345678910111213[[#This Row],[PEMBULATAN]]*O213</f>
        <v>63250</v>
      </c>
    </row>
    <row r="214" spans="1:16" ht="26.25" customHeight="1" x14ac:dyDescent="0.2">
      <c r="A214" s="13"/>
      <c r="B214" s="13"/>
      <c r="C214" s="94" t="s">
        <v>1881</v>
      </c>
      <c r="D214" s="95" t="s">
        <v>69</v>
      </c>
      <c r="E214" s="96">
        <v>44477</v>
      </c>
      <c r="F214" s="97" t="s">
        <v>1344</v>
      </c>
      <c r="G214" s="96">
        <v>44477.833333333336</v>
      </c>
      <c r="H214" s="98" t="s">
        <v>1345</v>
      </c>
      <c r="I214" s="99">
        <v>61</v>
      </c>
      <c r="J214" s="99">
        <v>30</v>
      </c>
      <c r="K214" s="99">
        <v>13</v>
      </c>
      <c r="L214" s="99">
        <v>6</v>
      </c>
      <c r="M214" s="100">
        <v>5.9474999999999998</v>
      </c>
      <c r="N214" s="105">
        <v>6</v>
      </c>
      <c r="O214" s="63">
        <v>2530</v>
      </c>
      <c r="P214" s="64">
        <f>Table224578910112345678910111213[[#This Row],[PEMBULATAN]]*O214</f>
        <v>15180</v>
      </c>
    </row>
    <row r="215" spans="1:16" ht="26.25" customHeight="1" x14ac:dyDescent="0.2">
      <c r="A215" s="13"/>
      <c r="B215" s="13"/>
      <c r="C215" s="94" t="s">
        <v>1882</v>
      </c>
      <c r="D215" s="95" t="s">
        <v>69</v>
      </c>
      <c r="E215" s="96">
        <v>44477</v>
      </c>
      <c r="F215" s="97" t="s">
        <v>1344</v>
      </c>
      <c r="G215" s="96">
        <v>44477.833333333336</v>
      </c>
      <c r="H215" s="98" t="s">
        <v>1345</v>
      </c>
      <c r="I215" s="99">
        <v>56</v>
      </c>
      <c r="J215" s="99">
        <v>41</v>
      </c>
      <c r="K215" s="99">
        <v>24</v>
      </c>
      <c r="L215" s="99">
        <v>3</v>
      </c>
      <c r="M215" s="100">
        <v>13.776</v>
      </c>
      <c r="N215" s="105">
        <v>13.776</v>
      </c>
      <c r="O215" s="63">
        <v>2530</v>
      </c>
      <c r="P215" s="64">
        <f>Table224578910112345678910111213[[#This Row],[PEMBULATAN]]*O215</f>
        <v>34853.279999999999</v>
      </c>
    </row>
    <row r="216" spans="1:16" ht="26.25" customHeight="1" x14ac:dyDescent="0.2">
      <c r="A216" s="13"/>
      <c r="B216" s="13"/>
      <c r="C216" s="94" t="s">
        <v>1883</v>
      </c>
      <c r="D216" s="95" t="s">
        <v>69</v>
      </c>
      <c r="E216" s="96">
        <v>44477</v>
      </c>
      <c r="F216" s="97" t="s">
        <v>1344</v>
      </c>
      <c r="G216" s="96">
        <v>44477.833333333336</v>
      </c>
      <c r="H216" s="98" t="s">
        <v>1345</v>
      </c>
      <c r="I216" s="99">
        <v>70</v>
      </c>
      <c r="J216" s="99">
        <v>42</v>
      </c>
      <c r="K216" s="99">
        <v>5</v>
      </c>
      <c r="L216" s="99">
        <v>1</v>
      </c>
      <c r="M216" s="100">
        <v>3.6749999999999998</v>
      </c>
      <c r="N216" s="105">
        <v>3.6749999999999998</v>
      </c>
      <c r="O216" s="63">
        <v>2530</v>
      </c>
      <c r="P216" s="64">
        <f>Table224578910112345678910111213[[#This Row],[PEMBULATAN]]*O216</f>
        <v>9297.75</v>
      </c>
    </row>
    <row r="217" spans="1:16" ht="26.25" customHeight="1" x14ac:dyDescent="0.2">
      <c r="A217" s="13"/>
      <c r="B217" s="13"/>
      <c r="C217" s="94" t="s">
        <v>1884</v>
      </c>
      <c r="D217" s="95" t="s">
        <v>69</v>
      </c>
      <c r="E217" s="96">
        <v>44477</v>
      </c>
      <c r="F217" s="97" t="s">
        <v>1344</v>
      </c>
      <c r="G217" s="96">
        <v>44477.833333333336</v>
      </c>
      <c r="H217" s="98" t="s">
        <v>1345</v>
      </c>
      <c r="I217" s="99">
        <v>41</v>
      </c>
      <c r="J217" s="99">
        <v>25</v>
      </c>
      <c r="K217" s="99">
        <v>20</v>
      </c>
      <c r="L217" s="99">
        <v>7</v>
      </c>
      <c r="M217" s="100">
        <v>5.125</v>
      </c>
      <c r="N217" s="105">
        <v>7</v>
      </c>
      <c r="O217" s="63">
        <v>2530</v>
      </c>
      <c r="P217" s="64">
        <f>Table224578910112345678910111213[[#This Row],[PEMBULATAN]]*O217</f>
        <v>17710</v>
      </c>
    </row>
    <row r="218" spans="1:16" ht="26.25" customHeight="1" x14ac:dyDescent="0.2">
      <c r="A218" s="13"/>
      <c r="B218" s="13"/>
      <c r="C218" s="94" t="s">
        <v>1885</v>
      </c>
      <c r="D218" s="95" t="s">
        <v>69</v>
      </c>
      <c r="E218" s="96">
        <v>44477</v>
      </c>
      <c r="F218" s="97" t="s">
        <v>1344</v>
      </c>
      <c r="G218" s="96">
        <v>44477.833333333336</v>
      </c>
      <c r="H218" s="98" t="s">
        <v>1345</v>
      </c>
      <c r="I218" s="99">
        <v>88</v>
      </c>
      <c r="J218" s="99">
        <v>73</v>
      </c>
      <c r="K218" s="99">
        <v>71</v>
      </c>
      <c r="L218" s="99">
        <v>37</v>
      </c>
      <c r="M218" s="100">
        <v>114.026</v>
      </c>
      <c r="N218" s="105">
        <v>114.026</v>
      </c>
      <c r="O218" s="63">
        <v>2530</v>
      </c>
      <c r="P218" s="64">
        <f>Table224578910112345678910111213[[#This Row],[PEMBULATAN]]*O218</f>
        <v>288485.77999999997</v>
      </c>
    </row>
    <row r="219" spans="1:16" ht="22.5" customHeight="1" x14ac:dyDescent="0.2">
      <c r="A219" s="165" t="s">
        <v>30</v>
      </c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7"/>
      <c r="M219" s="77">
        <f>SUBTOTAL(109,Table224578910112345678910111213[KG VOLUME])</f>
        <v>4230.1032499999983</v>
      </c>
      <c r="N219" s="67">
        <f>SUM(N3:N218)</f>
        <v>4381.5672499999982</v>
      </c>
      <c r="O219" s="168">
        <f>SUM(P3:P218)</f>
        <v>11085365.142499994</v>
      </c>
      <c r="P219" s="169"/>
    </row>
    <row r="220" spans="1:16" ht="18" customHeight="1" x14ac:dyDescent="0.2">
      <c r="A220" s="84"/>
      <c r="B220" s="55" t="s">
        <v>42</v>
      </c>
      <c r="C220" s="54"/>
      <c r="D220" s="56" t="s">
        <v>43</v>
      </c>
      <c r="E220" s="84"/>
      <c r="F220" s="84"/>
      <c r="G220" s="84"/>
      <c r="H220" s="84"/>
      <c r="I220" s="84"/>
      <c r="J220" s="84"/>
      <c r="K220" s="84"/>
      <c r="L220" s="84"/>
      <c r="M220" s="85"/>
      <c r="N220" s="86" t="s">
        <v>51</v>
      </c>
      <c r="O220" s="87"/>
      <c r="P220" s="87">
        <f>O219*10%</f>
        <v>1108536.5142499995</v>
      </c>
    </row>
    <row r="221" spans="1:16" ht="18" customHeight="1" thickBot="1" x14ac:dyDescent="0.25">
      <c r="A221" s="84"/>
      <c r="B221" s="55"/>
      <c r="C221" s="54"/>
      <c r="D221" s="56"/>
      <c r="E221" s="84"/>
      <c r="F221" s="84"/>
      <c r="G221" s="84"/>
      <c r="H221" s="84"/>
      <c r="I221" s="84"/>
      <c r="J221" s="84"/>
      <c r="K221" s="84"/>
      <c r="L221" s="84"/>
      <c r="M221" s="85"/>
      <c r="N221" s="88" t="s">
        <v>52</v>
      </c>
      <c r="O221" s="89"/>
      <c r="P221" s="89">
        <f>O219-P220</f>
        <v>9976828.6282499954</v>
      </c>
    </row>
    <row r="222" spans="1:16" ht="18" customHeight="1" x14ac:dyDescent="0.2">
      <c r="A222" s="10"/>
      <c r="H222" s="62"/>
      <c r="N222" s="61" t="s">
        <v>31</v>
      </c>
      <c r="P222" s="68">
        <f>P221*1%</f>
        <v>99768.286282499961</v>
      </c>
    </row>
    <row r="223" spans="1:16" ht="18" customHeight="1" thickBot="1" x14ac:dyDescent="0.25">
      <c r="A223" s="10"/>
      <c r="H223" s="62"/>
      <c r="N223" s="61" t="s">
        <v>53</v>
      </c>
      <c r="P223" s="70">
        <f>P221*2%</f>
        <v>199536.57256499992</v>
      </c>
    </row>
    <row r="224" spans="1:16" ht="18" customHeight="1" x14ac:dyDescent="0.2">
      <c r="A224" s="10"/>
      <c r="H224" s="62"/>
      <c r="N224" s="65" t="s">
        <v>32</v>
      </c>
      <c r="O224" s="66"/>
      <c r="P224" s="69">
        <f>P221+P222-P223</f>
        <v>9877060.3419674952</v>
      </c>
    </row>
    <row r="226" spans="1:16" x14ac:dyDescent="0.2">
      <c r="A226" s="10"/>
      <c r="H226" s="62"/>
      <c r="P226" s="70"/>
    </row>
    <row r="227" spans="1:16" x14ac:dyDescent="0.2">
      <c r="A227" s="10"/>
      <c r="H227" s="62"/>
      <c r="O227" s="57"/>
      <c r="P227" s="70"/>
    </row>
    <row r="228" spans="1:16" s="3" customFormat="1" x14ac:dyDescent="0.25">
      <c r="A228" s="10"/>
      <c r="B228" s="2"/>
      <c r="C228" s="2"/>
      <c r="E228" s="11"/>
      <c r="H228" s="62"/>
      <c r="N228" s="14"/>
      <c r="O228" s="14"/>
      <c r="P228" s="14"/>
    </row>
    <row r="229" spans="1:16" s="3" customFormat="1" x14ac:dyDescent="0.25">
      <c r="A229" s="10"/>
      <c r="B229" s="2"/>
      <c r="C229" s="2"/>
      <c r="E229" s="11"/>
      <c r="H229" s="62"/>
      <c r="N229" s="14"/>
      <c r="O229" s="14"/>
      <c r="P229" s="14"/>
    </row>
    <row r="230" spans="1:16" s="3" customFormat="1" x14ac:dyDescent="0.25">
      <c r="A230" s="10"/>
      <c r="B230" s="2"/>
      <c r="C230" s="2"/>
      <c r="E230" s="11"/>
      <c r="H230" s="62"/>
      <c r="N230" s="14"/>
      <c r="O230" s="14"/>
      <c r="P230" s="14"/>
    </row>
    <row r="231" spans="1:16" s="3" customFormat="1" x14ac:dyDescent="0.25">
      <c r="A231" s="10"/>
      <c r="B231" s="2"/>
      <c r="C231" s="2"/>
      <c r="E231" s="11"/>
      <c r="H231" s="62"/>
      <c r="N231" s="14"/>
      <c r="O231" s="14"/>
      <c r="P231" s="14"/>
    </row>
    <row r="232" spans="1:16" s="3" customFormat="1" x14ac:dyDescent="0.25">
      <c r="A232" s="10"/>
      <c r="B232" s="2"/>
      <c r="C232" s="2"/>
      <c r="E232" s="11"/>
      <c r="H232" s="62"/>
      <c r="N232" s="14"/>
      <c r="O232" s="14"/>
      <c r="P232" s="14"/>
    </row>
    <row r="233" spans="1:16" s="3" customFormat="1" x14ac:dyDescent="0.25">
      <c r="A233" s="10"/>
      <c r="B233" s="2"/>
      <c r="C233" s="2"/>
      <c r="E233" s="11"/>
      <c r="H233" s="62"/>
      <c r="N233" s="14"/>
      <c r="O233" s="14"/>
      <c r="P233" s="14"/>
    </row>
    <row r="234" spans="1:16" s="3" customFormat="1" x14ac:dyDescent="0.25">
      <c r="A234" s="10"/>
      <c r="B234" s="2"/>
      <c r="C234" s="2"/>
      <c r="E234" s="11"/>
      <c r="H234" s="62"/>
      <c r="N234" s="14"/>
      <c r="O234" s="14"/>
      <c r="P234" s="14"/>
    </row>
    <row r="235" spans="1:16" s="3" customFormat="1" x14ac:dyDescent="0.25">
      <c r="A235" s="10"/>
      <c r="B235" s="2"/>
      <c r="C235" s="2"/>
      <c r="E235" s="11"/>
      <c r="H235" s="62"/>
      <c r="N235" s="14"/>
      <c r="O235" s="14"/>
      <c r="P235" s="14"/>
    </row>
    <row r="236" spans="1:16" s="3" customFormat="1" x14ac:dyDescent="0.25">
      <c r="A236" s="10"/>
      <c r="B236" s="2"/>
      <c r="C236" s="2"/>
      <c r="E236" s="11"/>
      <c r="H236" s="62"/>
      <c r="N236" s="14"/>
      <c r="O236" s="14"/>
      <c r="P236" s="14"/>
    </row>
    <row r="237" spans="1:16" s="3" customFormat="1" x14ac:dyDescent="0.25">
      <c r="A237" s="10"/>
      <c r="B237" s="2"/>
      <c r="C237" s="2"/>
      <c r="E237" s="11"/>
      <c r="H237" s="62"/>
      <c r="N237" s="14"/>
      <c r="O237" s="14"/>
      <c r="P237" s="14"/>
    </row>
    <row r="238" spans="1:16" s="3" customFormat="1" x14ac:dyDescent="0.25">
      <c r="A238" s="10"/>
      <c r="B238" s="2"/>
      <c r="C238" s="2"/>
      <c r="E238" s="11"/>
      <c r="H238" s="62"/>
      <c r="N238" s="14"/>
      <c r="O238" s="14"/>
      <c r="P238" s="14"/>
    </row>
    <row r="239" spans="1:16" s="3" customFormat="1" x14ac:dyDescent="0.25">
      <c r="A239" s="10"/>
      <c r="B239" s="2"/>
      <c r="C239" s="2"/>
      <c r="E239" s="11"/>
      <c r="H239" s="62"/>
      <c r="N239" s="14"/>
      <c r="O239" s="14"/>
      <c r="P239" s="14"/>
    </row>
  </sheetData>
  <mergeCells count="2">
    <mergeCell ref="A219:L219"/>
    <mergeCell ref="O219:P219"/>
  </mergeCells>
  <conditionalFormatting sqref="B3:B210">
    <cfRule type="duplicateValues" dxfId="794" priority="2"/>
  </conditionalFormatting>
  <conditionalFormatting sqref="B211">
    <cfRule type="duplicateValues" dxfId="793" priority="1"/>
  </conditionalFormatting>
  <conditionalFormatting sqref="B212:B218">
    <cfRule type="duplicateValues" dxfId="792" priority="9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8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O9" sqref="O9"/>
    </sheetView>
  </sheetViews>
  <sheetFormatPr defaultRowHeight="15" x14ac:dyDescent="0.2"/>
  <cols>
    <col min="1" max="1" width="8" style="4" customWidth="1"/>
    <col min="2" max="2" width="19.5703125" style="2" customWidth="1"/>
    <col min="3" max="3" width="15.85546875" style="2" customWidth="1"/>
    <col min="4" max="4" width="11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402539</v>
      </c>
      <c r="B3" s="72" t="s">
        <v>1886</v>
      </c>
      <c r="C3" s="8" t="s">
        <v>1887</v>
      </c>
      <c r="D3" s="74" t="s">
        <v>69</v>
      </c>
      <c r="E3" s="12">
        <v>44477</v>
      </c>
      <c r="F3" s="74" t="s">
        <v>70</v>
      </c>
      <c r="G3" s="12">
        <v>44481.833333333336</v>
      </c>
      <c r="H3" s="9" t="s">
        <v>1888</v>
      </c>
      <c r="I3" s="1">
        <v>58</v>
      </c>
      <c r="J3" s="1">
        <v>36</v>
      </c>
      <c r="K3" s="1">
        <v>20</v>
      </c>
      <c r="L3" s="1">
        <v>4</v>
      </c>
      <c r="M3" s="78">
        <v>10.44</v>
      </c>
      <c r="N3" s="101">
        <v>11</v>
      </c>
      <c r="O3" s="63">
        <v>2530</v>
      </c>
      <c r="P3" s="64">
        <f>Table22457891011234567891011121314[[#This Row],[PEMBULATAN]]*O3</f>
        <v>27830</v>
      </c>
    </row>
    <row r="4" spans="1:16" ht="26.25" customHeight="1" x14ac:dyDescent="0.2">
      <c r="A4" s="13"/>
      <c r="B4" s="73"/>
      <c r="C4" s="8" t="s">
        <v>1889</v>
      </c>
      <c r="D4" s="74" t="s">
        <v>69</v>
      </c>
      <c r="E4" s="12">
        <v>44477</v>
      </c>
      <c r="F4" s="74" t="s">
        <v>70</v>
      </c>
      <c r="G4" s="12">
        <v>44481.833333333336</v>
      </c>
      <c r="H4" s="9" t="s">
        <v>1888</v>
      </c>
      <c r="I4" s="1">
        <v>52</v>
      </c>
      <c r="J4" s="1">
        <v>30</v>
      </c>
      <c r="K4" s="1">
        <v>33</v>
      </c>
      <c r="L4" s="1">
        <v>12</v>
      </c>
      <c r="M4" s="78">
        <v>12.87</v>
      </c>
      <c r="N4" s="101">
        <v>12.87</v>
      </c>
      <c r="O4" s="63">
        <v>2530</v>
      </c>
      <c r="P4" s="64">
        <f>Table22457891011234567891011121314[[#This Row],[PEMBULATAN]]*O4</f>
        <v>32561.1</v>
      </c>
    </row>
    <row r="5" spans="1:16" ht="26.25" customHeight="1" x14ac:dyDescent="0.2">
      <c r="A5" s="13"/>
      <c r="B5" s="108"/>
      <c r="C5" s="8" t="s">
        <v>1890</v>
      </c>
      <c r="D5" s="74" t="s">
        <v>69</v>
      </c>
      <c r="E5" s="12">
        <v>44477</v>
      </c>
      <c r="F5" s="74" t="s">
        <v>70</v>
      </c>
      <c r="G5" s="12">
        <v>44481.833333333336</v>
      </c>
      <c r="H5" s="9" t="s">
        <v>1888</v>
      </c>
      <c r="I5" s="1">
        <v>35</v>
      </c>
      <c r="J5" s="1">
        <v>43</v>
      </c>
      <c r="K5" s="1">
        <v>10</v>
      </c>
      <c r="L5" s="1">
        <v>3</v>
      </c>
      <c r="M5" s="78">
        <v>3.7625000000000002</v>
      </c>
      <c r="N5" s="101">
        <v>3.7625000000000002</v>
      </c>
      <c r="O5" s="63">
        <v>2530</v>
      </c>
      <c r="P5" s="64">
        <f>Table22457891011234567891011121314[[#This Row],[PEMBULATAN]]*O5</f>
        <v>9519.125</v>
      </c>
    </row>
    <row r="6" spans="1:16" ht="26.25" customHeight="1" x14ac:dyDescent="0.2">
      <c r="A6" s="13"/>
      <c r="B6" s="13" t="s">
        <v>1891</v>
      </c>
      <c r="C6" s="94" t="s">
        <v>1892</v>
      </c>
      <c r="D6" s="95" t="s">
        <v>69</v>
      </c>
      <c r="E6" s="96">
        <v>44477</v>
      </c>
      <c r="F6" s="97" t="s">
        <v>70</v>
      </c>
      <c r="G6" s="96">
        <v>44481.833333333336</v>
      </c>
      <c r="H6" s="98" t="s">
        <v>1888</v>
      </c>
      <c r="I6" s="99">
        <v>60</v>
      </c>
      <c r="J6" s="99">
        <v>48</v>
      </c>
      <c r="K6" s="99">
        <v>12</v>
      </c>
      <c r="L6" s="99">
        <v>6</v>
      </c>
      <c r="M6" s="100">
        <v>8.64</v>
      </c>
      <c r="N6" s="105">
        <v>8.64</v>
      </c>
      <c r="O6" s="63">
        <v>2530</v>
      </c>
      <c r="P6" s="64">
        <f>Table22457891011234567891011121314[[#This Row],[PEMBULATAN]]*O6</f>
        <v>21859.200000000001</v>
      </c>
    </row>
    <row r="7" spans="1:16" ht="26.25" customHeight="1" x14ac:dyDescent="0.2">
      <c r="A7" s="13"/>
      <c r="B7" s="13"/>
      <c r="C7" s="94" t="s">
        <v>1893</v>
      </c>
      <c r="D7" s="95" t="s">
        <v>69</v>
      </c>
      <c r="E7" s="96">
        <v>44477</v>
      </c>
      <c r="F7" s="97" t="s">
        <v>70</v>
      </c>
      <c r="G7" s="96">
        <v>44481.833333333336</v>
      </c>
      <c r="H7" s="98" t="s">
        <v>1888</v>
      </c>
      <c r="I7" s="99">
        <v>36</v>
      </c>
      <c r="J7" s="99">
        <v>30</v>
      </c>
      <c r="K7" s="99">
        <v>20</v>
      </c>
      <c r="L7" s="99">
        <v>1</v>
      </c>
      <c r="M7" s="100">
        <v>5.4</v>
      </c>
      <c r="N7" s="105">
        <v>6</v>
      </c>
      <c r="O7" s="63">
        <v>2530</v>
      </c>
      <c r="P7" s="64">
        <f>Table22457891011234567891011121314[[#This Row],[PEMBULATAN]]*O7</f>
        <v>15180</v>
      </c>
    </row>
    <row r="8" spans="1:16" ht="22.5" customHeight="1" x14ac:dyDescent="0.2">
      <c r="A8" s="165" t="s">
        <v>30</v>
      </c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7"/>
      <c r="M8" s="77">
        <f>SUBTOTAL(109,Table22457891011234567891011121314[KG VOLUME])</f>
        <v>41.112499999999997</v>
      </c>
      <c r="N8" s="67">
        <f>SUM(N3:N7)</f>
        <v>42.272499999999994</v>
      </c>
      <c r="O8" s="168">
        <f>SUM(P3:P7)</f>
        <v>106949.425</v>
      </c>
      <c r="P8" s="169"/>
    </row>
    <row r="9" spans="1:16" ht="18" customHeight="1" x14ac:dyDescent="0.2">
      <c r="A9" s="84"/>
      <c r="B9" s="55" t="s">
        <v>42</v>
      </c>
      <c r="C9" s="54"/>
      <c r="D9" s="56" t="s">
        <v>43</v>
      </c>
      <c r="E9" s="84"/>
      <c r="F9" s="84"/>
      <c r="G9" s="84"/>
      <c r="H9" s="84"/>
      <c r="I9" s="84"/>
      <c r="J9" s="84"/>
      <c r="K9" s="84"/>
      <c r="L9" s="84"/>
      <c r="M9" s="85"/>
      <c r="N9" s="86" t="s">
        <v>51</v>
      </c>
      <c r="O9" s="87"/>
      <c r="P9" s="87">
        <f>O8*10%</f>
        <v>10694.942500000001</v>
      </c>
    </row>
    <row r="10" spans="1:16" ht="18" customHeight="1" thickBot="1" x14ac:dyDescent="0.25">
      <c r="A10" s="84"/>
      <c r="B10" s="55"/>
      <c r="C10" s="54"/>
      <c r="D10" s="56"/>
      <c r="E10" s="84"/>
      <c r="F10" s="84"/>
      <c r="G10" s="84"/>
      <c r="H10" s="84"/>
      <c r="I10" s="84"/>
      <c r="J10" s="84"/>
      <c r="K10" s="84"/>
      <c r="L10" s="84"/>
      <c r="M10" s="85"/>
      <c r="N10" s="88" t="s">
        <v>52</v>
      </c>
      <c r="O10" s="89"/>
      <c r="P10" s="89">
        <f>O8-P9</f>
        <v>96254.482499999998</v>
      </c>
    </row>
    <row r="11" spans="1:16" ht="18" customHeight="1" x14ac:dyDescent="0.2">
      <c r="A11" s="10"/>
      <c r="H11" s="62"/>
      <c r="N11" s="61" t="s">
        <v>31</v>
      </c>
      <c r="P11" s="68">
        <f>P10*1%</f>
        <v>962.54482499999995</v>
      </c>
    </row>
    <row r="12" spans="1:16" ht="18" customHeight="1" thickBot="1" x14ac:dyDescent="0.25">
      <c r="A12" s="10"/>
      <c r="H12" s="62"/>
      <c r="N12" s="61" t="s">
        <v>53</v>
      </c>
      <c r="P12" s="70">
        <f>P10*2%</f>
        <v>1925.0896499999999</v>
      </c>
    </row>
    <row r="13" spans="1:16" ht="18" customHeight="1" x14ac:dyDescent="0.2">
      <c r="A13" s="10"/>
      <c r="H13" s="62"/>
      <c r="N13" s="65" t="s">
        <v>32</v>
      </c>
      <c r="O13" s="66"/>
      <c r="P13" s="69">
        <f>P10+P11-P12</f>
        <v>95291.937675000008</v>
      </c>
    </row>
    <row r="15" spans="1:16" x14ac:dyDescent="0.2">
      <c r="A15" s="10"/>
      <c r="H15" s="62"/>
      <c r="P15" s="70"/>
    </row>
    <row r="16" spans="1:16" x14ac:dyDescent="0.2">
      <c r="A16" s="10"/>
      <c r="H16" s="62"/>
      <c r="O16" s="57"/>
      <c r="P16" s="70"/>
    </row>
    <row r="17" spans="1:16" s="3" customFormat="1" x14ac:dyDescent="0.25">
      <c r="A17" s="10"/>
      <c r="B17" s="2"/>
      <c r="C17" s="2"/>
      <c r="E17" s="11"/>
      <c r="H17" s="62"/>
      <c r="N17" s="14"/>
      <c r="O17" s="14"/>
      <c r="P17" s="14"/>
    </row>
    <row r="18" spans="1:16" s="3" customFormat="1" x14ac:dyDescent="0.25">
      <c r="A18" s="10"/>
      <c r="B18" s="2"/>
      <c r="C18" s="2"/>
      <c r="E18" s="11"/>
      <c r="H18" s="62"/>
      <c r="N18" s="14"/>
      <c r="O18" s="14"/>
      <c r="P18" s="14"/>
    </row>
    <row r="19" spans="1:16" s="3" customFormat="1" x14ac:dyDescent="0.25">
      <c r="A19" s="10"/>
      <c r="B19" s="2"/>
      <c r="C19" s="2"/>
      <c r="E19" s="11"/>
      <c r="H19" s="62"/>
      <c r="N19" s="14"/>
      <c r="O19" s="14"/>
      <c r="P19" s="14"/>
    </row>
    <row r="20" spans="1:16" s="3" customFormat="1" x14ac:dyDescent="0.25">
      <c r="A20" s="10"/>
      <c r="B20" s="2"/>
      <c r="C20" s="2"/>
      <c r="E20" s="11"/>
      <c r="H20" s="62"/>
      <c r="N20" s="14"/>
      <c r="O20" s="14"/>
      <c r="P20" s="14"/>
    </row>
    <row r="21" spans="1:16" s="3" customFormat="1" x14ac:dyDescent="0.25">
      <c r="A21" s="10"/>
      <c r="B21" s="2"/>
      <c r="C21" s="2"/>
      <c r="E21" s="11"/>
      <c r="H21" s="62"/>
      <c r="N21" s="14"/>
      <c r="O21" s="14"/>
      <c r="P21" s="14"/>
    </row>
    <row r="22" spans="1:16" s="3" customFormat="1" x14ac:dyDescent="0.25">
      <c r="A22" s="10"/>
      <c r="B22" s="2"/>
      <c r="C22" s="2"/>
      <c r="E22" s="11"/>
      <c r="H22" s="62"/>
      <c r="N22" s="14"/>
      <c r="O22" s="14"/>
      <c r="P22" s="14"/>
    </row>
    <row r="23" spans="1:16" s="3" customFormat="1" x14ac:dyDescent="0.25">
      <c r="A23" s="10"/>
      <c r="B23" s="2"/>
      <c r="C23" s="2"/>
      <c r="E23" s="11"/>
      <c r="H23" s="62"/>
      <c r="N23" s="14"/>
      <c r="O23" s="14"/>
      <c r="P23" s="14"/>
    </row>
    <row r="24" spans="1:16" s="3" customFormat="1" x14ac:dyDescent="0.25">
      <c r="A24" s="10"/>
      <c r="B24" s="2"/>
      <c r="C24" s="2"/>
      <c r="E24" s="11"/>
      <c r="H24" s="62"/>
      <c r="N24" s="14"/>
      <c r="O24" s="14"/>
      <c r="P24" s="14"/>
    </row>
    <row r="25" spans="1:16" s="3" customFormat="1" x14ac:dyDescent="0.25">
      <c r="A25" s="10"/>
      <c r="B25" s="2"/>
      <c r="C25" s="2"/>
      <c r="E25" s="11"/>
      <c r="H25" s="62"/>
      <c r="N25" s="14"/>
      <c r="O25" s="14"/>
      <c r="P25" s="14"/>
    </row>
    <row r="26" spans="1:16" s="3" customFormat="1" x14ac:dyDescent="0.25">
      <c r="A26" s="10"/>
      <c r="B26" s="2"/>
      <c r="C26" s="2"/>
      <c r="E26" s="11"/>
      <c r="H26" s="62"/>
      <c r="N26" s="14"/>
      <c r="O26" s="14"/>
      <c r="P26" s="14"/>
    </row>
    <row r="27" spans="1:16" s="3" customFormat="1" x14ac:dyDescent="0.25">
      <c r="A27" s="10"/>
      <c r="B27" s="2"/>
      <c r="C27" s="2"/>
      <c r="E27" s="11"/>
      <c r="H27" s="62"/>
      <c r="N27" s="14"/>
      <c r="O27" s="14"/>
      <c r="P27" s="14"/>
    </row>
    <row r="28" spans="1:16" s="3" customFormat="1" x14ac:dyDescent="0.25">
      <c r="A28" s="10"/>
      <c r="B28" s="2"/>
      <c r="C28" s="2"/>
      <c r="E28" s="11"/>
      <c r="H28" s="62"/>
      <c r="N28" s="14"/>
      <c r="O28" s="14"/>
      <c r="P28" s="14"/>
    </row>
  </sheetData>
  <mergeCells count="2">
    <mergeCell ref="A8:L8"/>
    <mergeCell ref="O8:P8"/>
  </mergeCells>
  <conditionalFormatting sqref="B3">
    <cfRule type="duplicateValues" dxfId="776" priority="2"/>
  </conditionalFormatting>
  <conditionalFormatting sqref="B4">
    <cfRule type="duplicateValues" dxfId="775" priority="1"/>
  </conditionalFormatting>
  <conditionalFormatting sqref="B5:B7">
    <cfRule type="duplicateValues" dxfId="774" priority="9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25"/>
  <sheetViews>
    <sheetView zoomScale="110" zoomScaleNormal="110" workbookViewId="0">
      <pane xSplit="3" ySplit="2" topLeftCell="D198" activePane="bottomRight" state="frozen"/>
      <selection pane="topRight" activeCell="B1" sqref="B1"/>
      <selection pane="bottomLeft" activeCell="A3" sqref="A3"/>
      <selection pane="bottomRight" activeCell="O206" sqref="O206"/>
    </sheetView>
  </sheetViews>
  <sheetFormatPr defaultRowHeight="15" x14ac:dyDescent="0.2"/>
  <cols>
    <col min="1" max="1" width="8" style="4" customWidth="1"/>
    <col min="2" max="2" width="21.140625" style="2" customWidth="1"/>
    <col min="3" max="3" width="14.5703125" style="2" customWidth="1"/>
    <col min="4" max="4" width="12.71093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149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402538</v>
      </c>
      <c r="B3" s="72" t="s">
        <v>1894</v>
      </c>
      <c r="C3" s="8" t="s">
        <v>1895</v>
      </c>
      <c r="D3" s="74" t="s">
        <v>69</v>
      </c>
      <c r="E3" s="12">
        <v>44478</v>
      </c>
      <c r="F3" s="74" t="s">
        <v>70</v>
      </c>
      <c r="G3" s="12">
        <v>44481.833333333336</v>
      </c>
      <c r="H3" s="9" t="s">
        <v>1888</v>
      </c>
      <c r="I3" s="1">
        <v>41</v>
      </c>
      <c r="J3" s="1">
        <v>38</v>
      </c>
      <c r="K3" s="1">
        <v>22</v>
      </c>
      <c r="L3" s="1">
        <v>5</v>
      </c>
      <c r="M3" s="78">
        <v>8.5690000000000008</v>
      </c>
      <c r="N3" s="101">
        <v>8.5690000000000008</v>
      </c>
      <c r="O3" s="63">
        <v>2530</v>
      </c>
      <c r="P3" s="64">
        <f>Table2245789101123456789101112131415[[#This Row],[PEMBULATAN]]*O3</f>
        <v>21679.570000000003</v>
      </c>
    </row>
    <row r="4" spans="1:16" ht="26.25" customHeight="1" x14ac:dyDescent="0.2">
      <c r="A4" s="13"/>
      <c r="B4" s="106"/>
      <c r="C4" s="8" t="s">
        <v>1896</v>
      </c>
      <c r="D4" s="74" t="s">
        <v>69</v>
      </c>
      <c r="E4" s="12">
        <v>44478</v>
      </c>
      <c r="F4" s="74" t="s">
        <v>70</v>
      </c>
      <c r="G4" s="12">
        <v>44481.833333333336</v>
      </c>
      <c r="H4" s="9" t="s">
        <v>1888</v>
      </c>
      <c r="I4" s="1">
        <v>143</v>
      </c>
      <c r="J4" s="1">
        <v>32</v>
      </c>
      <c r="K4" s="1">
        <v>10</v>
      </c>
      <c r="L4" s="1">
        <v>31</v>
      </c>
      <c r="M4" s="78">
        <v>11.44</v>
      </c>
      <c r="N4" s="101">
        <v>31</v>
      </c>
      <c r="O4" s="63">
        <v>2530</v>
      </c>
      <c r="P4" s="64">
        <f>Table2245789101123456789101112131415[[#This Row],[PEMBULATAN]]*O4</f>
        <v>78430</v>
      </c>
    </row>
    <row r="5" spans="1:16" ht="26.25" customHeight="1" x14ac:dyDescent="0.2">
      <c r="A5" s="13"/>
      <c r="B5" s="73" t="s">
        <v>1897</v>
      </c>
      <c r="C5" s="71" t="s">
        <v>1898</v>
      </c>
      <c r="D5" s="74" t="s">
        <v>69</v>
      </c>
      <c r="E5" s="12">
        <v>44478</v>
      </c>
      <c r="F5" s="74" t="s">
        <v>70</v>
      </c>
      <c r="G5" s="12">
        <v>44481.833333333336</v>
      </c>
      <c r="H5" s="75" t="s">
        <v>1888</v>
      </c>
      <c r="I5" s="15">
        <v>55</v>
      </c>
      <c r="J5" s="15">
        <v>42</v>
      </c>
      <c r="K5" s="15">
        <v>23</v>
      </c>
      <c r="L5" s="15">
        <v>10</v>
      </c>
      <c r="M5" s="79">
        <v>13.282500000000001</v>
      </c>
      <c r="N5" s="101">
        <v>13.282500000000001</v>
      </c>
      <c r="O5" s="63">
        <v>2530</v>
      </c>
      <c r="P5" s="64">
        <f>Table2245789101123456789101112131415[[#This Row],[PEMBULATAN]]*O5</f>
        <v>33604.724999999999</v>
      </c>
    </row>
    <row r="6" spans="1:16" ht="26.25" customHeight="1" x14ac:dyDescent="0.2">
      <c r="A6" s="13"/>
      <c r="B6" s="73"/>
      <c r="C6" s="71" t="s">
        <v>1899</v>
      </c>
      <c r="D6" s="74" t="s">
        <v>69</v>
      </c>
      <c r="E6" s="12">
        <v>44478</v>
      </c>
      <c r="F6" s="74" t="s">
        <v>70</v>
      </c>
      <c r="G6" s="12">
        <v>44481.833333333336</v>
      </c>
      <c r="H6" s="75" t="s">
        <v>1888</v>
      </c>
      <c r="I6" s="15">
        <v>64</v>
      </c>
      <c r="J6" s="15">
        <v>51</v>
      </c>
      <c r="K6" s="15">
        <v>25</v>
      </c>
      <c r="L6" s="15">
        <v>17</v>
      </c>
      <c r="M6" s="79">
        <v>20.399999999999999</v>
      </c>
      <c r="N6" s="101">
        <v>21</v>
      </c>
      <c r="O6" s="63">
        <v>2530</v>
      </c>
      <c r="P6" s="64">
        <f>Table2245789101123456789101112131415[[#This Row],[PEMBULATAN]]*O6</f>
        <v>53130</v>
      </c>
    </row>
    <row r="7" spans="1:16" ht="26.25" customHeight="1" x14ac:dyDescent="0.2">
      <c r="A7" s="13"/>
      <c r="B7" s="73"/>
      <c r="C7" s="71" t="s">
        <v>1900</v>
      </c>
      <c r="D7" s="74" t="s">
        <v>69</v>
      </c>
      <c r="E7" s="12">
        <v>44478</v>
      </c>
      <c r="F7" s="74" t="s">
        <v>70</v>
      </c>
      <c r="G7" s="12">
        <v>44481.833333333336</v>
      </c>
      <c r="H7" s="75" t="s">
        <v>1888</v>
      </c>
      <c r="I7" s="15">
        <v>91</v>
      </c>
      <c r="J7" s="15">
        <v>51</v>
      </c>
      <c r="K7" s="15">
        <v>37</v>
      </c>
      <c r="L7" s="15">
        <v>15</v>
      </c>
      <c r="M7" s="79">
        <v>42.929250000000003</v>
      </c>
      <c r="N7" s="101">
        <v>42.929250000000003</v>
      </c>
      <c r="O7" s="63">
        <v>2530</v>
      </c>
      <c r="P7" s="64">
        <f>Table2245789101123456789101112131415[[#This Row],[PEMBULATAN]]*O7</f>
        <v>108611.0025</v>
      </c>
    </row>
    <row r="8" spans="1:16" ht="26.25" customHeight="1" x14ac:dyDescent="0.2">
      <c r="A8" s="13"/>
      <c r="B8" s="73"/>
      <c r="C8" s="71" t="s">
        <v>1901</v>
      </c>
      <c r="D8" s="74" t="s">
        <v>69</v>
      </c>
      <c r="E8" s="12">
        <v>44478</v>
      </c>
      <c r="F8" s="74" t="s">
        <v>70</v>
      </c>
      <c r="G8" s="12">
        <v>44481.833333333336</v>
      </c>
      <c r="H8" s="75" t="s">
        <v>1888</v>
      </c>
      <c r="I8" s="15">
        <v>60</v>
      </c>
      <c r="J8" s="15">
        <v>50</v>
      </c>
      <c r="K8" s="15">
        <v>36</v>
      </c>
      <c r="L8" s="15">
        <v>18</v>
      </c>
      <c r="M8" s="79">
        <v>27</v>
      </c>
      <c r="N8" s="101">
        <v>27</v>
      </c>
      <c r="O8" s="63">
        <v>2530</v>
      </c>
      <c r="P8" s="64">
        <f>Table2245789101123456789101112131415[[#This Row],[PEMBULATAN]]*O8</f>
        <v>68310</v>
      </c>
    </row>
    <row r="9" spans="1:16" ht="26.25" customHeight="1" x14ac:dyDescent="0.2">
      <c r="A9" s="13"/>
      <c r="B9" s="73"/>
      <c r="C9" s="71" t="s">
        <v>1902</v>
      </c>
      <c r="D9" s="74" t="s">
        <v>69</v>
      </c>
      <c r="E9" s="12">
        <v>44478</v>
      </c>
      <c r="F9" s="74" t="s">
        <v>70</v>
      </c>
      <c r="G9" s="12">
        <v>44481.833333333336</v>
      </c>
      <c r="H9" s="75" t="s">
        <v>1888</v>
      </c>
      <c r="I9" s="15">
        <v>74</v>
      </c>
      <c r="J9" s="15">
        <v>54</v>
      </c>
      <c r="K9" s="15">
        <v>21</v>
      </c>
      <c r="L9" s="15">
        <v>11</v>
      </c>
      <c r="M9" s="79">
        <v>20.978999999999999</v>
      </c>
      <c r="N9" s="101">
        <v>20.978999999999999</v>
      </c>
      <c r="O9" s="63">
        <v>2530</v>
      </c>
      <c r="P9" s="64">
        <f>Table2245789101123456789101112131415[[#This Row],[PEMBULATAN]]*O9</f>
        <v>53076.869999999995</v>
      </c>
    </row>
    <row r="10" spans="1:16" ht="26.25" customHeight="1" x14ac:dyDescent="0.2">
      <c r="A10" s="13"/>
      <c r="B10" s="73"/>
      <c r="C10" s="71" t="s">
        <v>1903</v>
      </c>
      <c r="D10" s="74" t="s">
        <v>69</v>
      </c>
      <c r="E10" s="12">
        <v>44478</v>
      </c>
      <c r="F10" s="74" t="s">
        <v>70</v>
      </c>
      <c r="G10" s="12">
        <v>44481.833333333336</v>
      </c>
      <c r="H10" s="75" t="s">
        <v>1888</v>
      </c>
      <c r="I10" s="15">
        <v>52</v>
      </c>
      <c r="J10" s="15">
        <v>36</v>
      </c>
      <c r="K10" s="15">
        <v>21</v>
      </c>
      <c r="L10" s="15">
        <v>7</v>
      </c>
      <c r="M10" s="79">
        <v>9.8279999999999994</v>
      </c>
      <c r="N10" s="101">
        <v>9.8279999999999994</v>
      </c>
      <c r="O10" s="63">
        <v>2530</v>
      </c>
      <c r="P10" s="64">
        <f>Table2245789101123456789101112131415[[#This Row],[PEMBULATAN]]*O10</f>
        <v>24864.84</v>
      </c>
    </row>
    <row r="11" spans="1:16" ht="26.25" customHeight="1" x14ac:dyDescent="0.2">
      <c r="A11" s="13"/>
      <c r="B11" s="73"/>
      <c r="C11" s="71" t="s">
        <v>1904</v>
      </c>
      <c r="D11" s="74" t="s">
        <v>69</v>
      </c>
      <c r="E11" s="12">
        <v>44478</v>
      </c>
      <c r="F11" s="74" t="s">
        <v>70</v>
      </c>
      <c r="G11" s="12">
        <v>44481.833333333336</v>
      </c>
      <c r="H11" s="75" t="s">
        <v>1888</v>
      </c>
      <c r="I11" s="15">
        <v>60</v>
      </c>
      <c r="J11" s="15">
        <v>32</v>
      </c>
      <c r="K11" s="15">
        <v>22</v>
      </c>
      <c r="L11" s="15">
        <v>10</v>
      </c>
      <c r="M11" s="79">
        <v>10.56</v>
      </c>
      <c r="N11" s="101">
        <v>10.56</v>
      </c>
      <c r="O11" s="63">
        <v>2530</v>
      </c>
      <c r="P11" s="64">
        <f>Table2245789101123456789101112131415[[#This Row],[PEMBULATAN]]*O11</f>
        <v>26716.800000000003</v>
      </c>
    </row>
    <row r="12" spans="1:16" ht="26.25" customHeight="1" x14ac:dyDescent="0.2">
      <c r="A12" s="13"/>
      <c r="B12" s="73"/>
      <c r="C12" s="71" t="s">
        <v>1905</v>
      </c>
      <c r="D12" s="74" t="s">
        <v>69</v>
      </c>
      <c r="E12" s="12">
        <v>44478</v>
      </c>
      <c r="F12" s="74" t="s">
        <v>70</v>
      </c>
      <c r="G12" s="12">
        <v>44481.833333333336</v>
      </c>
      <c r="H12" s="75" t="s">
        <v>1888</v>
      </c>
      <c r="I12" s="15">
        <v>63</v>
      </c>
      <c r="J12" s="15">
        <v>44</v>
      </c>
      <c r="K12" s="15">
        <v>36</v>
      </c>
      <c r="L12" s="15">
        <v>14</v>
      </c>
      <c r="M12" s="79">
        <v>24.948</v>
      </c>
      <c r="N12" s="101">
        <v>24.948</v>
      </c>
      <c r="O12" s="63">
        <v>2530</v>
      </c>
      <c r="P12" s="64">
        <f>Table2245789101123456789101112131415[[#This Row],[PEMBULATAN]]*O12</f>
        <v>63118.44</v>
      </c>
    </row>
    <row r="13" spans="1:16" ht="26.25" customHeight="1" x14ac:dyDescent="0.2">
      <c r="A13" s="13"/>
      <c r="B13" s="106"/>
      <c r="C13" s="71" t="s">
        <v>1906</v>
      </c>
      <c r="D13" s="74" t="s">
        <v>69</v>
      </c>
      <c r="E13" s="12">
        <v>44478</v>
      </c>
      <c r="F13" s="74" t="s">
        <v>70</v>
      </c>
      <c r="G13" s="12">
        <v>44481.833333333336</v>
      </c>
      <c r="H13" s="75" t="s">
        <v>1888</v>
      </c>
      <c r="I13" s="15">
        <v>44</v>
      </c>
      <c r="J13" s="15">
        <v>33</v>
      </c>
      <c r="K13" s="15">
        <v>28</v>
      </c>
      <c r="L13" s="15">
        <v>21</v>
      </c>
      <c r="M13" s="79">
        <v>10.164</v>
      </c>
      <c r="N13" s="101">
        <v>21</v>
      </c>
      <c r="O13" s="63">
        <v>2530</v>
      </c>
      <c r="P13" s="64">
        <f>Table2245789101123456789101112131415[[#This Row],[PEMBULATAN]]*O13</f>
        <v>53130</v>
      </c>
    </row>
    <row r="14" spans="1:16" ht="26.25" customHeight="1" x14ac:dyDescent="0.2">
      <c r="A14" s="13"/>
      <c r="B14" s="107" t="s">
        <v>1907</v>
      </c>
      <c r="C14" s="71" t="s">
        <v>1908</v>
      </c>
      <c r="D14" s="74" t="s">
        <v>69</v>
      </c>
      <c r="E14" s="12">
        <v>44478</v>
      </c>
      <c r="F14" s="74" t="s">
        <v>70</v>
      </c>
      <c r="G14" s="12">
        <v>44481.833333333336</v>
      </c>
      <c r="H14" s="75" t="s">
        <v>1888</v>
      </c>
      <c r="I14" s="15">
        <v>27</v>
      </c>
      <c r="J14" s="15">
        <v>16</v>
      </c>
      <c r="K14" s="15">
        <v>11</v>
      </c>
      <c r="L14" s="15">
        <v>2</v>
      </c>
      <c r="M14" s="79">
        <v>1.1879999999999999</v>
      </c>
      <c r="N14" s="101">
        <v>2</v>
      </c>
      <c r="O14" s="63">
        <v>2530</v>
      </c>
      <c r="P14" s="64">
        <f>Table2245789101123456789101112131415[[#This Row],[PEMBULATAN]]*O14</f>
        <v>5060</v>
      </c>
    </row>
    <row r="15" spans="1:16" ht="26.25" customHeight="1" x14ac:dyDescent="0.2">
      <c r="A15" s="13"/>
      <c r="B15" s="107" t="s">
        <v>1909</v>
      </c>
      <c r="C15" s="71" t="s">
        <v>1910</v>
      </c>
      <c r="D15" s="74" t="s">
        <v>69</v>
      </c>
      <c r="E15" s="12">
        <v>44478</v>
      </c>
      <c r="F15" s="74" t="s">
        <v>70</v>
      </c>
      <c r="G15" s="12">
        <v>44481.833333333336</v>
      </c>
      <c r="H15" s="75" t="s">
        <v>1888</v>
      </c>
      <c r="I15" s="15">
        <v>65</v>
      </c>
      <c r="J15" s="15">
        <v>45</v>
      </c>
      <c r="K15" s="15">
        <v>21</v>
      </c>
      <c r="L15" s="15">
        <v>6</v>
      </c>
      <c r="M15" s="79">
        <v>15.356249999999999</v>
      </c>
      <c r="N15" s="101">
        <v>16</v>
      </c>
      <c r="O15" s="63">
        <v>2530</v>
      </c>
      <c r="P15" s="64">
        <f>Table2245789101123456789101112131415[[#This Row],[PEMBULATAN]]*O15</f>
        <v>40480</v>
      </c>
    </row>
    <row r="16" spans="1:16" ht="26.25" customHeight="1" x14ac:dyDescent="0.2">
      <c r="A16" s="13"/>
      <c r="B16" s="73" t="s">
        <v>1911</v>
      </c>
      <c r="C16" s="71" t="s">
        <v>1912</v>
      </c>
      <c r="D16" s="74" t="s">
        <v>69</v>
      </c>
      <c r="E16" s="12">
        <v>44478</v>
      </c>
      <c r="F16" s="74" t="s">
        <v>70</v>
      </c>
      <c r="G16" s="12">
        <v>44481.833333333336</v>
      </c>
      <c r="H16" s="75" t="s">
        <v>1888</v>
      </c>
      <c r="I16" s="15">
        <v>204</v>
      </c>
      <c r="J16" s="15">
        <v>45</v>
      </c>
      <c r="K16" s="15">
        <v>17</v>
      </c>
      <c r="L16" s="15">
        <v>12</v>
      </c>
      <c r="M16" s="79">
        <v>39.015000000000001</v>
      </c>
      <c r="N16" s="101">
        <v>39.015000000000001</v>
      </c>
      <c r="O16" s="63">
        <v>2530</v>
      </c>
      <c r="P16" s="64">
        <f>Table2245789101123456789101112131415[[#This Row],[PEMBULATAN]]*O16</f>
        <v>98707.95</v>
      </c>
    </row>
    <row r="17" spans="1:16" ht="26.25" customHeight="1" x14ac:dyDescent="0.2">
      <c r="A17" s="13"/>
      <c r="B17" s="73"/>
      <c r="C17" s="71" t="s">
        <v>1913</v>
      </c>
      <c r="D17" s="74" t="s">
        <v>69</v>
      </c>
      <c r="E17" s="12">
        <v>44478</v>
      </c>
      <c r="F17" s="74" t="s">
        <v>70</v>
      </c>
      <c r="G17" s="12">
        <v>44481.833333333336</v>
      </c>
      <c r="H17" s="75" t="s">
        <v>1888</v>
      </c>
      <c r="I17" s="15">
        <v>60</v>
      </c>
      <c r="J17" s="15">
        <v>59</v>
      </c>
      <c r="K17" s="15">
        <v>26</v>
      </c>
      <c r="L17" s="15">
        <v>16</v>
      </c>
      <c r="M17" s="79">
        <v>23.01</v>
      </c>
      <c r="N17" s="101">
        <v>23.01</v>
      </c>
      <c r="O17" s="63">
        <v>2530</v>
      </c>
      <c r="P17" s="64">
        <f>Table2245789101123456789101112131415[[#This Row],[PEMBULATAN]]*O17</f>
        <v>58215.3</v>
      </c>
    </row>
    <row r="18" spans="1:16" ht="26.25" customHeight="1" x14ac:dyDescent="0.2">
      <c r="A18" s="13"/>
      <c r="B18" s="73"/>
      <c r="C18" s="71" t="s">
        <v>1914</v>
      </c>
      <c r="D18" s="74" t="s">
        <v>69</v>
      </c>
      <c r="E18" s="12">
        <v>44478</v>
      </c>
      <c r="F18" s="74" t="s">
        <v>70</v>
      </c>
      <c r="G18" s="12">
        <v>44481.833333333336</v>
      </c>
      <c r="H18" s="75" t="s">
        <v>1888</v>
      </c>
      <c r="I18" s="15">
        <v>90</v>
      </c>
      <c r="J18" s="15">
        <v>62</v>
      </c>
      <c r="K18" s="15">
        <v>30</v>
      </c>
      <c r="L18" s="15">
        <v>15</v>
      </c>
      <c r="M18" s="79">
        <v>41.85</v>
      </c>
      <c r="N18" s="101">
        <v>41.85</v>
      </c>
      <c r="O18" s="63">
        <v>2530</v>
      </c>
      <c r="P18" s="64">
        <f>Table2245789101123456789101112131415[[#This Row],[PEMBULATAN]]*O18</f>
        <v>105880.5</v>
      </c>
    </row>
    <row r="19" spans="1:16" ht="26.25" customHeight="1" x14ac:dyDescent="0.2">
      <c r="A19" s="13"/>
      <c r="B19" s="73"/>
      <c r="C19" s="71" t="s">
        <v>1915</v>
      </c>
      <c r="D19" s="74" t="s">
        <v>69</v>
      </c>
      <c r="E19" s="12">
        <v>44478</v>
      </c>
      <c r="F19" s="74" t="s">
        <v>70</v>
      </c>
      <c r="G19" s="12">
        <v>44481.833333333336</v>
      </c>
      <c r="H19" s="75" t="s">
        <v>1888</v>
      </c>
      <c r="I19" s="15">
        <v>50</v>
      </c>
      <c r="J19" s="15">
        <v>39</v>
      </c>
      <c r="K19" s="15">
        <v>13</v>
      </c>
      <c r="L19" s="15">
        <v>4</v>
      </c>
      <c r="M19" s="79">
        <v>6.3375000000000004</v>
      </c>
      <c r="N19" s="101">
        <v>7</v>
      </c>
      <c r="O19" s="63">
        <v>2530</v>
      </c>
      <c r="P19" s="64">
        <f>Table2245789101123456789101112131415[[#This Row],[PEMBULATAN]]*O19</f>
        <v>17710</v>
      </c>
    </row>
    <row r="20" spans="1:16" ht="26.25" customHeight="1" x14ac:dyDescent="0.2">
      <c r="A20" s="13"/>
      <c r="B20" s="73"/>
      <c r="C20" s="71" t="s">
        <v>1916</v>
      </c>
      <c r="D20" s="74" t="s">
        <v>69</v>
      </c>
      <c r="E20" s="12">
        <v>44478</v>
      </c>
      <c r="F20" s="74" t="s">
        <v>70</v>
      </c>
      <c r="G20" s="12">
        <v>44481.833333333336</v>
      </c>
      <c r="H20" s="75" t="s">
        <v>1888</v>
      </c>
      <c r="I20" s="15">
        <v>72</v>
      </c>
      <c r="J20" s="15">
        <v>60</v>
      </c>
      <c r="K20" s="15">
        <v>29</v>
      </c>
      <c r="L20" s="15">
        <v>14</v>
      </c>
      <c r="M20" s="79">
        <v>31.32</v>
      </c>
      <c r="N20" s="101">
        <v>32</v>
      </c>
      <c r="O20" s="63">
        <v>2530</v>
      </c>
      <c r="P20" s="64">
        <f>Table2245789101123456789101112131415[[#This Row],[PEMBULATAN]]*O20</f>
        <v>80960</v>
      </c>
    </row>
    <row r="21" spans="1:16" ht="26.25" customHeight="1" x14ac:dyDescent="0.2">
      <c r="A21" s="13"/>
      <c r="B21" s="73"/>
      <c r="C21" s="71" t="s">
        <v>1917</v>
      </c>
      <c r="D21" s="74" t="s">
        <v>69</v>
      </c>
      <c r="E21" s="12">
        <v>44478</v>
      </c>
      <c r="F21" s="74" t="s">
        <v>70</v>
      </c>
      <c r="G21" s="12">
        <v>44481.833333333336</v>
      </c>
      <c r="H21" s="75" t="s">
        <v>1888</v>
      </c>
      <c r="I21" s="15">
        <v>104</v>
      </c>
      <c r="J21" s="15">
        <v>57</v>
      </c>
      <c r="K21" s="15">
        <v>28</v>
      </c>
      <c r="L21" s="15">
        <v>15</v>
      </c>
      <c r="M21" s="79">
        <v>41.496000000000002</v>
      </c>
      <c r="N21" s="101">
        <v>41.496000000000002</v>
      </c>
      <c r="O21" s="63">
        <v>2530</v>
      </c>
      <c r="P21" s="64">
        <f>Table2245789101123456789101112131415[[#This Row],[PEMBULATAN]]*O21</f>
        <v>104984.88</v>
      </c>
    </row>
    <row r="22" spans="1:16" ht="26.25" customHeight="1" x14ac:dyDescent="0.2">
      <c r="A22" s="13"/>
      <c r="B22" s="73"/>
      <c r="C22" s="71" t="s">
        <v>1918</v>
      </c>
      <c r="D22" s="74" t="s">
        <v>69</v>
      </c>
      <c r="E22" s="12">
        <v>44478</v>
      </c>
      <c r="F22" s="74" t="s">
        <v>70</v>
      </c>
      <c r="G22" s="12">
        <v>44481.833333333336</v>
      </c>
      <c r="H22" s="75" t="s">
        <v>1888</v>
      </c>
      <c r="I22" s="15">
        <v>84</v>
      </c>
      <c r="J22" s="15">
        <v>55</v>
      </c>
      <c r="K22" s="15">
        <v>23</v>
      </c>
      <c r="L22" s="15">
        <v>13</v>
      </c>
      <c r="M22" s="79">
        <v>26.565000000000001</v>
      </c>
      <c r="N22" s="101">
        <v>26.565000000000001</v>
      </c>
      <c r="O22" s="63">
        <v>2530</v>
      </c>
      <c r="P22" s="64">
        <f>Table2245789101123456789101112131415[[#This Row],[PEMBULATAN]]*O22</f>
        <v>67209.45</v>
      </c>
    </row>
    <row r="23" spans="1:16" ht="26.25" customHeight="1" x14ac:dyDescent="0.2">
      <c r="A23" s="13"/>
      <c r="B23" s="73"/>
      <c r="C23" s="71" t="s">
        <v>1919</v>
      </c>
      <c r="D23" s="74" t="s">
        <v>69</v>
      </c>
      <c r="E23" s="12">
        <v>44478</v>
      </c>
      <c r="F23" s="74" t="s">
        <v>70</v>
      </c>
      <c r="G23" s="12">
        <v>44481.833333333336</v>
      </c>
      <c r="H23" s="75" t="s">
        <v>1888</v>
      </c>
      <c r="I23" s="15">
        <v>66</v>
      </c>
      <c r="J23" s="15">
        <v>60</v>
      </c>
      <c r="K23" s="15">
        <v>25</v>
      </c>
      <c r="L23" s="15">
        <v>6</v>
      </c>
      <c r="M23" s="79">
        <v>24.75</v>
      </c>
      <c r="N23" s="101">
        <v>24.75</v>
      </c>
      <c r="O23" s="63">
        <v>2530</v>
      </c>
      <c r="P23" s="64">
        <f>Table2245789101123456789101112131415[[#This Row],[PEMBULATAN]]*O23</f>
        <v>62617.5</v>
      </c>
    </row>
    <row r="24" spans="1:16" ht="26.25" customHeight="1" x14ac:dyDescent="0.2">
      <c r="A24" s="13"/>
      <c r="B24" s="73"/>
      <c r="C24" s="71" t="s">
        <v>1920</v>
      </c>
      <c r="D24" s="74" t="s">
        <v>69</v>
      </c>
      <c r="E24" s="12">
        <v>44478</v>
      </c>
      <c r="F24" s="74" t="s">
        <v>70</v>
      </c>
      <c r="G24" s="12">
        <v>44481.833333333336</v>
      </c>
      <c r="H24" s="75" t="s">
        <v>1888</v>
      </c>
      <c r="I24" s="15">
        <v>72</v>
      </c>
      <c r="J24" s="15">
        <v>53</v>
      </c>
      <c r="K24" s="15">
        <v>39</v>
      </c>
      <c r="L24" s="15">
        <v>7</v>
      </c>
      <c r="M24" s="79">
        <v>37.206000000000003</v>
      </c>
      <c r="N24" s="101">
        <v>37.206000000000003</v>
      </c>
      <c r="O24" s="63">
        <v>2530</v>
      </c>
      <c r="P24" s="64">
        <f>Table2245789101123456789101112131415[[#This Row],[PEMBULATAN]]*O24</f>
        <v>94131.180000000008</v>
      </c>
    </row>
    <row r="25" spans="1:16" ht="26.25" customHeight="1" x14ac:dyDescent="0.2">
      <c r="A25" s="13"/>
      <c r="B25" s="73"/>
      <c r="C25" s="71" t="s">
        <v>1921</v>
      </c>
      <c r="D25" s="74" t="s">
        <v>69</v>
      </c>
      <c r="E25" s="12">
        <v>44478</v>
      </c>
      <c r="F25" s="74" t="s">
        <v>70</v>
      </c>
      <c r="G25" s="12">
        <v>44481.833333333336</v>
      </c>
      <c r="H25" s="75" t="s">
        <v>1888</v>
      </c>
      <c r="I25" s="15">
        <v>90</v>
      </c>
      <c r="J25" s="15">
        <v>52</v>
      </c>
      <c r="K25" s="15">
        <v>31</v>
      </c>
      <c r="L25" s="15">
        <v>12</v>
      </c>
      <c r="M25" s="79">
        <v>36.270000000000003</v>
      </c>
      <c r="N25" s="101">
        <v>36.270000000000003</v>
      </c>
      <c r="O25" s="63">
        <v>2530</v>
      </c>
      <c r="P25" s="64">
        <f>Table2245789101123456789101112131415[[#This Row],[PEMBULATAN]]*O25</f>
        <v>91763.1</v>
      </c>
    </row>
    <row r="26" spans="1:16" ht="26.25" customHeight="1" x14ac:dyDescent="0.2">
      <c r="A26" s="13"/>
      <c r="B26" s="73"/>
      <c r="C26" s="71" t="s">
        <v>1922</v>
      </c>
      <c r="D26" s="74" t="s">
        <v>69</v>
      </c>
      <c r="E26" s="12">
        <v>44478</v>
      </c>
      <c r="F26" s="74" t="s">
        <v>70</v>
      </c>
      <c r="G26" s="12">
        <v>44481.833333333336</v>
      </c>
      <c r="H26" s="75" t="s">
        <v>1888</v>
      </c>
      <c r="I26" s="15">
        <v>28</v>
      </c>
      <c r="J26" s="15">
        <v>10</v>
      </c>
      <c r="K26" s="15">
        <v>19</v>
      </c>
      <c r="L26" s="15">
        <v>1</v>
      </c>
      <c r="M26" s="79">
        <v>1.33</v>
      </c>
      <c r="N26" s="101">
        <v>2</v>
      </c>
      <c r="O26" s="63">
        <v>2530</v>
      </c>
      <c r="P26" s="64">
        <f>Table2245789101123456789101112131415[[#This Row],[PEMBULATAN]]*O26</f>
        <v>5060</v>
      </c>
    </row>
    <row r="27" spans="1:16" ht="26.25" customHeight="1" x14ac:dyDescent="0.2">
      <c r="A27" s="13"/>
      <c r="B27" s="73"/>
      <c r="C27" s="71" t="s">
        <v>1923</v>
      </c>
      <c r="D27" s="74" t="s">
        <v>69</v>
      </c>
      <c r="E27" s="12">
        <v>44478</v>
      </c>
      <c r="F27" s="74" t="s">
        <v>70</v>
      </c>
      <c r="G27" s="12">
        <v>44481.833333333336</v>
      </c>
      <c r="H27" s="75" t="s">
        <v>1888</v>
      </c>
      <c r="I27" s="15">
        <v>75</v>
      </c>
      <c r="J27" s="15">
        <v>30</v>
      </c>
      <c r="K27" s="15">
        <v>21</v>
      </c>
      <c r="L27" s="15">
        <v>6</v>
      </c>
      <c r="M27" s="79">
        <v>11.8125</v>
      </c>
      <c r="N27" s="101">
        <v>11.8125</v>
      </c>
      <c r="O27" s="63">
        <v>2530</v>
      </c>
      <c r="P27" s="64">
        <f>Table2245789101123456789101112131415[[#This Row],[PEMBULATAN]]*O27</f>
        <v>29885.625</v>
      </c>
    </row>
    <row r="28" spans="1:16" ht="26.25" customHeight="1" x14ac:dyDescent="0.2">
      <c r="A28" s="13"/>
      <c r="B28" s="73"/>
      <c r="C28" s="71" t="s">
        <v>1924</v>
      </c>
      <c r="D28" s="74" t="s">
        <v>69</v>
      </c>
      <c r="E28" s="12">
        <v>44478</v>
      </c>
      <c r="F28" s="74" t="s">
        <v>70</v>
      </c>
      <c r="G28" s="12">
        <v>44481.833333333336</v>
      </c>
      <c r="H28" s="75" t="s">
        <v>1888</v>
      </c>
      <c r="I28" s="15">
        <v>72</v>
      </c>
      <c r="J28" s="15">
        <v>31</v>
      </c>
      <c r="K28" s="15">
        <v>29</v>
      </c>
      <c r="L28" s="15">
        <v>8</v>
      </c>
      <c r="M28" s="79">
        <v>16.181999999999999</v>
      </c>
      <c r="N28" s="101">
        <v>16.181999999999999</v>
      </c>
      <c r="O28" s="63">
        <v>2530</v>
      </c>
      <c r="P28" s="64">
        <f>Table2245789101123456789101112131415[[#This Row],[PEMBULATAN]]*O28</f>
        <v>40940.46</v>
      </c>
    </row>
    <row r="29" spans="1:16" ht="26.25" customHeight="1" x14ac:dyDescent="0.2">
      <c r="A29" s="13"/>
      <c r="B29" s="73"/>
      <c r="C29" s="71" t="s">
        <v>1925</v>
      </c>
      <c r="D29" s="74" t="s">
        <v>69</v>
      </c>
      <c r="E29" s="12">
        <v>44478</v>
      </c>
      <c r="F29" s="74" t="s">
        <v>70</v>
      </c>
      <c r="G29" s="12">
        <v>44481.833333333336</v>
      </c>
      <c r="H29" s="75" t="s">
        <v>1888</v>
      </c>
      <c r="I29" s="15">
        <v>55</v>
      </c>
      <c r="J29" s="15">
        <v>36</v>
      </c>
      <c r="K29" s="15">
        <v>23</v>
      </c>
      <c r="L29" s="15">
        <v>5</v>
      </c>
      <c r="M29" s="79">
        <v>11.385</v>
      </c>
      <c r="N29" s="101">
        <v>12</v>
      </c>
      <c r="O29" s="63">
        <v>2530</v>
      </c>
      <c r="P29" s="64">
        <f>Table2245789101123456789101112131415[[#This Row],[PEMBULATAN]]*O29</f>
        <v>30360</v>
      </c>
    </row>
    <row r="30" spans="1:16" ht="26.25" customHeight="1" x14ac:dyDescent="0.2">
      <c r="A30" s="13"/>
      <c r="B30" s="73"/>
      <c r="C30" s="71" t="s">
        <v>1926</v>
      </c>
      <c r="D30" s="74" t="s">
        <v>69</v>
      </c>
      <c r="E30" s="12">
        <v>44478</v>
      </c>
      <c r="F30" s="74" t="s">
        <v>70</v>
      </c>
      <c r="G30" s="12">
        <v>44481.833333333336</v>
      </c>
      <c r="H30" s="75" t="s">
        <v>1888</v>
      </c>
      <c r="I30" s="15">
        <v>64</v>
      </c>
      <c r="J30" s="15">
        <v>59</v>
      </c>
      <c r="K30" s="15">
        <v>21</v>
      </c>
      <c r="L30" s="15">
        <v>2</v>
      </c>
      <c r="M30" s="79">
        <v>19.824000000000002</v>
      </c>
      <c r="N30" s="101">
        <v>19.824000000000002</v>
      </c>
      <c r="O30" s="63">
        <v>2530</v>
      </c>
      <c r="P30" s="64">
        <f>Table2245789101123456789101112131415[[#This Row],[PEMBULATAN]]*O30</f>
        <v>50154.720000000001</v>
      </c>
    </row>
    <row r="31" spans="1:16" ht="26.25" customHeight="1" x14ac:dyDescent="0.2">
      <c r="A31" s="13"/>
      <c r="B31" s="73"/>
      <c r="C31" s="71" t="s">
        <v>1927</v>
      </c>
      <c r="D31" s="74" t="s">
        <v>69</v>
      </c>
      <c r="E31" s="12">
        <v>44478</v>
      </c>
      <c r="F31" s="74" t="s">
        <v>70</v>
      </c>
      <c r="G31" s="12">
        <v>44481.833333333336</v>
      </c>
      <c r="H31" s="75" t="s">
        <v>1888</v>
      </c>
      <c r="I31" s="15">
        <v>71</v>
      </c>
      <c r="J31" s="15">
        <v>67</v>
      </c>
      <c r="K31" s="15">
        <v>15</v>
      </c>
      <c r="L31" s="15">
        <v>2</v>
      </c>
      <c r="M31" s="79">
        <v>17.838750000000001</v>
      </c>
      <c r="N31" s="101">
        <v>17.838750000000001</v>
      </c>
      <c r="O31" s="63">
        <v>2530</v>
      </c>
      <c r="P31" s="64">
        <f>Table2245789101123456789101112131415[[#This Row],[PEMBULATAN]]*O31</f>
        <v>45132.037500000006</v>
      </c>
    </row>
    <row r="32" spans="1:16" ht="26.25" customHeight="1" x14ac:dyDescent="0.2">
      <c r="A32" s="13"/>
      <c r="B32" s="73"/>
      <c r="C32" s="71" t="s">
        <v>1928</v>
      </c>
      <c r="D32" s="74" t="s">
        <v>69</v>
      </c>
      <c r="E32" s="12">
        <v>44478</v>
      </c>
      <c r="F32" s="74" t="s">
        <v>70</v>
      </c>
      <c r="G32" s="12">
        <v>44481.833333333336</v>
      </c>
      <c r="H32" s="75" t="s">
        <v>1888</v>
      </c>
      <c r="I32" s="15">
        <v>94</v>
      </c>
      <c r="J32" s="15">
        <v>62</v>
      </c>
      <c r="K32" s="15">
        <v>28</v>
      </c>
      <c r="L32" s="15">
        <v>10</v>
      </c>
      <c r="M32" s="79">
        <v>40.795999999999999</v>
      </c>
      <c r="N32" s="101">
        <v>40.795999999999999</v>
      </c>
      <c r="O32" s="63">
        <v>2530</v>
      </c>
      <c r="P32" s="64">
        <f>Table2245789101123456789101112131415[[#This Row],[PEMBULATAN]]*O32</f>
        <v>103213.88</v>
      </c>
    </row>
    <row r="33" spans="1:16" ht="26.25" customHeight="1" x14ac:dyDescent="0.2">
      <c r="A33" s="13"/>
      <c r="B33" s="73"/>
      <c r="C33" s="71" t="s">
        <v>1929</v>
      </c>
      <c r="D33" s="74" t="s">
        <v>69</v>
      </c>
      <c r="E33" s="12">
        <v>44478</v>
      </c>
      <c r="F33" s="74" t="s">
        <v>70</v>
      </c>
      <c r="G33" s="12">
        <v>44481.833333333336</v>
      </c>
      <c r="H33" s="75" t="s">
        <v>1888</v>
      </c>
      <c r="I33" s="15">
        <v>96</v>
      </c>
      <c r="J33" s="15">
        <v>59</v>
      </c>
      <c r="K33" s="15">
        <v>31</v>
      </c>
      <c r="L33" s="15">
        <v>18</v>
      </c>
      <c r="M33" s="79">
        <v>43.896000000000001</v>
      </c>
      <c r="N33" s="101">
        <v>43.896000000000001</v>
      </c>
      <c r="O33" s="63">
        <v>2530</v>
      </c>
      <c r="P33" s="64">
        <f>Table2245789101123456789101112131415[[#This Row],[PEMBULATAN]]*O33</f>
        <v>111056.88</v>
      </c>
    </row>
    <row r="34" spans="1:16" ht="26.25" customHeight="1" x14ac:dyDescent="0.2">
      <c r="A34" s="13"/>
      <c r="B34" s="73"/>
      <c r="C34" s="71" t="s">
        <v>1930</v>
      </c>
      <c r="D34" s="74" t="s">
        <v>69</v>
      </c>
      <c r="E34" s="12">
        <v>44478</v>
      </c>
      <c r="F34" s="74" t="s">
        <v>70</v>
      </c>
      <c r="G34" s="12">
        <v>44481.833333333336</v>
      </c>
      <c r="H34" s="75" t="s">
        <v>1888</v>
      </c>
      <c r="I34" s="15">
        <v>98</v>
      </c>
      <c r="J34" s="15">
        <v>52</v>
      </c>
      <c r="K34" s="15">
        <v>36</v>
      </c>
      <c r="L34" s="15">
        <v>12</v>
      </c>
      <c r="M34" s="79">
        <v>45.863999999999997</v>
      </c>
      <c r="N34" s="101">
        <v>45.863999999999997</v>
      </c>
      <c r="O34" s="63">
        <v>2530</v>
      </c>
      <c r="P34" s="64">
        <f>Table2245789101123456789101112131415[[#This Row],[PEMBULATAN]]*O34</f>
        <v>116035.92</v>
      </c>
    </row>
    <row r="35" spans="1:16" ht="26.25" customHeight="1" x14ac:dyDescent="0.2">
      <c r="A35" s="13"/>
      <c r="B35" s="73"/>
      <c r="C35" s="71" t="s">
        <v>1931</v>
      </c>
      <c r="D35" s="74" t="s">
        <v>69</v>
      </c>
      <c r="E35" s="12">
        <v>44478</v>
      </c>
      <c r="F35" s="74" t="s">
        <v>70</v>
      </c>
      <c r="G35" s="12">
        <v>44481.833333333336</v>
      </c>
      <c r="H35" s="75" t="s">
        <v>1888</v>
      </c>
      <c r="I35" s="15">
        <v>85</v>
      </c>
      <c r="J35" s="15">
        <v>60</v>
      </c>
      <c r="K35" s="15">
        <v>26</v>
      </c>
      <c r="L35" s="15">
        <v>11</v>
      </c>
      <c r="M35" s="79">
        <v>33.15</v>
      </c>
      <c r="N35" s="101">
        <v>33.15</v>
      </c>
      <c r="O35" s="63">
        <v>2530</v>
      </c>
      <c r="P35" s="64">
        <f>Table2245789101123456789101112131415[[#This Row],[PEMBULATAN]]*O35</f>
        <v>83869.5</v>
      </c>
    </row>
    <row r="36" spans="1:16" ht="26.25" customHeight="1" x14ac:dyDescent="0.2">
      <c r="A36" s="13"/>
      <c r="B36" s="73"/>
      <c r="C36" s="71" t="s">
        <v>1932</v>
      </c>
      <c r="D36" s="74" t="s">
        <v>69</v>
      </c>
      <c r="E36" s="12">
        <v>44478</v>
      </c>
      <c r="F36" s="74" t="s">
        <v>70</v>
      </c>
      <c r="G36" s="12">
        <v>44481.833333333336</v>
      </c>
      <c r="H36" s="75" t="s">
        <v>1888</v>
      </c>
      <c r="I36" s="15">
        <v>60</v>
      </c>
      <c r="J36" s="15">
        <v>51</v>
      </c>
      <c r="K36" s="15">
        <v>21</v>
      </c>
      <c r="L36" s="15">
        <v>4</v>
      </c>
      <c r="M36" s="79">
        <v>16.065000000000001</v>
      </c>
      <c r="N36" s="101">
        <v>16.065000000000001</v>
      </c>
      <c r="O36" s="63">
        <v>2530</v>
      </c>
      <c r="P36" s="64">
        <f>Table2245789101123456789101112131415[[#This Row],[PEMBULATAN]]*O36</f>
        <v>40644.450000000004</v>
      </c>
    </row>
    <row r="37" spans="1:16" ht="26.25" customHeight="1" x14ac:dyDescent="0.2">
      <c r="A37" s="13"/>
      <c r="B37" s="73"/>
      <c r="C37" s="71" t="s">
        <v>1933</v>
      </c>
      <c r="D37" s="74" t="s">
        <v>69</v>
      </c>
      <c r="E37" s="12">
        <v>44478</v>
      </c>
      <c r="F37" s="74" t="s">
        <v>70</v>
      </c>
      <c r="G37" s="12">
        <v>44481.833333333336</v>
      </c>
      <c r="H37" s="75" t="s">
        <v>1888</v>
      </c>
      <c r="I37" s="15">
        <v>76</v>
      </c>
      <c r="J37" s="15">
        <v>51</v>
      </c>
      <c r="K37" s="15">
        <v>20</v>
      </c>
      <c r="L37" s="15">
        <v>10</v>
      </c>
      <c r="M37" s="79">
        <v>19.38</v>
      </c>
      <c r="N37" s="101">
        <v>20</v>
      </c>
      <c r="O37" s="63">
        <v>2530</v>
      </c>
      <c r="P37" s="64">
        <f>Table2245789101123456789101112131415[[#This Row],[PEMBULATAN]]*O37</f>
        <v>50600</v>
      </c>
    </row>
    <row r="38" spans="1:16" ht="26.25" customHeight="1" x14ac:dyDescent="0.2">
      <c r="A38" s="13"/>
      <c r="B38" s="73"/>
      <c r="C38" s="71" t="s">
        <v>1934</v>
      </c>
      <c r="D38" s="74" t="s">
        <v>69</v>
      </c>
      <c r="E38" s="12">
        <v>44478</v>
      </c>
      <c r="F38" s="74" t="s">
        <v>70</v>
      </c>
      <c r="G38" s="12">
        <v>44481.833333333336</v>
      </c>
      <c r="H38" s="75" t="s">
        <v>1888</v>
      </c>
      <c r="I38" s="15">
        <v>65</v>
      </c>
      <c r="J38" s="15">
        <v>65</v>
      </c>
      <c r="K38" s="15">
        <v>30</v>
      </c>
      <c r="L38" s="15">
        <v>5</v>
      </c>
      <c r="M38" s="79">
        <v>31.6875</v>
      </c>
      <c r="N38" s="101">
        <v>31.6875</v>
      </c>
      <c r="O38" s="63">
        <v>2530</v>
      </c>
      <c r="P38" s="64">
        <f>Table2245789101123456789101112131415[[#This Row],[PEMBULATAN]]*O38</f>
        <v>80169.375</v>
      </c>
    </row>
    <row r="39" spans="1:16" ht="26.25" customHeight="1" x14ac:dyDescent="0.2">
      <c r="A39" s="13"/>
      <c r="B39" s="73"/>
      <c r="C39" s="71" t="s">
        <v>1935</v>
      </c>
      <c r="D39" s="74" t="s">
        <v>69</v>
      </c>
      <c r="E39" s="12">
        <v>44478</v>
      </c>
      <c r="F39" s="74" t="s">
        <v>70</v>
      </c>
      <c r="G39" s="12">
        <v>44481.833333333336</v>
      </c>
      <c r="H39" s="75" t="s">
        <v>1888</v>
      </c>
      <c r="I39" s="15">
        <v>85</v>
      </c>
      <c r="J39" s="15">
        <v>52</v>
      </c>
      <c r="K39" s="15">
        <v>20</v>
      </c>
      <c r="L39" s="15">
        <v>6</v>
      </c>
      <c r="M39" s="79">
        <v>22.1</v>
      </c>
      <c r="N39" s="101">
        <v>22.1</v>
      </c>
      <c r="O39" s="63">
        <v>2530</v>
      </c>
      <c r="P39" s="64">
        <f>Table2245789101123456789101112131415[[#This Row],[PEMBULATAN]]*O39</f>
        <v>55913</v>
      </c>
    </row>
    <row r="40" spans="1:16" ht="26.25" customHeight="1" x14ac:dyDescent="0.2">
      <c r="A40" s="13"/>
      <c r="B40" s="73"/>
      <c r="C40" s="71" t="s">
        <v>1936</v>
      </c>
      <c r="D40" s="74" t="s">
        <v>69</v>
      </c>
      <c r="E40" s="12">
        <v>44478</v>
      </c>
      <c r="F40" s="74" t="s">
        <v>70</v>
      </c>
      <c r="G40" s="12">
        <v>44481.833333333336</v>
      </c>
      <c r="H40" s="75" t="s">
        <v>1888</v>
      </c>
      <c r="I40" s="15">
        <v>63</v>
      </c>
      <c r="J40" s="15">
        <v>43</v>
      </c>
      <c r="K40" s="15">
        <v>13</v>
      </c>
      <c r="L40" s="15">
        <v>4</v>
      </c>
      <c r="M40" s="79">
        <v>8.8042499999999997</v>
      </c>
      <c r="N40" s="101">
        <v>8.8042499999999997</v>
      </c>
      <c r="O40" s="63">
        <v>2530</v>
      </c>
      <c r="P40" s="64">
        <f>Table2245789101123456789101112131415[[#This Row],[PEMBULATAN]]*O40</f>
        <v>22274.752499999999</v>
      </c>
    </row>
    <row r="41" spans="1:16" ht="26.25" customHeight="1" x14ac:dyDescent="0.2">
      <c r="A41" s="13"/>
      <c r="B41" s="73"/>
      <c r="C41" s="71" t="s">
        <v>1937</v>
      </c>
      <c r="D41" s="74" t="s">
        <v>69</v>
      </c>
      <c r="E41" s="12">
        <v>44478</v>
      </c>
      <c r="F41" s="74" t="s">
        <v>70</v>
      </c>
      <c r="G41" s="12">
        <v>44481.833333333336</v>
      </c>
      <c r="H41" s="75" t="s">
        <v>1888</v>
      </c>
      <c r="I41" s="15">
        <v>51</v>
      </c>
      <c r="J41" s="15">
        <v>30</v>
      </c>
      <c r="K41" s="15">
        <v>17</v>
      </c>
      <c r="L41" s="15">
        <v>1</v>
      </c>
      <c r="M41" s="79">
        <v>6.5025000000000004</v>
      </c>
      <c r="N41" s="101">
        <v>6.5025000000000004</v>
      </c>
      <c r="O41" s="63">
        <v>2530</v>
      </c>
      <c r="P41" s="64">
        <f>Table2245789101123456789101112131415[[#This Row],[PEMBULATAN]]*O41</f>
        <v>16451.325000000001</v>
      </c>
    </row>
    <row r="42" spans="1:16" ht="26.25" customHeight="1" x14ac:dyDescent="0.2">
      <c r="A42" s="13"/>
      <c r="B42" s="73"/>
      <c r="C42" s="71" t="s">
        <v>1938</v>
      </c>
      <c r="D42" s="74" t="s">
        <v>69</v>
      </c>
      <c r="E42" s="12">
        <v>44478</v>
      </c>
      <c r="F42" s="74" t="s">
        <v>70</v>
      </c>
      <c r="G42" s="12">
        <v>44481.833333333336</v>
      </c>
      <c r="H42" s="75" t="s">
        <v>1888</v>
      </c>
      <c r="I42" s="15">
        <v>54</v>
      </c>
      <c r="J42" s="15">
        <v>13</v>
      </c>
      <c r="K42" s="15">
        <v>17</v>
      </c>
      <c r="L42" s="15">
        <v>2</v>
      </c>
      <c r="M42" s="79">
        <v>2.9834999999999998</v>
      </c>
      <c r="N42" s="101">
        <v>2.9834999999999998</v>
      </c>
      <c r="O42" s="63">
        <v>2530</v>
      </c>
      <c r="P42" s="64">
        <f>Table2245789101123456789101112131415[[#This Row],[PEMBULATAN]]*O42</f>
        <v>7548.2549999999992</v>
      </c>
    </row>
    <row r="43" spans="1:16" ht="26.25" customHeight="1" x14ac:dyDescent="0.2">
      <c r="A43" s="13"/>
      <c r="B43" s="73"/>
      <c r="C43" s="71" t="s">
        <v>1939</v>
      </c>
      <c r="D43" s="74" t="s">
        <v>69</v>
      </c>
      <c r="E43" s="12">
        <v>44478</v>
      </c>
      <c r="F43" s="74" t="s">
        <v>70</v>
      </c>
      <c r="G43" s="12">
        <v>44481.833333333336</v>
      </c>
      <c r="H43" s="75" t="s">
        <v>1888</v>
      </c>
      <c r="I43" s="15">
        <v>78</v>
      </c>
      <c r="J43" s="15">
        <v>68</v>
      </c>
      <c r="K43" s="15">
        <v>20</v>
      </c>
      <c r="L43" s="15">
        <v>6</v>
      </c>
      <c r="M43" s="79">
        <v>26.52</v>
      </c>
      <c r="N43" s="101">
        <v>26.52</v>
      </c>
      <c r="O43" s="63">
        <v>2530</v>
      </c>
      <c r="P43" s="64">
        <f>Table2245789101123456789101112131415[[#This Row],[PEMBULATAN]]*O43</f>
        <v>67095.600000000006</v>
      </c>
    </row>
    <row r="44" spans="1:16" ht="26.25" customHeight="1" x14ac:dyDescent="0.2">
      <c r="A44" s="13"/>
      <c r="B44" s="73"/>
      <c r="C44" s="71" t="s">
        <v>1940</v>
      </c>
      <c r="D44" s="74" t="s">
        <v>69</v>
      </c>
      <c r="E44" s="12">
        <v>44478</v>
      </c>
      <c r="F44" s="74" t="s">
        <v>70</v>
      </c>
      <c r="G44" s="12">
        <v>44481.833333333336</v>
      </c>
      <c r="H44" s="75" t="s">
        <v>1888</v>
      </c>
      <c r="I44" s="15">
        <v>91</v>
      </c>
      <c r="J44" s="15">
        <v>63</v>
      </c>
      <c r="K44" s="15">
        <v>28</v>
      </c>
      <c r="L44" s="15">
        <v>10</v>
      </c>
      <c r="M44" s="79">
        <v>40.131</v>
      </c>
      <c r="N44" s="101">
        <v>40.131</v>
      </c>
      <c r="O44" s="63">
        <v>2530</v>
      </c>
      <c r="P44" s="64">
        <f>Table2245789101123456789101112131415[[#This Row],[PEMBULATAN]]*O44</f>
        <v>101531.43000000001</v>
      </c>
    </row>
    <row r="45" spans="1:16" ht="26.25" customHeight="1" x14ac:dyDescent="0.2">
      <c r="A45" s="13"/>
      <c r="B45" s="73"/>
      <c r="C45" s="71" t="s">
        <v>1941</v>
      </c>
      <c r="D45" s="74" t="s">
        <v>69</v>
      </c>
      <c r="E45" s="12">
        <v>44478</v>
      </c>
      <c r="F45" s="74" t="s">
        <v>70</v>
      </c>
      <c r="G45" s="12">
        <v>44481.833333333336</v>
      </c>
      <c r="H45" s="75" t="s">
        <v>1888</v>
      </c>
      <c r="I45" s="15">
        <v>52</v>
      </c>
      <c r="J45" s="15">
        <v>41</v>
      </c>
      <c r="K45" s="15">
        <v>13</v>
      </c>
      <c r="L45" s="15">
        <v>3</v>
      </c>
      <c r="M45" s="79">
        <v>6.9290000000000003</v>
      </c>
      <c r="N45" s="101">
        <v>6.9290000000000003</v>
      </c>
      <c r="O45" s="63">
        <v>2530</v>
      </c>
      <c r="P45" s="64">
        <f>Table2245789101123456789101112131415[[#This Row],[PEMBULATAN]]*O45</f>
        <v>17530.37</v>
      </c>
    </row>
    <row r="46" spans="1:16" ht="26.25" customHeight="1" x14ac:dyDescent="0.2">
      <c r="A46" s="13"/>
      <c r="B46" s="73"/>
      <c r="C46" s="71" t="s">
        <v>1942</v>
      </c>
      <c r="D46" s="74" t="s">
        <v>69</v>
      </c>
      <c r="E46" s="12">
        <v>44478</v>
      </c>
      <c r="F46" s="74" t="s">
        <v>70</v>
      </c>
      <c r="G46" s="12">
        <v>44481.833333333336</v>
      </c>
      <c r="H46" s="75" t="s">
        <v>1888</v>
      </c>
      <c r="I46" s="15">
        <v>80</v>
      </c>
      <c r="J46" s="15">
        <v>60</v>
      </c>
      <c r="K46" s="15">
        <v>34</v>
      </c>
      <c r="L46" s="15">
        <v>18</v>
      </c>
      <c r="M46" s="79">
        <v>40.799999999999997</v>
      </c>
      <c r="N46" s="101">
        <v>40.799999999999997</v>
      </c>
      <c r="O46" s="63">
        <v>2530</v>
      </c>
      <c r="P46" s="64">
        <f>Table2245789101123456789101112131415[[#This Row],[PEMBULATAN]]*O46</f>
        <v>103224</v>
      </c>
    </row>
    <row r="47" spans="1:16" ht="26.25" customHeight="1" x14ac:dyDescent="0.2">
      <c r="A47" s="13"/>
      <c r="B47" s="73"/>
      <c r="C47" s="71" t="s">
        <v>1943</v>
      </c>
      <c r="D47" s="74" t="s">
        <v>69</v>
      </c>
      <c r="E47" s="12">
        <v>44478</v>
      </c>
      <c r="F47" s="74" t="s">
        <v>70</v>
      </c>
      <c r="G47" s="12">
        <v>44481.833333333336</v>
      </c>
      <c r="H47" s="75" t="s">
        <v>1888</v>
      </c>
      <c r="I47" s="15">
        <v>83</v>
      </c>
      <c r="J47" s="15">
        <v>50</v>
      </c>
      <c r="K47" s="15">
        <v>30</v>
      </c>
      <c r="L47" s="15">
        <v>7</v>
      </c>
      <c r="M47" s="79">
        <v>31.125</v>
      </c>
      <c r="N47" s="101">
        <v>31.125</v>
      </c>
      <c r="O47" s="63">
        <v>2530</v>
      </c>
      <c r="P47" s="64">
        <f>Table2245789101123456789101112131415[[#This Row],[PEMBULATAN]]*O47</f>
        <v>78746.25</v>
      </c>
    </row>
    <row r="48" spans="1:16" ht="26.25" customHeight="1" x14ac:dyDescent="0.2">
      <c r="A48" s="13"/>
      <c r="B48" s="73"/>
      <c r="C48" s="71" t="s">
        <v>1944</v>
      </c>
      <c r="D48" s="74" t="s">
        <v>69</v>
      </c>
      <c r="E48" s="12">
        <v>44478</v>
      </c>
      <c r="F48" s="74" t="s">
        <v>70</v>
      </c>
      <c r="G48" s="12">
        <v>44481.833333333336</v>
      </c>
      <c r="H48" s="75" t="s">
        <v>1888</v>
      </c>
      <c r="I48" s="15">
        <v>42</v>
      </c>
      <c r="J48" s="15">
        <v>31</v>
      </c>
      <c r="K48" s="15">
        <v>26</v>
      </c>
      <c r="L48" s="15">
        <v>7</v>
      </c>
      <c r="M48" s="79">
        <v>8.4629999999999992</v>
      </c>
      <c r="N48" s="101">
        <v>9</v>
      </c>
      <c r="O48" s="63">
        <v>2530</v>
      </c>
      <c r="P48" s="64">
        <f>Table2245789101123456789101112131415[[#This Row],[PEMBULATAN]]*O48</f>
        <v>22770</v>
      </c>
    </row>
    <row r="49" spans="1:16" ht="26.25" customHeight="1" x14ac:dyDescent="0.2">
      <c r="A49" s="13"/>
      <c r="B49" s="73"/>
      <c r="C49" s="71" t="s">
        <v>1945</v>
      </c>
      <c r="D49" s="74" t="s">
        <v>69</v>
      </c>
      <c r="E49" s="12">
        <v>44478</v>
      </c>
      <c r="F49" s="74" t="s">
        <v>70</v>
      </c>
      <c r="G49" s="12">
        <v>44481.833333333336</v>
      </c>
      <c r="H49" s="75" t="s">
        <v>1888</v>
      </c>
      <c r="I49" s="15">
        <v>48</v>
      </c>
      <c r="J49" s="15">
        <v>38</v>
      </c>
      <c r="K49" s="15">
        <v>10</v>
      </c>
      <c r="L49" s="15">
        <v>3</v>
      </c>
      <c r="M49" s="79">
        <v>4.5599999999999996</v>
      </c>
      <c r="N49" s="101">
        <v>4.5599999999999996</v>
      </c>
      <c r="O49" s="63">
        <v>2530</v>
      </c>
      <c r="P49" s="64">
        <f>Table2245789101123456789101112131415[[#This Row],[PEMBULATAN]]*O49</f>
        <v>11536.8</v>
      </c>
    </row>
    <row r="50" spans="1:16" ht="26.25" customHeight="1" x14ac:dyDescent="0.2">
      <c r="A50" s="13"/>
      <c r="B50" s="73"/>
      <c r="C50" s="71" t="s">
        <v>1946</v>
      </c>
      <c r="D50" s="74" t="s">
        <v>69</v>
      </c>
      <c r="E50" s="12">
        <v>44478</v>
      </c>
      <c r="F50" s="74" t="s">
        <v>70</v>
      </c>
      <c r="G50" s="12">
        <v>44481.833333333336</v>
      </c>
      <c r="H50" s="75" t="s">
        <v>1888</v>
      </c>
      <c r="I50" s="15">
        <v>47</v>
      </c>
      <c r="J50" s="15">
        <v>40</v>
      </c>
      <c r="K50" s="15">
        <v>12</v>
      </c>
      <c r="L50" s="15">
        <v>3</v>
      </c>
      <c r="M50" s="79">
        <v>5.64</v>
      </c>
      <c r="N50" s="101">
        <v>5.64</v>
      </c>
      <c r="O50" s="63">
        <v>2530</v>
      </c>
      <c r="P50" s="64">
        <f>Table2245789101123456789101112131415[[#This Row],[PEMBULATAN]]*O50</f>
        <v>14269.199999999999</v>
      </c>
    </row>
    <row r="51" spans="1:16" ht="26.25" customHeight="1" x14ac:dyDescent="0.2">
      <c r="A51" s="13"/>
      <c r="B51" s="73"/>
      <c r="C51" s="71" t="s">
        <v>1947</v>
      </c>
      <c r="D51" s="74" t="s">
        <v>69</v>
      </c>
      <c r="E51" s="12">
        <v>44478</v>
      </c>
      <c r="F51" s="74" t="s">
        <v>70</v>
      </c>
      <c r="G51" s="12">
        <v>44481.833333333336</v>
      </c>
      <c r="H51" s="75" t="s">
        <v>1888</v>
      </c>
      <c r="I51" s="15">
        <v>53</v>
      </c>
      <c r="J51" s="15">
        <v>43</v>
      </c>
      <c r="K51" s="15">
        <v>23</v>
      </c>
      <c r="L51" s="15">
        <v>5</v>
      </c>
      <c r="M51" s="79">
        <v>13.10425</v>
      </c>
      <c r="N51" s="101">
        <v>13.10425</v>
      </c>
      <c r="O51" s="63">
        <v>2530</v>
      </c>
      <c r="P51" s="64">
        <f>Table2245789101123456789101112131415[[#This Row],[PEMBULATAN]]*O51</f>
        <v>33153.752500000002</v>
      </c>
    </row>
    <row r="52" spans="1:16" ht="26.25" customHeight="1" x14ac:dyDescent="0.2">
      <c r="A52" s="13"/>
      <c r="B52" s="73"/>
      <c r="C52" s="71" t="s">
        <v>1948</v>
      </c>
      <c r="D52" s="74" t="s">
        <v>69</v>
      </c>
      <c r="E52" s="12">
        <v>44478</v>
      </c>
      <c r="F52" s="74" t="s">
        <v>70</v>
      </c>
      <c r="G52" s="12">
        <v>44481.833333333336</v>
      </c>
      <c r="H52" s="75" t="s">
        <v>1888</v>
      </c>
      <c r="I52" s="15">
        <v>52</v>
      </c>
      <c r="J52" s="15">
        <v>39</v>
      </c>
      <c r="K52" s="15">
        <v>14</v>
      </c>
      <c r="L52" s="15">
        <v>4</v>
      </c>
      <c r="M52" s="79">
        <v>7.0979999999999999</v>
      </c>
      <c r="N52" s="101">
        <v>7.0979999999999999</v>
      </c>
      <c r="O52" s="63">
        <v>2530</v>
      </c>
      <c r="P52" s="64">
        <f>Table2245789101123456789101112131415[[#This Row],[PEMBULATAN]]*O52</f>
        <v>17957.939999999999</v>
      </c>
    </row>
    <row r="53" spans="1:16" ht="26.25" customHeight="1" x14ac:dyDescent="0.2">
      <c r="A53" s="13"/>
      <c r="B53" s="73"/>
      <c r="C53" s="71" t="s">
        <v>1949</v>
      </c>
      <c r="D53" s="74" t="s">
        <v>69</v>
      </c>
      <c r="E53" s="12">
        <v>44478</v>
      </c>
      <c r="F53" s="74" t="s">
        <v>70</v>
      </c>
      <c r="G53" s="12">
        <v>44481.833333333336</v>
      </c>
      <c r="H53" s="75" t="s">
        <v>1888</v>
      </c>
      <c r="I53" s="15">
        <v>67</v>
      </c>
      <c r="J53" s="15">
        <v>60</v>
      </c>
      <c r="K53" s="15">
        <v>20</v>
      </c>
      <c r="L53" s="15">
        <v>4</v>
      </c>
      <c r="M53" s="79">
        <v>20.100000000000001</v>
      </c>
      <c r="N53" s="101">
        <v>20.100000000000001</v>
      </c>
      <c r="O53" s="63">
        <v>2530</v>
      </c>
      <c r="P53" s="64">
        <f>Table2245789101123456789101112131415[[#This Row],[PEMBULATAN]]*O53</f>
        <v>50853</v>
      </c>
    </row>
    <row r="54" spans="1:16" ht="26.25" customHeight="1" x14ac:dyDescent="0.2">
      <c r="A54" s="13"/>
      <c r="B54" s="73"/>
      <c r="C54" s="71" t="s">
        <v>1950</v>
      </c>
      <c r="D54" s="74" t="s">
        <v>69</v>
      </c>
      <c r="E54" s="12">
        <v>44478</v>
      </c>
      <c r="F54" s="74" t="s">
        <v>70</v>
      </c>
      <c r="G54" s="12">
        <v>44481.833333333336</v>
      </c>
      <c r="H54" s="75" t="s">
        <v>1888</v>
      </c>
      <c r="I54" s="15">
        <v>111</v>
      </c>
      <c r="J54" s="15">
        <v>61</v>
      </c>
      <c r="K54" s="15">
        <v>30</v>
      </c>
      <c r="L54" s="15">
        <v>20</v>
      </c>
      <c r="M54" s="79">
        <v>50.782499999999999</v>
      </c>
      <c r="N54" s="101">
        <v>50.782499999999999</v>
      </c>
      <c r="O54" s="63">
        <v>2530</v>
      </c>
      <c r="P54" s="64">
        <f>Table2245789101123456789101112131415[[#This Row],[PEMBULATAN]]*O54</f>
        <v>128479.72499999999</v>
      </c>
    </row>
    <row r="55" spans="1:16" ht="26.25" customHeight="1" x14ac:dyDescent="0.2">
      <c r="A55" s="13"/>
      <c r="B55" s="73"/>
      <c r="C55" s="71" t="s">
        <v>1951</v>
      </c>
      <c r="D55" s="74" t="s">
        <v>69</v>
      </c>
      <c r="E55" s="12">
        <v>44478</v>
      </c>
      <c r="F55" s="74" t="s">
        <v>70</v>
      </c>
      <c r="G55" s="12">
        <v>44481.833333333336</v>
      </c>
      <c r="H55" s="75" t="s">
        <v>1888</v>
      </c>
      <c r="I55" s="15">
        <v>80</v>
      </c>
      <c r="J55" s="15">
        <v>61</v>
      </c>
      <c r="K55" s="15">
        <v>32</v>
      </c>
      <c r="L55" s="15">
        <v>16</v>
      </c>
      <c r="M55" s="79">
        <v>39.04</v>
      </c>
      <c r="N55" s="101">
        <v>39.04</v>
      </c>
      <c r="O55" s="63">
        <v>2530</v>
      </c>
      <c r="P55" s="64">
        <f>Table2245789101123456789101112131415[[#This Row],[PEMBULATAN]]*O55</f>
        <v>98771.199999999997</v>
      </c>
    </row>
    <row r="56" spans="1:16" ht="26.25" customHeight="1" x14ac:dyDescent="0.2">
      <c r="A56" s="13"/>
      <c r="B56" s="73"/>
      <c r="C56" s="71" t="s">
        <v>1952</v>
      </c>
      <c r="D56" s="74" t="s">
        <v>69</v>
      </c>
      <c r="E56" s="12">
        <v>44478</v>
      </c>
      <c r="F56" s="74" t="s">
        <v>70</v>
      </c>
      <c r="G56" s="12">
        <v>44481.833333333336</v>
      </c>
      <c r="H56" s="75" t="s">
        <v>1888</v>
      </c>
      <c r="I56" s="15">
        <v>76</v>
      </c>
      <c r="J56" s="15">
        <v>58</v>
      </c>
      <c r="K56" s="15">
        <v>20</v>
      </c>
      <c r="L56" s="15">
        <v>14</v>
      </c>
      <c r="M56" s="79">
        <v>22.04</v>
      </c>
      <c r="N56" s="101">
        <v>22.04</v>
      </c>
      <c r="O56" s="63">
        <v>2530</v>
      </c>
      <c r="P56" s="64">
        <f>Table2245789101123456789101112131415[[#This Row],[PEMBULATAN]]*O56</f>
        <v>55761.2</v>
      </c>
    </row>
    <row r="57" spans="1:16" ht="26.25" customHeight="1" x14ac:dyDescent="0.2">
      <c r="A57" s="13"/>
      <c r="B57" s="73"/>
      <c r="C57" s="71" t="s">
        <v>1953</v>
      </c>
      <c r="D57" s="74" t="s">
        <v>69</v>
      </c>
      <c r="E57" s="12">
        <v>44478</v>
      </c>
      <c r="F57" s="74" t="s">
        <v>70</v>
      </c>
      <c r="G57" s="12">
        <v>44481.833333333336</v>
      </c>
      <c r="H57" s="75" t="s">
        <v>1888</v>
      </c>
      <c r="I57" s="15">
        <v>68</v>
      </c>
      <c r="J57" s="15">
        <v>61</v>
      </c>
      <c r="K57" s="15">
        <v>15</v>
      </c>
      <c r="L57" s="15">
        <v>6</v>
      </c>
      <c r="M57" s="79">
        <v>15.555</v>
      </c>
      <c r="N57" s="101">
        <v>15.555</v>
      </c>
      <c r="O57" s="63">
        <v>2530</v>
      </c>
      <c r="P57" s="64">
        <f>Table2245789101123456789101112131415[[#This Row],[PEMBULATAN]]*O57</f>
        <v>39354.15</v>
      </c>
    </row>
    <row r="58" spans="1:16" ht="26.25" customHeight="1" x14ac:dyDescent="0.2">
      <c r="A58" s="13"/>
      <c r="B58" s="73"/>
      <c r="C58" s="71" t="s">
        <v>1954</v>
      </c>
      <c r="D58" s="74" t="s">
        <v>69</v>
      </c>
      <c r="E58" s="12">
        <v>44478</v>
      </c>
      <c r="F58" s="74" t="s">
        <v>70</v>
      </c>
      <c r="G58" s="12">
        <v>44481.833333333336</v>
      </c>
      <c r="H58" s="75" t="s">
        <v>1888</v>
      </c>
      <c r="I58" s="15">
        <v>86</v>
      </c>
      <c r="J58" s="15">
        <v>59</v>
      </c>
      <c r="K58" s="15">
        <v>22</v>
      </c>
      <c r="L58" s="15">
        <v>10</v>
      </c>
      <c r="M58" s="79">
        <v>27.907</v>
      </c>
      <c r="N58" s="101">
        <v>27.907</v>
      </c>
      <c r="O58" s="63">
        <v>2530</v>
      </c>
      <c r="P58" s="64">
        <f>Table2245789101123456789101112131415[[#This Row],[PEMBULATAN]]*O58</f>
        <v>70604.710000000006</v>
      </c>
    </row>
    <row r="59" spans="1:16" ht="26.25" customHeight="1" x14ac:dyDescent="0.2">
      <c r="A59" s="13"/>
      <c r="B59" s="73"/>
      <c r="C59" s="71" t="s">
        <v>1955</v>
      </c>
      <c r="D59" s="74" t="s">
        <v>69</v>
      </c>
      <c r="E59" s="12">
        <v>44478</v>
      </c>
      <c r="F59" s="74" t="s">
        <v>70</v>
      </c>
      <c r="G59" s="12">
        <v>44481.833333333336</v>
      </c>
      <c r="H59" s="75" t="s">
        <v>1888</v>
      </c>
      <c r="I59" s="15">
        <v>70</v>
      </c>
      <c r="J59" s="15">
        <v>58</v>
      </c>
      <c r="K59" s="15">
        <v>29</v>
      </c>
      <c r="L59" s="15">
        <v>7</v>
      </c>
      <c r="M59" s="79">
        <v>29.434999999999999</v>
      </c>
      <c r="N59" s="101">
        <v>30</v>
      </c>
      <c r="O59" s="63">
        <v>2530</v>
      </c>
      <c r="P59" s="64">
        <f>Table2245789101123456789101112131415[[#This Row],[PEMBULATAN]]*O59</f>
        <v>75900</v>
      </c>
    </row>
    <row r="60" spans="1:16" ht="26.25" customHeight="1" x14ac:dyDescent="0.2">
      <c r="A60" s="13"/>
      <c r="B60" s="73"/>
      <c r="C60" s="71" t="s">
        <v>1956</v>
      </c>
      <c r="D60" s="74" t="s">
        <v>69</v>
      </c>
      <c r="E60" s="12">
        <v>44478</v>
      </c>
      <c r="F60" s="74" t="s">
        <v>70</v>
      </c>
      <c r="G60" s="12">
        <v>44481.833333333336</v>
      </c>
      <c r="H60" s="75" t="s">
        <v>1888</v>
      </c>
      <c r="I60" s="15">
        <v>30</v>
      </c>
      <c r="J60" s="15">
        <v>30</v>
      </c>
      <c r="K60" s="15">
        <v>30</v>
      </c>
      <c r="L60" s="15">
        <v>2</v>
      </c>
      <c r="M60" s="79">
        <v>6.75</v>
      </c>
      <c r="N60" s="101">
        <v>6.75</v>
      </c>
      <c r="O60" s="63">
        <v>2530</v>
      </c>
      <c r="P60" s="64">
        <f>Table2245789101123456789101112131415[[#This Row],[PEMBULATAN]]*O60</f>
        <v>17077.5</v>
      </c>
    </row>
    <row r="61" spans="1:16" ht="26.25" customHeight="1" x14ac:dyDescent="0.2">
      <c r="A61" s="13"/>
      <c r="B61" s="73"/>
      <c r="C61" s="71" t="s">
        <v>1957</v>
      </c>
      <c r="D61" s="74" t="s">
        <v>69</v>
      </c>
      <c r="E61" s="12">
        <v>44478</v>
      </c>
      <c r="F61" s="74" t="s">
        <v>70</v>
      </c>
      <c r="G61" s="12">
        <v>44481.833333333336</v>
      </c>
      <c r="H61" s="75" t="s">
        <v>1888</v>
      </c>
      <c r="I61" s="15">
        <v>42</v>
      </c>
      <c r="J61" s="15">
        <v>38</v>
      </c>
      <c r="K61" s="15">
        <v>21</v>
      </c>
      <c r="L61" s="15">
        <v>3</v>
      </c>
      <c r="M61" s="79">
        <v>8.3789999999999996</v>
      </c>
      <c r="N61" s="101">
        <v>9</v>
      </c>
      <c r="O61" s="63">
        <v>2530</v>
      </c>
      <c r="P61" s="64">
        <f>Table2245789101123456789101112131415[[#This Row],[PEMBULATAN]]*O61</f>
        <v>22770</v>
      </c>
    </row>
    <row r="62" spans="1:16" ht="26.25" customHeight="1" x14ac:dyDescent="0.2">
      <c r="A62" s="13"/>
      <c r="B62" s="73"/>
      <c r="C62" s="71" t="s">
        <v>1958</v>
      </c>
      <c r="D62" s="74" t="s">
        <v>69</v>
      </c>
      <c r="E62" s="12">
        <v>44478</v>
      </c>
      <c r="F62" s="74" t="s">
        <v>70</v>
      </c>
      <c r="G62" s="12">
        <v>44481.833333333336</v>
      </c>
      <c r="H62" s="75" t="s">
        <v>1888</v>
      </c>
      <c r="I62" s="15">
        <v>30</v>
      </c>
      <c r="J62" s="15">
        <v>30</v>
      </c>
      <c r="K62" s="15">
        <v>30</v>
      </c>
      <c r="L62" s="15">
        <v>2</v>
      </c>
      <c r="M62" s="79">
        <v>6.75</v>
      </c>
      <c r="N62" s="101">
        <v>6.75</v>
      </c>
      <c r="O62" s="63">
        <v>2530</v>
      </c>
      <c r="P62" s="64">
        <f>Table2245789101123456789101112131415[[#This Row],[PEMBULATAN]]*O62</f>
        <v>17077.5</v>
      </c>
    </row>
    <row r="63" spans="1:16" ht="26.25" customHeight="1" x14ac:dyDescent="0.2">
      <c r="A63" s="13"/>
      <c r="B63" s="73"/>
      <c r="C63" s="71" t="s">
        <v>1959</v>
      </c>
      <c r="D63" s="74" t="s">
        <v>69</v>
      </c>
      <c r="E63" s="12">
        <v>44478</v>
      </c>
      <c r="F63" s="74" t="s">
        <v>70</v>
      </c>
      <c r="G63" s="12">
        <v>44481.833333333336</v>
      </c>
      <c r="H63" s="75" t="s">
        <v>1888</v>
      </c>
      <c r="I63" s="15">
        <v>39</v>
      </c>
      <c r="J63" s="15">
        <v>32</v>
      </c>
      <c r="K63" s="15">
        <v>30</v>
      </c>
      <c r="L63" s="15">
        <v>2</v>
      </c>
      <c r="M63" s="79">
        <v>9.36</v>
      </c>
      <c r="N63" s="101">
        <v>10</v>
      </c>
      <c r="O63" s="63">
        <v>2530</v>
      </c>
      <c r="P63" s="64">
        <f>Table2245789101123456789101112131415[[#This Row],[PEMBULATAN]]*O63</f>
        <v>25300</v>
      </c>
    </row>
    <row r="64" spans="1:16" ht="26.25" customHeight="1" x14ac:dyDescent="0.2">
      <c r="A64" s="13"/>
      <c r="B64" s="73"/>
      <c r="C64" s="71" t="s">
        <v>1960</v>
      </c>
      <c r="D64" s="74" t="s">
        <v>69</v>
      </c>
      <c r="E64" s="12">
        <v>44478</v>
      </c>
      <c r="F64" s="74" t="s">
        <v>70</v>
      </c>
      <c r="G64" s="12">
        <v>44481.833333333336</v>
      </c>
      <c r="H64" s="75" t="s">
        <v>1888</v>
      </c>
      <c r="I64" s="15">
        <v>115</v>
      </c>
      <c r="J64" s="15">
        <v>28</v>
      </c>
      <c r="K64" s="15">
        <v>13</v>
      </c>
      <c r="L64" s="15">
        <v>4</v>
      </c>
      <c r="M64" s="79">
        <v>10.465</v>
      </c>
      <c r="N64" s="101">
        <v>11</v>
      </c>
      <c r="O64" s="63">
        <v>2530</v>
      </c>
      <c r="P64" s="64">
        <f>Table2245789101123456789101112131415[[#This Row],[PEMBULATAN]]*O64</f>
        <v>27830</v>
      </c>
    </row>
    <row r="65" spans="1:16" ht="26.25" customHeight="1" x14ac:dyDescent="0.2">
      <c r="A65" s="13"/>
      <c r="B65" s="73"/>
      <c r="C65" s="71" t="s">
        <v>1961</v>
      </c>
      <c r="D65" s="74" t="s">
        <v>69</v>
      </c>
      <c r="E65" s="12">
        <v>44478</v>
      </c>
      <c r="F65" s="74" t="s">
        <v>70</v>
      </c>
      <c r="G65" s="12">
        <v>44481.833333333336</v>
      </c>
      <c r="H65" s="75" t="s">
        <v>1888</v>
      </c>
      <c r="I65" s="15">
        <v>102</v>
      </c>
      <c r="J65" s="15">
        <v>25</v>
      </c>
      <c r="K65" s="15">
        <v>10</v>
      </c>
      <c r="L65" s="15">
        <v>3</v>
      </c>
      <c r="M65" s="79">
        <v>6.375</v>
      </c>
      <c r="N65" s="101">
        <v>7</v>
      </c>
      <c r="O65" s="63">
        <v>2530</v>
      </c>
      <c r="P65" s="64">
        <f>Table2245789101123456789101112131415[[#This Row],[PEMBULATAN]]*O65</f>
        <v>17710</v>
      </c>
    </row>
    <row r="66" spans="1:16" ht="26.25" customHeight="1" x14ac:dyDescent="0.2">
      <c r="A66" s="13"/>
      <c r="B66" s="73"/>
      <c r="C66" s="71" t="s">
        <v>1962</v>
      </c>
      <c r="D66" s="74" t="s">
        <v>69</v>
      </c>
      <c r="E66" s="12">
        <v>44478</v>
      </c>
      <c r="F66" s="74" t="s">
        <v>70</v>
      </c>
      <c r="G66" s="12">
        <v>44481.833333333336</v>
      </c>
      <c r="H66" s="75" t="s">
        <v>1888</v>
      </c>
      <c r="I66" s="15">
        <v>30</v>
      </c>
      <c r="J66" s="15">
        <v>30</v>
      </c>
      <c r="K66" s="15">
        <v>30</v>
      </c>
      <c r="L66" s="15">
        <v>2</v>
      </c>
      <c r="M66" s="79">
        <v>6.75</v>
      </c>
      <c r="N66" s="101">
        <v>6.75</v>
      </c>
      <c r="O66" s="63">
        <v>2530</v>
      </c>
      <c r="P66" s="64">
        <f>Table2245789101123456789101112131415[[#This Row],[PEMBULATAN]]*O66</f>
        <v>17077.5</v>
      </c>
    </row>
    <row r="67" spans="1:16" ht="26.25" customHeight="1" x14ac:dyDescent="0.2">
      <c r="A67" s="13"/>
      <c r="B67" s="73"/>
      <c r="C67" s="71" t="s">
        <v>1963</v>
      </c>
      <c r="D67" s="74" t="s">
        <v>69</v>
      </c>
      <c r="E67" s="12">
        <v>44478</v>
      </c>
      <c r="F67" s="74" t="s">
        <v>70</v>
      </c>
      <c r="G67" s="12">
        <v>44481.833333333336</v>
      </c>
      <c r="H67" s="75" t="s">
        <v>1888</v>
      </c>
      <c r="I67" s="15">
        <v>78</v>
      </c>
      <c r="J67" s="15">
        <v>24</v>
      </c>
      <c r="K67" s="15">
        <v>16</v>
      </c>
      <c r="L67" s="15">
        <v>4</v>
      </c>
      <c r="M67" s="79">
        <v>7.4880000000000004</v>
      </c>
      <c r="N67" s="101">
        <v>8</v>
      </c>
      <c r="O67" s="63">
        <v>2530</v>
      </c>
      <c r="P67" s="64">
        <f>Table2245789101123456789101112131415[[#This Row],[PEMBULATAN]]*O67</f>
        <v>20240</v>
      </c>
    </row>
    <row r="68" spans="1:16" ht="26.25" customHeight="1" x14ac:dyDescent="0.2">
      <c r="A68" s="13"/>
      <c r="B68" s="73"/>
      <c r="C68" s="71" t="s">
        <v>1964</v>
      </c>
      <c r="D68" s="74" t="s">
        <v>69</v>
      </c>
      <c r="E68" s="12">
        <v>44478</v>
      </c>
      <c r="F68" s="74" t="s">
        <v>70</v>
      </c>
      <c r="G68" s="12">
        <v>44481.833333333336</v>
      </c>
      <c r="H68" s="75" t="s">
        <v>1888</v>
      </c>
      <c r="I68" s="15">
        <v>152</v>
      </c>
      <c r="J68" s="15">
        <v>16</v>
      </c>
      <c r="K68" s="15">
        <v>10</v>
      </c>
      <c r="L68" s="15">
        <v>1</v>
      </c>
      <c r="M68" s="79">
        <v>6.08</v>
      </c>
      <c r="N68" s="101">
        <v>6.08</v>
      </c>
      <c r="O68" s="63">
        <v>2530</v>
      </c>
      <c r="P68" s="64">
        <f>Table2245789101123456789101112131415[[#This Row],[PEMBULATAN]]*O68</f>
        <v>15382.4</v>
      </c>
    </row>
    <row r="69" spans="1:16" ht="26.25" customHeight="1" x14ac:dyDescent="0.2">
      <c r="A69" s="13"/>
      <c r="B69" s="73"/>
      <c r="C69" s="71" t="s">
        <v>1965</v>
      </c>
      <c r="D69" s="74" t="s">
        <v>69</v>
      </c>
      <c r="E69" s="12">
        <v>44478</v>
      </c>
      <c r="F69" s="74" t="s">
        <v>70</v>
      </c>
      <c r="G69" s="12">
        <v>44481.833333333336</v>
      </c>
      <c r="H69" s="75" t="s">
        <v>1888</v>
      </c>
      <c r="I69" s="15">
        <v>101</v>
      </c>
      <c r="J69" s="15">
        <v>15</v>
      </c>
      <c r="K69" s="15">
        <v>10</v>
      </c>
      <c r="L69" s="15">
        <v>1</v>
      </c>
      <c r="M69" s="79">
        <v>3.7875000000000001</v>
      </c>
      <c r="N69" s="101">
        <v>3.7875000000000001</v>
      </c>
      <c r="O69" s="63">
        <v>2530</v>
      </c>
      <c r="P69" s="64">
        <f>Table2245789101123456789101112131415[[#This Row],[PEMBULATAN]]*O69</f>
        <v>9582.375</v>
      </c>
    </row>
    <row r="70" spans="1:16" ht="26.25" customHeight="1" x14ac:dyDescent="0.2">
      <c r="A70" s="13"/>
      <c r="B70" s="73"/>
      <c r="C70" s="71" t="s">
        <v>1966</v>
      </c>
      <c r="D70" s="74" t="s">
        <v>69</v>
      </c>
      <c r="E70" s="12">
        <v>44478</v>
      </c>
      <c r="F70" s="74" t="s">
        <v>70</v>
      </c>
      <c r="G70" s="12">
        <v>44481.833333333336</v>
      </c>
      <c r="H70" s="75" t="s">
        <v>1888</v>
      </c>
      <c r="I70" s="15">
        <v>152</v>
      </c>
      <c r="J70" s="15">
        <v>16</v>
      </c>
      <c r="K70" s="15">
        <v>10</v>
      </c>
      <c r="L70" s="15">
        <v>1</v>
      </c>
      <c r="M70" s="79">
        <v>6.08</v>
      </c>
      <c r="N70" s="101">
        <v>6.08</v>
      </c>
      <c r="O70" s="63">
        <v>2530</v>
      </c>
      <c r="P70" s="64">
        <f>Table2245789101123456789101112131415[[#This Row],[PEMBULATAN]]*O70</f>
        <v>15382.4</v>
      </c>
    </row>
    <row r="71" spans="1:16" ht="26.25" customHeight="1" x14ac:dyDescent="0.2">
      <c r="A71" s="13"/>
      <c r="B71" s="73"/>
      <c r="C71" s="71" t="s">
        <v>1967</v>
      </c>
      <c r="D71" s="74" t="s">
        <v>69</v>
      </c>
      <c r="E71" s="12">
        <v>44478</v>
      </c>
      <c r="F71" s="74" t="s">
        <v>70</v>
      </c>
      <c r="G71" s="12">
        <v>44481.833333333336</v>
      </c>
      <c r="H71" s="75" t="s">
        <v>1888</v>
      </c>
      <c r="I71" s="15">
        <v>30</v>
      </c>
      <c r="J71" s="15">
        <v>30</v>
      </c>
      <c r="K71" s="15">
        <v>30</v>
      </c>
      <c r="L71" s="15">
        <v>2</v>
      </c>
      <c r="M71" s="79">
        <v>6.75</v>
      </c>
      <c r="N71" s="101">
        <v>6.75</v>
      </c>
      <c r="O71" s="63">
        <v>2530</v>
      </c>
      <c r="P71" s="64">
        <f>Table2245789101123456789101112131415[[#This Row],[PEMBULATAN]]*O71</f>
        <v>17077.5</v>
      </c>
    </row>
    <row r="72" spans="1:16" ht="26.25" customHeight="1" x14ac:dyDescent="0.2">
      <c r="A72" s="13"/>
      <c r="B72" s="73"/>
      <c r="C72" s="71" t="s">
        <v>1968</v>
      </c>
      <c r="D72" s="74" t="s">
        <v>69</v>
      </c>
      <c r="E72" s="12">
        <v>44478</v>
      </c>
      <c r="F72" s="74" t="s">
        <v>70</v>
      </c>
      <c r="G72" s="12">
        <v>44481.833333333336</v>
      </c>
      <c r="H72" s="75" t="s">
        <v>1888</v>
      </c>
      <c r="I72" s="15">
        <v>30</v>
      </c>
      <c r="J72" s="15">
        <v>30</v>
      </c>
      <c r="K72" s="15">
        <v>30</v>
      </c>
      <c r="L72" s="15">
        <v>2</v>
      </c>
      <c r="M72" s="79">
        <v>6.75</v>
      </c>
      <c r="N72" s="101">
        <v>6.75</v>
      </c>
      <c r="O72" s="63">
        <v>2530</v>
      </c>
      <c r="P72" s="64">
        <f>Table2245789101123456789101112131415[[#This Row],[PEMBULATAN]]*O72</f>
        <v>17077.5</v>
      </c>
    </row>
    <row r="73" spans="1:16" ht="26.25" customHeight="1" x14ac:dyDescent="0.2">
      <c r="A73" s="13"/>
      <c r="B73" s="73"/>
      <c r="C73" s="71" t="s">
        <v>1969</v>
      </c>
      <c r="D73" s="74" t="s">
        <v>69</v>
      </c>
      <c r="E73" s="12">
        <v>44478</v>
      </c>
      <c r="F73" s="74" t="s">
        <v>70</v>
      </c>
      <c r="G73" s="12">
        <v>44481.833333333336</v>
      </c>
      <c r="H73" s="75" t="s">
        <v>1888</v>
      </c>
      <c r="I73" s="15">
        <v>30</v>
      </c>
      <c r="J73" s="15">
        <v>30</v>
      </c>
      <c r="K73" s="15">
        <v>30</v>
      </c>
      <c r="L73" s="15">
        <v>2</v>
      </c>
      <c r="M73" s="79">
        <v>6.75</v>
      </c>
      <c r="N73" s="101">
        <v>6.75</v>
      </c>
      <c r="O73" s="63">
        <v>2530</v>
      </c>
      <c r="P73" s="64">
        <f>Table2245789101123456789101112131415[[#This Row],[PEMBULATAN]]*O73</f>
        <v>17077.5</v>
      </c>
    </row>
    <row r="74" spans="1:16" ht="26.25" customHeight="1" x14ac:dyDescent="0.2">
      <c r="A74" s="13"/>
      <c r="B74" s="73"/>
      <c r="C74" s="71" t="s">
        <v>1970</v>
      </c>
      <c r="D74" s="74" t="s">
        <v>69</v>
      </c>
      <c r="E74" s="12">
        <v>44478</v>
      </c>
      <c r="F74" s="74" t="s">
        <v>70</v>
      </c>
      <c r="G74" s="12">
        <v>44481.833333333336</v>
      </c>
      <c r="H74" s="75" t="s">
        <v>1888</v>
      </c>
      <c r="I74" s="15">
        <v>63</v>
      </c>
      <c r="J74" s="15">
        <v>46</v>
      </c>
      <c r="K74" s="15">
        <v>33</v>
      </c>
      <c r="L74" s="15">
        <v>11</v>
      </c>
      <c r="M74" s="79">
        <v>23.9085</v>
      </c>
      <c r="N74" s="101">
        <v>23.9085</v>
      </c>
      <c r="O74" s="63">
        <v>2530</v>
      </c>
      <c r="P74" s="64">
        <f>Table2245789101123456789101112131415[[#This Row],[PEMBULATAN]]*O74</f>
        <v>60488.504999999997</v>
      </c>
    </row>
    <row r="75" spans="1:16" ht="26.25" customHeight="1" x14ac:dyDescent="0.2">
      <c r="A75" s="13"/>
      <c r="B75" s="73"/>
      <c r="C75" s="71" t="s">
        <v>1971</v>
      </c>
      <c r="D75" s="74" t="s">
        <v>69</v>
      </c>
      <c r="E75" s="12">
        <v>44478</v>
      </c>
      <c r="F75" s="74" t="s">
        <v>70</v>
      </c>
      <c r="G75" s="12">
        <v>44481.833333333336</v>
      </c>
      <c r="H75" s="75" t="s">
        <v>1888</v>
      </c>
      <c r="I75" s="15">
        <v>100</v>
      </c>
      <c r="J75" s="15">
        <v>60</v>
      </c>
      <c r="K75" s="15">
        <v>25</v>
      </c>
      <c r="L75" s="15">
        <v>22</v>
      </c>
      <c r="M75" s="79">
        <v>37.5</v>
      </c>
      <c r="N75" s="101">
        <v>37.5</v>
      </c>
      <c r="O75" s="63">
        <v>2530</v>
      </c>
      <c r="P75" s="64">
        <f>Table2245789101123456789101112131415[[#This Row],[PEMBULATAN]]*O75</f>
        <v>94875</v>
      </c>
    </row>
    <row r="76" spans="1:16" ht="26.25" customHeight="1" x14ac:dyDescent="0.2">
      <c r="A76" s="13"/>
      <c r="B76" s="73"/>
      <c r="C76" s="71" t="s">
        <v>1972</v>
      </c>
      <c r="D76" s="74" t="s">
        <v>69</v>
      </c>
      <c r="E76" s="12">
        <v>44478</v>
      </c>
      <c r="F76" s="74" t="s">
        <v>70</v>
      </c>
      <c r="G76" s="12">
        <v>44481.833333333336</v>
      </c>
      <c r="H76" s="75" t="s">
        <v>1888</v>
      </c>
      <c r="I76" s="15">
        <v>110</v>
      </c>
      <c r="J76" s="15">
        <v>58</v>
      </c>
      <c r="K76" s="15">
        <v>32</v>
      </c>
      <c r="L76" s="15">
        <v>28</v>
      </c>
      <c r="M76" s="79">
        <v>51.04</v>
      </c>
      <c r="N76" s="101">
        <v>51.04</v>
      </c>
      <c r="O76" s="63">
        <v>2530</v>
      </c>
      <c r="P76" s="64">
        <f>Table2245789101123456789101112131415[[#This Row],[PEMBULATAN]]*O76</f>
        <v>129131.2</v>
      </c>
    </row>
    <row r="77" spans="1:16" ht="26.25" customHeight="1" x14ac:dyDescent="0.2">
      <c r="A77" s="13"/>
      <c r="B77" s="73"/>
      <c r="C77" s="71" t="s">
        <v>1973</v>
      </c>
      <c r="D77" s="74" t="s">
        <v>69</v>
      </c>
      <c r="E77" s="12">
        <v>44478</v>
      </c>
      <c r="F77" s="74" t="s">
        <v>70</v>
      </c>
      <c r="G77" s="12">
        <v>44481.833333333336</v>
      </c>
      <c r="H77" s="75" t="s">
        <v>1888</v>
      </c>
      <c r="I77" s="15">
        <v>42</v>
      </c>
      <c r="J77" s="15">
        <v>40</v>
      </c>
      <c r="K77" s="15">
        <v>29</v>
      </c>
      <c r="L77" s="15">
        <v>9</v>
      </c>
      <c r="M77" s="79">
        <v>12.18</v>
      </c>
      <c r="N77" s="101">
        <v>12.18</v>
      </c>
      <c r="O77" s="63">
        <v>2530</v>
      </c>
      <c r="P77" s="64">
        <f>Table2245789101123456789101112131415[[#This Row],[PEMBULATAN]]*O77</f>
        <v>30815.399999999998</v>
      </c>
    </row>
    <row r="78" spans="1:16" ht="26.25" customHeight="1" x14ac:dyDescent="0.2">
      <c r="A78" s="13"/>
      <c r="B78" s="73"/>
      <c r="C78" s="71" t="s">
        <v>1974</v>
      </c>
      <c r="D78" s="74" t="s">
        <v>69</v>
      </c>
      <c r="E78" s="12">
        <v>44478</v>
      </c>
      <c r="F78" s="74" t="s">
        <v>70</v>
      </c>
      <c r="G78" s="12">
        <v>44481.833333333336</v>
      </c>
      <c r="H78" s="75" t="s">
        <v>1888</v>
      </c>
      <c r="I78" s="15">
        <v>87</v>
      </c>
      <c r="J78" s="15">
        <v>50</v>
      </c>
      <c r="K78" s="15">
        <v>18</v>
      </c>
      <c r="L78" s="15">
        <v>13</v>
      </c>
      <c r="M78" s="79">
        <v>19.574999999999999</v>
      </c>
      <c r="N78" s="101">
        <v>19.574999999999999</v>
      </c>
      <c r="O78" s="63">
        <v>2530</v>
      </c>
      <c r="P78" s="64">
        <f>Table2245789101123456789101112131415[[#This Row],[PEMBULATAN]]*O78</f>
        <v>49524.75</v>
      </c>
    </row>
    <row r="79" spans="1:16" ht="26.25" customHeight="1" x14ac:dyDescent="0.2">
      <c r="A79" s="13"/>
      <c r="B79" s="73"/>
      <c r="C79" s="71" t="s">
        <v>1975</v>
      </c>
      <c r="D79" s="74" t="s">
        <v>69</v>
      </c>
      <c r="E79" s="12">
        <v>44478</v>
      </c>
      <c r="F79" s="74" t="s">
        <v>70</v>
      </c>
      <c r="G79" s="12">
        <v>44481.833333333336</v>
      </c>
      <c r="H79" s="75" t="s">
        <v>1888</v>
      </c>
      <c r="I79" s="15">
        <v>92</v>
      </c>
      <c r="J79" s="15">
        <v>33</v>
      </c>
      <c r="K79" s="15">
        <v>10</v>
      </c>
      <c r="L79" s="15">
        <v>3</v>
      </c>
      <c r="M79" s="79">
        <v>7.59</v>
      </c>
      <c r="N79" s="101">
        <v>7.59</v>
      </c>
      <c r="O79" s="63">
        <v>2530</v>
      </c>
      <c r="P79" s="64">
        <f>Table2245789101123456789101112131415[[#This Row],[PEMBULATAN]]*O79</f>
        <v>19202.7</v>
      </c>
    </row>
    <row r="80" spans="1:16" ht="26.25" customHeight="1" x14ac:dyDescent="0.2">
      <c r="A80" s="13"/>
      <c r="B80" s="73"/>
      <c r="C80" s="71" t="s">
        <v>1976</v>
      </c>
      <c r="D80" s="74" t="s">
        <v>69</v>
      </c>
      <c r="E80" s="12">
        <v>44478</v>
      </c>
      <c r="F80" s="74" t="s">
        <v>70</v>
      </c>
      <c r="G80" s="12">
        <v>44481.833333333336</v>
      </c>
      <c r="H80" s="75" t="s">
        <v>1888</v>
      </c>
      <c r="I80" s="15">
        <v>39</v>
      </c>
      <c r="J80" s="15">
        <v>27</v>
      </c>
      <c r="K80" s="15">
        <v>24</v>
      </c>
      <c r="L80" s="15">
        <v>11</v>
      </c>
      <c r="M80" s="79">
        <v>6.3179999999999996</v>
      </c>
      <c r="N80" s="101">
        <v>11</v>
      </c>
      <c r="O80" s="63">
        <v>2530</v>
      </c>
      <c r="P80" s="64">
        <f>Table2245789101123456789101112131415[[#This Row],[PEMBULATAN]]*O80</f>
        <v>27830</v>
      </c>
    </row>
    <row r="81" spans="1:16" ht="26.25" customHeight="1" x14ac:dyDescent="0.2">
      <c r="A81" s="13"/>
      <c r="B81" s="73"/>
      <c r="C81" s="71" t="s">
        <v>1977</v>
      </c>
      <c r="D81" s="74" t="s">
        <v>69</v>
      </c>
      <c r="E81" s="12">
        <v>44478</v>
      </c>
      <c r="F81" s="74" t="s">
        <v>70</v>
      </c>
      <c r="G81" s="12">
        <v>44481.833333333336</v>
      </c>
      <c r="H81" s="75" t="s">
        <v>1888</v>
      </c>
      <c r="I81" s="15">
        <v>102</v>
      </c>
      <c r="J81" s="15">
        <v>4</v>
      </c>
      <c r="K81" s="15">
        <v>4</v>
      </c>
      <c r="L81" s="15">
        <v>3</v>
      </c>
      <c r="M81" s="79">
        <v>0.40799999999999997</v>
      </c>
      <c r="N81" s="101">
        <v>3</v>
      </c>
      <c r="O81" s="63">
        <v>2530</v>
      </c>
      <c r="P81" s="64">
        <f>Table2245789101123456789101112131415[[#This Row],[PEMBULATAN]]*O81</f>
        <v>7590</v>
      </c>
    </row>
    <row r="82" spans="1:16" ht="26.25" customHeight="1" x14ac:dyDescent="0.2">
      <c r="A82" s="13"/>
      <c r="B82" s="73"/>
      <c r="C82" s="71" t="s">
        <v>1978</v>
      </c>
      <c r="D82" s="74" t="s">
        <v>69</v>
      </c>
      <c r="E82" s="12">
        <v>44478</v>
      </c>
      <c r="F82" s="74" t="s">
        <v>70</v>
      </c>
      <c r="G82" s="12">
        <v>44481.833333333336</v>
      </c>
      <c r="H82" s="75" t="s">
        <v>1888</v>
      </c>
      <c r="I82" s="15">
        <v>116</v>
      </c>
      <c r="J82" s="15">
        <v>10</v>
      </c>
      <c r="K82" s="15">
        <v>10</v>
      </c>
      <c r="L82" s="15">
        <v>2</v>
      </c>
      <c r="M82" s="79">
        <v>2.9</v>
      </c>
      <c r="N82" s="101">
        <v>2.9</v>
      </c>
      <c r="O82" s="63">
        <v>2530</v>
      </c>
      <c r="P82" s="64">
        <f>Table2245789101123456789101112131415[[#This Row],[PEMBULATAN]]*O82</f>
        <v>7337</v>
      </c>
    </row>
    <row r="83" spans="1:16" ht="26.25" customHeight="1" x14ac:dyDescent="0.2">
      <c r="A83" s="13"/>
      <c r="B83" s="73"/>
      <c r="C83" s="71" t="s">
        <v>1979</v>
      </c>
      <c r="D83" s="74" t="s">
        <v>69</v>
      </c>
      <c r="E83" s="12">
        <v>44478</v>
      </c>
      <c r="F83" s="74" t="s">
        <v>70</v>
      </c>
      <c r="G83" s="12">
        <v>44481.833333333336</v>
      </c>
      <c r="H83" s="75" t="s">
        <v>1888</v>
      </c>
      <c r="I83" s="15">
        <v>48</v>
      </c>
      <c r="J83" s="15">
        <v>40</v>
      </c>
      <c r="K83" s="15">
        <v>28</v>
      </c>
      <c r="L83" s="15">
        <v>8</v>
      </c>
      <c r="M83" s="79">
        <v>13.44</v>
      </c>
      <c r="N83" s="101">
        <v>14</v>
      </c>
      <c r="O83" s="63">
        <v>2530</v>
      </c>
      <c r="P83" s="64">
        <f>Table2245789101123456789101112131415[[#This Row],[PEMBULATAN]]*O83</f>
        <v>35420</v>
      </c>
    </row>
    <row r="84" spans="1:16" ht="26.25" customHeight="1" x14ac:dyDescent="0.2">
      <c r="A84" s="13"/>
      <c r="B84" s="73"/>
      <c r="C84" s="71" t="s">
        <v>1980</v>
      </c>
      <c r="D84" s="74" t="s">
        <v>69</v>
      </c>
      <c r="E84" s="12">
        <v>44478</v>
      </c>
      <c r="F84" s="74" t="s">
        <v>70</v>
      </c>
      <c r="G84" s="12">
        <v>44481.833333333336</v>
      </c>
      <c r="H84" s="75" t="s">
        <v>1888</v>
      </c>
      <c r="I84" s="15">
        <v>82</v>
      </c>
      <c r="J84" s="15">
        <v>53</v>
      </c>
      <c r="K84" s="15">
        <v>16</v>
      </c>
      <c r="L84" s="15">
        <v>2</v>
      </c>
      <c r="M84" s="79">
        <v>17.384</v>
      </c>
      <c r="N84" s="101">
        <v>18</v>
      </c>
      <c r="O84" s="63">
        <v>2530</v>
      </c>
      <c r="P84" s="64">
        <f>Table2245789101123456789101112131415[[#This Row],[PEMBULATAN]]*O84</f>
        <v>45540</v>
      </c>
    </row>
    <row r="85" spans="1:16" ht="26.25" customHeight="1" x14ac:dyDescent="0.2">
      <c r="A85" s="13"/>
      <c r="B85" s="73"/>
      <c r="C85" s="71" t="s">
        <v>1981</v>
      </c>
      <c r="D85" s="74" t="s">
        <v>69</v>
      </c>
      <c r="E85" s="12">
        <v>44478</v>
      </c>
      <c r="F85" s="74" t="s">
        <v>70</v>
      </c>
      <c r="G85" s="12">
        <v>44481.833333333336</v>
      </c>
      <c r="H85" s="75" t="s">
        <v>1888</v>
      </c>
      <c r="I85" s="15">
        <v>30</v>
      </c>
      <c r="J85" s="15">
        <v>30</v>
      </c>
      <c r="K85" s="15">
        <v>30</v>
      </c>
      <c r="L85" s="15">
        <v>2</v>
      </c>
      <c r="M85" s="79">
        <v>6.75</v>
      </c>
      <c r="N85" s="101">
        <v>6.75</v>
      </c>
      <c r="O85" s="63">
        <v>2530</v>
      </c>
      <c r="P85" s="64">
        <f>Table2245789101123456789101112131415[[#This Row],[PEMBULATAN]]*O85</f>
        <v>17077.5</v>
      </c>
    </row>
    <row r="86" spans="1:16" ht="26.25" customHeight="1" x14ac:dyDescent="0.2">
      <c r="A86" s="13"/>
      <c r="B86" s="73"/>
      <c r="C86" s="71" t="s">
        <v>1982</v>
      </c>
      <c r="D86" s="74" t="s">
        <v>69</v>
      </c>
      <c r="E86" s="12">
        <v>44478</v>
      </c>
      <c r="F86" s="74" t="s">
        <v>70</v>
      </c>
      <c r="G86" s="12">
        <v>44481.833333333336</v>
      </c>
      <c r="H86" s="75" t="s">
        <v>1888</v>
      </c>
      <c r="I86" s="15">
        <v>59</v>
      </c>
      <c r="J86" s="15">
        <v>43</v>
      </c>
      <c r="K86" s="15">
        <v>34</v>
      </c>
      <c r="L86" s="15">
        <v>12</v>
      </c>
      <c r="M86" s="79">
        <v>21.564499999999999</v>
      </c>
      <c r="N86" s="101">
        <v>21.564499999999999</v>
      </c>
      <c r="O86" s="63">
        <v>2530</v>
      </c>
      <c r="P86" s="64">
        <f>Table2245789101123456789101112131415[[#This Row],[PEMBULATAN]]*O86</f>
        <v>54558.184999999998</v>
      </c>
    </row>
    <row r="87" spans="1:16" ht="26.25" customHeight="1" x14ac:dyDescent="0.2">
      <c r="A87" s="13"/>
      <c r="B87" s="73"/>
      <c r="C87" s="71" t="s">
        <v>1983</v>
      </c>
      <c r="D87" s="74" t="s">
        <v>69</v>
      </c>
      <c r="E87" s="12">
        <v>44478</v>
      </c>
      <c r="F87" s="74" t="s">
        <v>70</v>
      </c>
      <c r="G87" s="12">
        <v>44481.833333333336</v>
      </c>
      <c r="H87" s="75" t="s">
        <v>1888</v>
      </c>
      <c r="I87" s="15">
        <v>38</v>
      </c>
      <c r="J87" s="15">
        <v>38</v>
      </c>
      <c r="K87" s="15">
        <v>30</v>
      </c>
      <c r="L87" s="15">
        <v>12</v>
      </c>
      <c r="M87" s="79">
        <v>10.83</v>
      </c>
      <c r="N87" s="101">
        <v>12</v>
      </c>
      <c r="O87" s="63">
        <v>2530</v>
      </c>
      <c r="P87" s="64">
        <f>Table2245789101123456789101112131415[[#This Row],[PEMBULATAN]]*O87</f>
        <v>30360</v>
      </c>
    </row>
    <row r="88" spans="1:16" ht="26.25" customHeight="1" x14ac:dyDescent="0.2">
      <c r="A88" s="13"/>
      <c r="B88" s="73"/>
      <c r="C88" s="71" t="s">
        <v>1984</v>
      </c>
      <c r="D88" s="74" t="s">
        <v>69</v>
      </c>
      <c r="E88" s="12">
        <v>44478</v>
      </c>
      <c r="F88" s="74" t="s">
        <v>70</v>
      </c>
      <c r="G88" s="12">
        <v>44481.833333333336</v>
      </c>
      <c r="H88" s="75" t="s">
        <v>1888</v>
      </c>
      <c r="I88" s="15">
        <v>100</v>
      </c>
      <c r="J88" s="15">
        <v>12</v>
      </c>
      <c r="K88" s="15">
        <v>7</v>
      </c>
      <c r="L88" s="15">
        <v>2</v>
      </c>
      <c r="M88" s="79">
        <v>2.1</v>
      </c>
      <c r="N88" s="101">
        <v>2.1</v>
      </c>
      <c r="O88" s="63">
        <v>2530</v>
      </c>
      <c r="P88" s="64">
        <f>Table2245789101123456789101112131415[[#This Row],[PEMBULATAN]]*O88</f>
        <v>5313</v>
      </c>
    </row>
    <row r="89" spans="1:16" ht="26.25" customHeight="1" x14ac:dyDescent="0.2">
      <c r="A89" s="13"/>
      <c r="B89" s="73"/>
      <c r="C89" s="71" t="s">
        <v>1985</v>
      </c>
      <c r="D89" s="74" t="s">
        <v>69</v>
      </c>
      <c r="E89" s="12">
        <v>44478</v>
      </c>
      <c r="F89" s="74" t="s">
        <v>70</v>
      </c>
      <c r="G89" s="12">
        <v>44481.833333333336</v>
      </c>
      <c r="H89" s="75" t="s">
        <v>1888</v>
      </c>
      <c r="I89" s="15">
        <v>83</v>
      </c>
      <c r="J89" s="15">
        <v>54</v>
      </c>
      <c r="K89" s="15">
        <v>54</v>
      </c>
      <c r="L89" s="15">
        <v>16</v>
      </c>
      <c r="M89" s="79">
        <v>60.506999999999998</v>
      </c>
      <c r="N89" s="101">
        <v>60.506999999999998</v>
      </c>
      <c r="O89" s="63">
        <v>2530</v>
      </c>
      <c r="P89" s="64">
        <f>Table2245789101123456789101112131415[[#This Row],[PEMBULATAN]]*O89</f>
        <v>153082.71</v>
      </c>
    </row>
    <row r="90" spans="1:16" ht="26.25" customHeight="1" x14ac:dyDescent="0.2">
      <c r="A90" s="13"/>
      <c r="B90" s="73"/>
      <c r="C90" s="71" t="s">
        <v>1986</v>
      </c>
      <c r="D90" s="74" t="s">
        <v>69</v>
      </c>
      <c r="E90" s="12">
        <v>44478</v>
      </c>
      <c r="F90" s="74" t="s">
        <v>70</v>
      </c>
      <c r="G90" s="12">
        <v>44481.833333333336</v>
      </c>
      <c r="H90" s="75" t="s">
        <v>1888</v>
      </c>
      <c r="I90" s="15">
        <v>50</v>
      </c>
      <c r="J90" s="15">
        <v>28</v>
      </c>
      <c r="K90" s="15">
        <v>34</v>
      </c>
      <c r="L90" s="15">
        <v>2</v>
      </c>
      <c r="M90" s="79">
        <v>11.9</v>
      </c>
      <c r="N90" s="101">
        <v>11.9</v>
      </c>
      <c r="O90" s="63">
        <v>2530</v>
      </c>
      <c r="P90" s="64">
        <f>Table2245789101123456789101112131415[[#This Row],[PEMBULATAN]]*O90</f>
        <v>30107</v>
      </c>
    </row>
    <row r="91" spans="1:16" ht="26.25" customHeight="1" x14ac:dyDescent="0.2">
      <c r="A91" s="13"/>
      <c r="B91" s="73"/>
      <c r="C91" s="71" t="s">
        <v>1987</v>
      </c>
      <c r="D91" s="74" t="s">
        <v>69</v>
      </c>
      <c r="E91" s="12">
        <v>44478</v>
      </c>
      <c r="F91" s="74" t="s">
        <v>70</v>
      </c>
      <c r="G91" s="12">
        <v>44481.833333333336</v>
      </c>
      <c r="H91" s="75" t="s">
        <v>1888</v>
      </c>
      <c r="I91" s="15">
        <v>74</v>
      </c>
      <c r="J91" s="15">
        <v>42</v>
      </c>
      <c r="K91" s="15">
        <v>13</v>
      </c>
      <c r="L91" s="15">
        <v>3</v>
      </c>
      <c r="M91" s="79">
        <v>10.101000000000001</v>
      </c>
      <c r="N91" s="101">
        <v>10.101000000000001</v>
      </c>
      <c r="O91" s="63">
        <v>2530</v>
      </c>
      <c r="P91" s="64">
        <f>Table2245789101123456789101112131415[[#This Row],[PEMBULATAN]]*O91</f>
        <v>25555.530000000002</v>
      </c>
    </row>
    <row r="92" spans="1:16" ht="26.25" customHeight="1" x14ac:dyDescent="0.2">
      <c r="A92" s="13"/>
      <c r="B92" s="73"/>
      <c r="C92" s="71" t="s">
        <v>1988</v>
      </c>
      <c r="D92" s="74" t="s">
        <v>69</v>
      </c>
      <c r="E92" s="12">
        <v>44478</v>
      </c>
      <c r="F92" s="74" t="s">
        <v>70</v>
      </c>
      <c r="G92" s="12">
        <v>44481.833333333336</v>
      </c>
      <c r="H92" s="75" t="s">
        <v>1888</v>
      </c>
      <c r="I92" s="15">
        <v>54</v>
      </c>
      <c r="J92" s="15">
        <v>40</v>
      </c>
      <c r="K92" s="15">
        <v>15</v>
      </c>
      <c r="L92" s="15">
        <v>6</v>
      </c>
      <c r="M92" s="79">
        <v>8.1</v>
      </c>
      <c r="N92" s="101">
        <v>8.1</v>
      </c>
      <c r="O92" s="63">
        <v>2530</v>
      </c>
      <c r="P92" s="64">
        <f>Table2245789101123456789101112131415[[#This Row],[PEMBULATAN]]*O92</f>
        <v>20493</v>
      </c>
    </row>
    <row r="93" spans="1:16" ht="26.25" customHeight="1" x14ac:dyDescent="0.2">
      <c r="A93" s="13"/>
      <c r="B93" s="73"/>
      <c r="C93" s="71" t="s">
        <v>1989</v>
      </c>
      <c r="D93" s="74" t="s">
        <v>69</v>
      </c>
      <c r="E93" s="12">
        <v>44478</v>
      </c>
      <c r="F93" s="74" t="s">
        <v>70</v>
      </c>
      <c r="G93" s="12">
        <v>44481.833333333336</v>
      </c>
      <c r="H93" s="75" t="s">
        <v>1888</v>
      </c>
      <c r="I93" s="15">
        <v>47</v>
      </c>
      <c r="J93" s="15">
        <v>43</v>
      </c>
      <c r="K93" s="15">
        <v>48</v>
      </c>
      <c r="L93" s="15">
        <v>48</v>
      </c>
      <c r="M93" s="79">
        <v>24.251999999999999</v>
      </c>
      <c r="N93" s="101">
        <v>48</v>
      </c>
      <c r="O93" s="63">
        <v>2530</v>
      </c>
      <c r="P93" s="64">
        <f>Table2245789101123456789101112131415[[#This Row],[PEMBULATAN]]*O93</f>
        <v>121440</v>
      </c>
    </row>
    <row r="94" spans="1:16" ht="26.25" customHeight="1" x14ac:dyDescent="0.2">
      <c r="A94" s="13"/>
      <c r="B94" s="73"/>
      <c r="C94" s="71" t="s">
        <v>1990</v>
      </c>
      <c r="D94" s="74" t="s">
        <v>69</v>
      </c>
      <c r="E94" s="12">
        <v>44478</v>
      </c>
      <c r="F94" s="74" t="s">
        <v>70</v>
      </c>
      <c r="G94" s="12">
        <v>44481.833333333336</v>
      </c>
      <c r="H94" s="75" t="s">
        <v>1888</v>
      </c>
      <c r="I94" s="15">
        <v>77</v>
      </c>
      <c r="J94" s="15">
        <v>55</v>
      </c>
      <c r="K94" s="15">
        <v>22</v>
      </c>
      <c r="L94" s="15">
        <v>14</v>
      </c>
      <c r="M94" s="79">
        <v>23.2925</v>
      </c>
      <c r="N94" s="101">
        <v>23.2925</v>
      </c>
      <c r="O94" s="63">
        <v>2530</v>
      </c>
      <c r="P94" s="64">
        <f>Table2245789101123456789101112131415[[#This Row],[PEMBULATAN]]*O94</f>
        <v>58930.025000000001</v>
      </c>
    </row>
    <row r="95" spans="1:16" ht="26.25" customHeight="1" x14ac:dyDescent="0.2">
      <c r="A95" s="13"/>
      <c r="B95" s="73"/>
      <c r="C95" s="71" t="s">
        <v>1991</v>
      </c>
      <c r="D95" s="74" t="s">
        <v>69</v>
      </c>
      <c r="E95" s="12">
        <v>44478</v>
      </c>
      <c r="F95" s="74" t="s">
        <v>70</v>
      </c>
      <c r="G95" s="12">
        <v>44481.833333333336</v>
      </c>
      <c r="H95" s="75" t="s">
        <v>1888</v>
      </c>
      <c r="I95" s="15">
        <v>78</v>
      </c>
      <c r="J95" s="15">
        <v>25</v>
      </c>
      <c r="K95" s="15">
        <v>20</v>
      </c>
      <c r="L95" s="15">
        <v>15</v>
      </c>
      <c r="M95" s="79">
        <v>9.75</v>
      </c>
      <c r="N95" s="101">
        <v>15</v>
      </c>
      <c r="O95" s="63">
        <v>2530</v>
      </c>
      <c r="P95" s="64">
        <f>Table2245789101123456789101112131415[[#This Row],[PEMBULATAN]]*O95</f>
        <v>37950</v>
      </c>
    </row>
    <row r="96" spans="1:16" ht="26.25" customHeight="1" x14ac:dyDescent="0.2">
      <c r="A96" s="13"/>
      <c r="B96" s="73"/>
      <c r="C96" s="71" t="s">
        <v>1992</v>
      </c>
      <c r="D96" s="74" t="s">
        <v>69</v>
      </c>
      <c r="E96" s="12">
        <v>44478</v>
      </c>
      <c r="F96" s="74" t="s">
        <v>70</v>
      </c>
      <c r="G96" s="12">
        <v>44481.833333333336</v>
      </c>
      <c r="H96" s="75" t="s">
        <v>1888</v>
      </c>
      <c r="I96" s="15">
        <v>90</v>
      </c>
      <c r="J96" s="15">
        <v>18</v>
      </c>
      <c r="K96" s="15">
        <v>10</v>
      </c>
      <c r="L96" s="15">
        <v>3</v>
      </c>
      <c r="M96" s="79">
        <v>4.05</v>
      </c>
      <c r="N96" s="101">
        <v>4.05</v>
      </c>
      <c r="O96" s="63">
        <v>2530</v>
      </c>
      <c r="P96" s="64">
        <f>Table2245789101123456789101112131415[[#This Row],[PEMBULATAN]]*O96</f>
        <v>10246.5</v>
      </c>
    </row>
    <row r="97" spans="1:16" ht="26.25" customHeight="1" x14ac:dyDescent="0.2">
      <c r="A97" s="13"/>
      <c r="B97" s="73"/>
      <c r="C97" s="71" t="s">
        <v>1993</v>
      </c>
      <c r="D97" s="74" t="s">
        <v>69</v>
      </c>
      <c r="E97" s="12">
        <v>44478</v>
      </c>
      <c r="F97" s="74" t="s">
        <v>70</v>
      </c>
      <c r="G97" s="12">
        <v>44481.833333333336</v>
      </c>
      <c r="H97" s="75" t="s">
        <v>1888</v>
      </c>
      <c r="I97" s="15">
        <v>30</v>
      </c>
      <c r="J97" s="15">
        <v>30</v>
      </c>
      <c r="K97" s="15">
        <v>30</v>
      </c>
      <c r="L97" s="15">
        <v>2</v>
      </c>
      <c r="M97" s="79">
        <v>6.75</v>
      </c>
      <c r="N97" s="101">
        <v>6.75</v>
      </c>
      <c r="O97" s="63">
        <v>2530</v>
      </c>
      <c r="P97" s="64">
        <f>Table2245789101123456789101112131415[[#This Row],[PEMBULATAN]]*O97</f>
        <v>17077.5</v>
      </c>
    </row>
    <row r="98" spans="1:16" ht="26.25" customHeight="1" x14ac:dyDescent="0.2">
      <c r="A98" s="13"/>
      <c r="B98" s="73"/>
      <c r="C98" s="71" t="s">
        <v>1994</v>
      </c>
      <c r="D98" s="74" t="s">
        <v>69</v>
      </c>
      <c r="E98" s="12">
        <v>44478</v>
      </c>
      <c r="F98" s="74" t="s">
        <v>70</v>
      </c>
      <c r="G98" s="12">
        <v>44481.833333333336</v>
      </c>
      <c r="H98" s="75" t="s">
        <v>1888</v>
      </c>
      <c r="I98" s="15">
        <v>102</v>
      </c>
      <c r="J98" s="15">
        <v>37</v>
      </c>
      <c r="K98" s="15">
        <v>13</v>
      </c>
      <c r="L98" s="15">
        <v>6</v>
      </c>
      <c r="M98" s="79">
        <v>12.265499999999999</v>
      </c>
      <c r="N98" s="101">
        <v>12.265499999999999</v>
      </c>
      <c r="O98" s="63">
        <v>2530</v>
      </c>
      <c r="P98" s="64">
        <f>Table2245789101123456789101112131415[[#This Row],[PEMBULATAN]]*O98</f>
        <v>31031.715</v>
      </c>
    </row>
    <row r="99" spans="1:16" ht="26.25" customHeight="1" x14ac:dyDescent="0.2">
      <c r="A99" s="13"/>
      <c r="B99" s="73"/>
      <c r="C99" s="71" t="s">
        <v>1995</v>
      </c>
      <c r="D99" s="74" t="s">
        <v>69</v>
      </c>
      <c r="E99" s="12">
        <v>44478</v>
      </c>
      <c r="F99" s="74" t="s">
        <v>70</v>
      </c>
      <c r="G99" s="12">
        <v>44481.833333333336</v>
      </c>
      <c r="H99" s="75" t="s">
        <v>1888</v>
      </c>
      <c r="I99" s="15">
        <v>61</v>
      </c>
      <c r="J99" s="15">
        <v>34</v>
      </c>
      <c r="K99" s="15">
        <v>13</v>
      </c>
      <c r="L99" s="15">
        <v>4</v>
      </c>
      <c r="M99" s="79">
        <v>6.7404999999999999</v>
      </c>
      <c r="N99" s="101">
        <v>6.7404999999999999</v>
      </c>
      <c r="O99" s="63">
        <v>2530</v>
      </c>
      <c r="P99" s="64">
        <f>Table2245789101123456789101112131415[[#This Row],[PEMBULATAN]]*O99</f>
        <v>17053.465</v>
      </c>
    </row>
    <row r="100" spans="1:16" ht="26.25" customHeight="1" x14ac:dyDescent="0.2">
      <c r="A100" s="13"/>
      <c r="B100" s="73"/>
      <c r="C100" s="71" t="s">
        <v>1996</v>
      </c>
      <c r="D100" s="74" t="s">
        <v>69</v>
      </c>
      <c r="E100" s="12">
        <v>44478</v>
      </c>
      <c r="F100" s="74" t="s">
        <v>70</v>
      </c>
      <c r="G100" s="12">
        <v>44481.833333333336</v>
      </c>
      <c r="H100" s="75" t="s">
        <v>1888</v>
      </c>
      <c r="I100" s="15">
        <v>50</v>
      </c>
      <c r="J100" s="15">
        <v>30</v>
      </c>
      <c r="K100" s="15">
        <v>21</v>
      </c>
      <c r="L100" s="15">
        <v>6</v>
      </c>
      <c r="M100" s="79">
        <v>7.875</v>
      </c>
      <c r="N100" s="101">
        <v>7.875</v>
      </c>
      <c r="O100" s="63">
        <v>2530</v>
      </c>
      <c r="P100" s="64">
        <f>Table2245789101123456789101112131415[[#This Row],[PEMBULATAN]]*O100</f>
        <v>19923.75</v>
      </c>
    </row>
    <row r="101" spans="1:16" ht="26.25" customHeight="1" x14ac:dyDescent="0.2">
      <c r="A101" s="13"/>
      <c r="B101" s="73"/>
      <c r="C101" s="71" t="s">
        <v>1997</v>
      </c>
      <c r="D101" s="74" t="s">
        <v>69</v>
      </c>
      <c r="E101" s="12">
        <v>44478</v>
      </c>
      <c r="F101" s="74" t="s">
        <v>70</v>
      </c>
      <c r="G101" s="12">
        <v>44481.833333333336</v>
      </c>
      <c r="H101" s="75" t="s">
        <v>1888</v>
      </c>
      <c r="I101" s="15">
        <v>46</v>
      </c>
      <c r="J101" s="15">
        <v>32</v>
      </c>
      <c r="K101" s="15">
        <v>19</v>
      </c>
      <c r="L101" s="15">
        <v>9</v>
      </c>
      <c r="M101" s="79">
        <v>6.992</v>
      </c>
      <c r="N101" s="101">
        <v>9</v>
      </c>
      <c r="O101" s="63">
        <v>2530</v>
      </c>
      <c r="P101" s="64">
        <f>Table2245789101123456789101112131415[[#This Row],[PEMBULATAN]]*O101</f>
        <v>22770</v>
      </c>
    </row>
    <row r="102" spans="1:16" ht="26.25" customHeight="1" x14ac:dyDescent="0.2">
      <c r="A102" s="13"/>
      <c r="B102" s="73"/>
      <c r="C102" s="71" t="s">
        <v>1998</v>
      </c>
      <c r="D102" s="74" t="s">
        <v>69</v>
      </c>
      <c r="E102" s="12">
        <v>44478</v>
      </c>
      <c r="F102" s="74" t="s">
        <v>70</v>
      </c>
      <c r="G102" s="12">
        <v>44481.833333333336</v>
      </c>
      <c r="H102" s="75" t="s">
        <v>1888</v>
      </c>
      <c r="I102" s="15">
        <v>80</v>
      </c>
      <c r="J102" s="15">
        <v>42</v>
      </c>
      <c r="K102" s="15">
        <v>16</v>
      </c>
      <c r="L102" s="15">
        <v>4</v>
      </c>
      <c r="M102" s="79">
        <v>13.44</v>
      </c>
      <c r="N102" s="101">
        <v>14</v>
      </c>
      <c r="O102" s="63">
        <v>2530</v>
      </c>
      <c r="P102" s="64">
        <f>Table2245789101123456789101112131415[[#This Row],[PEMBULATAN]]*O102</f>
        <v>35420</v>
      </c>
    </row>
    <row r="103" spans="1:16" ht="26.25" customHeight="1" x14ac:dyDescent="0.2">
      <c r="A103" s="13"/>
      <c r="B103" s="73"/>
      <c r="C103" s="71" t="s">
        <v>1999</v>
      </c>
      <c r="D103" s="74" t="s">
        <v>69</v>
      </c>
      <c r="E103" s="12">
        <v>44478</v>
      </c>
      <c r="F103" s="74" t="s">
        <v>70</v>
      </c>
      <c r="G103" s="12">
        <v>44481.833333333336</v>
      </c>
      <c r="H103" s="75" t="s">
        <v>1888</v>
      </c>
      <c r="I103" s="15">
        <v>127</v>
      </c>
      <c r="J103" s="15">
        <v>40</v>
      </c>
      <c r="K103" s="15">
        <v>18</v>
      </c>
      <c r="L103" s="15">
        <v>3</v>
      </c>
      <c r="M103" s="79">
        <v>22.86</v>
      </c>
      <c r="N103" s="101">
        <v>22.86</v>
      </c>
      <c r="O103" s="63">
        <v>2530</v>
      </c>
      <c r="P103" s="64">
        <f>Table2245789101123456789101112131415[[#This Row],[PEMBULATAN]]*O103</f>
        <v>57835.799999999996</v>
      </c>
    </row>
    <row r="104" spans="1:16" ht="26.25" customHeight="1" x14ac:dyDescent="0.2">
      <c r="A104" s="13"/>
      <c r="B104" s="73"/>
      <c r="C104" s="71" t="s">
        <v>2000</v>
      </c>
      <c r="D104" s="74" t="s">
        <v>69</v>
      </c>
      <c r="E104" s="12">
        <v>44478</v>
      </c>
      <c r="F104" s="74" t="s">
        <v>70</v>
      </c>
      <c r="G104" s="12">
        <v>44481.833333333336</v>
      </c>
      <c r="H104" s="75" t="s">
        <v>1888</v>
      </c>
      <c r="I104" s="15">
        <v>117</v>
      </c>
      <c r="J104" s="15">
        <v>77</v>
      </c>
      <c r="K104" s="15">
        <v>8</v>
      </c>
      <c r="L104" s="15">
        <v>2</v>
      </c>
      <c r="M104" s="79">
        <v>18.018000000000001</v>
      </c>
      <c r="N104" s="101">
        <v>18.018000000000001</v>
      </c>
      <c r="O104" s="63">
        <v>2530</v>
      </c>
      <c r="P104" s="64">
        <f>Table2245789101123456789101112131415[[#This Row],[PEMBULATAN]]*O104</f>
        <v>45585.54</v>
      </c>
    </row>
    <row r="105" spans="1:16" ht="26.25" customHeight="1" x14ac:dyDescent="0.2">
      <c r="A105" s="13"/>
      <c r="B105" s="73"/>
      <c r="C105" s="71" t="s">
        <v>2001</v>
      </c>
      <c r="D105" s="74" t="s">
        <v>69</v>
      </c>
      <c r="E105" s="12">
        <v>44478</v>
      </c>
      <c r="F105" s="74" t="s">
        <v>70</v>
      </c>
      <c r="G105" s="12">
        <v>44481.833333333336</v>
      </c>
      <c r="H105" s="75" t="s">
        <v>1888</v>
      </c>
      <c r="I105" s="15">
        <v>72</v>
      </c>
      <c r="J105" s="15">
        <v>65</v>
      </c>
      <c r="K105" s="15">
        <v>34</v>
      </c>
      <c r="L105" s="15">
        <v>12</v>
      </c>
      <c r="M105" s="79">
        <v>39.78</v>
      </c>
      <c r="N105" s="101">
        <v>39.78</v>
      </c>
      <c r="O105" s="63">
        <v>2530</v>
      </c>
      <c r="P105" s="64">
        <f>Table2245789101123456789101112131415[[#This Row],[PEMBULATAN]]*O105</f>
        <v>100643.40000000001</v>
      </c>
    </row>
    <row r="106" spans="1:16" ht="26.25" customHeight="1" x14ac:dyDescent="0.2">
      <c r="A106" s="13"/>
      <c r="B106" s="73"/>
      <c r="C106" s="71" t="s">
        <v>2002</v>
      </c>
      <c r="D106" s="74" t="s">
        <v>69</v>
      </c>
      <c r="E106" s="12">
        <v>44478</v>
      </c>
      <c r="F106" s="74" t="s">
        <v>70</v>
      </c>
      <c r="G106" s="12">
        <v>44481.833333333336</v>
      </c>
      <c r="H106" s="75" t="s">
        <v>1888</v>
      </c>
      <c r="I106" s="15">
        <v>41</v>
      </c>
      <c r="J106" s="15">
        <v>22</v>
      </c>
      <c r="K106" s="15">
        <v>10</v>
      </c>
      <c r="L106" s="15">
        <v>2</v>
      </c>
      <c r="M106" s="79">
        <v>2.2549999999999999</v>
      </c>
      <c r="N106" s="101">
        <v>2.2549999999999999</v>
      </c>
      <c r="O106" s="63">
        <v>2530</v>
      </c>
      <c r="P106" s="64">
        <f>Table2245789101123456789101112131415[[#This Row],[PEMBULATAN]]*O106</f>
        <v>5705.15</v>
      </c>
    </row>
    <row r="107" spans="1:16" ht="26.25" customHeight="1" x14ac:dyDescent="0.2">
      <c r="A107" s="13"/>
      <c r="B107" s="73"/>
      <c r="C107" s="71" t="s">
        <v>2003</v>
      </c>
      <c r="D107" s="74" t="s">
        <v>69</v>
      </c>
      <c r="E107" s="12">
        <v>44478</v>
      </c>
      <c r="F107" s="74" t="s">
        <v>70</v>
      </c>
      <c r="G107" s="12">
        <v>44481.833333333336</v>
      </c>
      <c r="H107" s="75" t="s">
        <v>1888</v>
      </c>
      <c r="I107" s="15">
        <v>95</v>
      </c>
      <c r="J107" s="15">
        <v>55</v>
      </c>
      <c r="K107" s="15">
        <v>20</v>
      </c>
      <c r="L107" s="15">
        <v>27</v>
      </c>
      <c r="M107" s="79">
        <v>26.125</v>
      </c>
      <c r="N107" s="101">
        <v>27</v>
      </c>
      <c r="O107" s="63">
        <v>2530</v>
      </c>
      <c r="P107" s="64">
        <f>Table2245789101123456789101112131415[[#This Row],[PEMBULATAN]]*O107</f>
        <v>68310</v>
      </c>
    </row>
    <row r="108" spans="1:16" ht="26.25" customHeight="1" x14ac:dyDescent="0.2">
      <c r="A108" s="13"/>
      <c r="B108" s="73"/>
      <c r="C108" s="71" t="s">
        <v>2004</v>
      </c>
      <c r="D108" s="74" t="s">
        <v>69</v>
      </c>
      <c r="E108" s="12">
        <v>44478</v>
      </c>
      <c r="F108" s="74" t="s">
        <v>70</v>
      </c>
      <c r="G108" s="12">
        <v>44481.833333333336</v>
      </c>
      <c r="H108" s="75" t="s">
        <v>1888</v>
      </c>
      <c r="I108" s="15">
        <v>66</v>
      </c>
      <c r="J108" s="15">
        <v>50</v>
      </c>
      <c r="K108" s="15">
        <v>24</v>
      </c>
      <c r="L108" s="15">
        <v>8</v>
      </c>
      <c r="M108" s="79">
        <v>19.8</v>
      </c>
      <c r="N108" s="101">
        <v>19.8</v>
      </c>
      <c r="O108" s="63">
        <v>2530</v>
      </c>
      <c r="P108" s="64">
        <f>Table2245789101123456789101112131415[[#This Row],[PEMBULATAN]]*O108</f>
        <v>50094</v>
      </c>
    </row>
    <row r="109" spans="1:16" ht="26.25" customHeight="1" x14ac:dyDescent="0.2">
      <c r="A109" s="13"/>
      <c r="B109" s="73"/>
      <c r="C109" s="71" t="s">
        <v>2005</v>
      </c>
      <c r="D109" s="74" t="s">
        <v>69</v>
      </c>
      <c r="E109" s="12">
        <v>44478</v>
      </c>
      <c r="F109" s="74" t="s">
        <v>70</v>
      </c>
      <c r="G109" s="12">
        <v>44481.833333333336</v>
      </c>
      <c r="H109" s="75" t="s">
        <v>1888</v>
      </c>
      <c r="I109" s="15">
        <v>90</v>
      </c>
      <c r="J109" s="15">
        <v>60</v>
      </c>
      <c r="K109" s="15">
        <v>33</v>
      </c>
      <c r="L109" s="15">
        <v>19</v>
      </c>
      <c r="M109" s="79">
        <v>44.55</v>
      </c>
      <c r="N109" s="101">
        <v>44.55</v>
      </c>
      <c r="O109" s="63">
        <v>2530</v>
      </c>
      <c r="P109" s="64">
        <f>Table2245789101123456789101112131415[[#This Row],[PEMBULATAN]]*O109</f>
        <v>112711.5</v>
      </c>
    </row>
    <row r="110" spans="1:16" ht="26.25" customHeight="1" x14ac:dyDescent="0.2">
      <c r="A110" s="13"/>
      <c r="B110" s="73"/>
      <c r="C110" s="71" t="s">
        <v>2006</v>
      </c>
      <c r="D110" s="74" t="s">
        <v>69</v>
      </c>
      <c r="E110" s="12">
        <v>44478</v>
      </c>
      <c r="F110" s="74" t="s">
        <v>70</v>
      </c>
      <c r="G110" s="12">
        <v>44481.833333333336</v>
      </c>
      <c r="H110" s="75" t="s">
        <v>1888</v>
      </c>
      <c r="I110" s="15">
        <v>34</v>
      </c>
      <c r="J110" s="15">
        <v>25</v>
      </c>
      <c r="K110" s="15">
        <v>20</v>
      </c>
      <c r="L110" s="15">
        <v>10</v>
      </c>
      <c r="M110" s="79">
        <v>4.25</v>
      </c>
      <c r="N110" s="101">
        <v>10</v>
      </c>
      <c r="O110" s="63">
        <v>2530</v>
      </c>
      <c r="P110" s="64">
        <f>Table2245789101123456789101112131415[[#This Row],[PEMBULATAN]]*O110</f>
        <v>25300</v>
      </c>
    </row>
    <row r="111" spans="1:16" ht="26.25" customHeight="1" x14ac:dyDescent="0.2">
      <c r="A111" s="13"/>
      <c r="B111" s="73"/>
      <c r="C111" s="71" t="s">
        <v>2007</v>
      </c>
      <c r="D111" s="74" t="s">
        <v>69</v>
      </c>
      <c r="E111" s="12">
        <v>44478</v>
      </c>
      <c r="F111" s="74" t="s">
        <v>70</v>
      </c>
      <c r="G111" s="12">
        <v>44481.833333333336</v>
      </c>
      <c r="H111" s="75" t="s">
        <v>1888</v>
      </c>
      <c r="I111" s="15">
        <v>92</v>
      </c>
      <c r="J111" s="15">
        <v>55</v>
      </c>
      <c r="K111" s="15">
        <v>35</v>
      </c>
      <c r="L111" s="15">
        <v>14</v>
      </c>
      <c r="M111" s="79">
        <v>44.274999999999999</v>
      </c>
      <c r="N111" s="101">
        <v>44.274999999999999</v>
      </c>
      <c r="O111" s="63">
        <v>2530</v>
      </c>
      <c r="P111" s="64">
        <f>Table2245789101123456789101112131415[[#This Row],[PEMBULATAN]]*O111</f>
        <v>112015.75</v>
      </c>
    </row>
    <row r="112" spans="1:16" ht="26.25" customHeight="1" x14ac:dyDescent="0.2">
      <c r="A112" s="13"/>
      <c r="B112" s="73"/>
      <c r="C112" s="71" t="s">
        <v>2008</v>
      </c>
      <c r="D112" s="74" t="s">
        <v>69</v>
      </c>
      <c r="E112" s="12">
        <v>44478</v>
      </c>
      <c r="F112" s="74" t="s">
        <v>70</v>
      </c>
      <c r="G112" s="12">
        <v>44481.833333333336</v>
      </c>
      <c r="H112" s="75" t="s">
        <v>1888</v>
      </c>
      <c r="I112" s="15">
        <v>60</v>
      </c>
      <c r="J112" s="15">
        <v>50</v>
      </c>
      <c r="K112" s="15">
        <v>36</v>
      </c>
      <c r="L112" s="15">
        <v>4</v>
      </c>
      <c r="M112" s="79">
        <v>27</v>
      </c>
      <c r="N112" s="101">
        <v>27</v>
      </c>
      <c r="O112" s="63">
        <v>2530</v>
      </c>
      <c r="P112" s="64">
        <f>Table2245789101123456789101112131415[[#This Row],[PEMBULATAN]]*O112</f>
        <v>68310</v>
      </c>
    </row>
    <row r="113" spans="1:16" ht="26.25" customHeight="1" x14ac:dyDescent="0.2">
      <c r="A113" s="13"/>
      <c r="B113" s="73"/>
      <c r="C113" s="71" t="s">
        <v>2009</v>
      </c>
      <c r="D113" s="74" t="s">
        <v>69</v>
      </c>
      <c r="E113" s="12">
        <v>44478</v>
      </c>
      <c r="F113" s="74" t="s">
        <v>70</v>
      </c>
      <c r="G113" s="12">
        <v>44481.833333333336</v>
      </c>
      <c r="H113" s="75" t="s">
        <v>1888</v>
      </c>
      <c r="I113" s="15">
        <v>51</v>
      </c>
      <c r="J113" s="15">
        <v>41</v>
      </c>
      <c r="K113" s="15">
        <v>21</v>
      </c>
      <c r="L113" s="15">
        <v>6</v>
      </c>
      <c r="M113" s="79">
        <v>10.97775</v>
      </c>
      <c r="N113" s="101">
        <v>10.97775</v>
      </c>
      <c r="O113" s="63">
        <v>2530</v>
      </c>
      <c r="P113" s="64">
        <f>Table2245789101123456789101112131415[[#This Row],[PEMBULATAN]]*O113</f>
        <v>27773.7075</v>
      </c>
    </row>
    <row r="114" spans="1:16" ht="26.25" customHeight="1" x14ac:dyDescent="0.2">
      <c r="A114" s="13"/>
      <c r="B114" s="73"/>
      <c r="C114" s="71" t="s">
        <v>2010</v>
      </c>
      <c r="D114" s="74" t="s">
        <v>69</v>
      </c>
      <c r="E114" s="12">
        <v>44478</v>
      </c>
      <c r="F114" s="74" t="s">
        <v>70</v>
      </c>
      <c r="G114" s="12">
        <v>44481.833333333336</v>
      </c>
      <c r="H114" s="75" t="s">
        <v>1888</v>
      </c>
      <c r="I114" s="15">
        <v>68</v>
      </c>
      <c r="J114" s="15">
        <v>40</v>
      </c>
      <c r="K114" s="15">
        <v>10</v>
      </c>
      <c r="L114" s="15">
        <v>12</v>
      </c>
      <c r="M114" s="79">
        <v>6.8</v>
      </c>
      <c r="N114" s="101">
        <v>12</v>
      </c>
      <c r="O114" s="63">
        <v>2530</v>
      </c>
      <c r="P114" s="64">
        <f>Table2245789101123456789101112131415[[#This Row],[PEMBULATAN]]*O114</f>
        <v>30360</v>
      </c>
    </row>
    <row r="115" spans="1:16" ht="26.25" customHeight="1" x14ac:dyDescent="0.2">
      <c r="A115" s="13"/>
      <c r="B115" s="73"/>
      <c r="C115" s="71" t="s">
        <v>2011</v>
      </c>
      <c r="D115" s="74" t="s">
        <v>69</v>
      </c>
      <c r="E115" s="12">
        <v>44478</v>
      </c>
      <c r="F115" s="74" t="s">
        <v>70</v>
      </c>
      <c r="G115" s="12">
        <v>44481.833333333336</v>
      </c>
      <c r="H115" s="75" t="s">
        <v>1888</v>
      </c>
      <c r="I115" s="15">
        <v>80</v>
      </c>
      <c r="J115" s="15">
        <v>60</v>
      </c>
      <c r="K115" s="15">
        <v>30</v>
      </c>
      <c r="L115" s="15">
        <v>12</v>
      </c>
      <c r="M115" s="79">
        <v>36</v>
      </c>
      <c r="N115" s="101">
        <v>36</v>
      </c>
      <c r="O115" s="63">
        <v>2530</v>
      </c>
      <c r="P115" s="64">
        <f>Table2245789101123456789101112131415[[#This Row],[PEMBULATAN]]*O115</f>
        <v>91080</v>
      </c>
    </row>
    <row r="116" spans="1:16" ht="26.25" customHeight="1" x14ac:dyDescent="0.2">
      <c r="A116" s="13"/>
      <c r="B116" s="73"/>
      <c r="C116" s="71" t="s">
        <v>2012</v>
      </c>
      <c r="D116" s="74" t="s">
        <v>69</v>
      </c>
      <c r="E116" s="12">
        <v>44478</v>
      </c>
      <c r="F116" s="74" t="s">
        <v>70</v>
      </c>
      <c r="G116" s="12">
        <v>44481.833333333336</v>
      </c>
      <c r="H116" s="75" t="s">
        <v>1888</v>
      </c>
      <c r="I116" s="15">
        <v>45</v>
      </c>
      <c r="J116" s="15">
        <v>40</v>
      </c>
      <c r="K116" s="15">
        <v>21</v>
      </c>
      <c r="L116" s="15">
        <v>3</v>
      </c>
      <c r="M116" s="79">
        <v>9.4499999999999993</v>
      </c>
      <c r="N116" s="101">
        <v>10</v>
      </c>
      <c r="O116" s="63">
        <v>2530</v>
      </c>
      <c r="P116" s="64">
        <f>Table2245789101123456789101112131415[[#This Row],[PEMBULATAN]]*O116</f>
        <v>25300</v>
      </c>
    </row>
    <row r="117" spans="1:16" ht="26.25" customHeight="1" x14ac:dyDescent="0.2">
      <c r="A117" s="13"/>
      <c r="B117" s="73"/>
      <c r="C117" s="71" t="s">
        <v>2013</v>
      </c>
      <c r="D117" s="74" t="s">
        <v>69</v>
      </c>
      <c r="E117" s="12">
        <v>44478</v>
      </c>
      <c r="F117" s="74" t="s">
        <v>70</v>
      </c>
      <c r="G117" s="12">
        <v>44481.833333333336</v>
      </c>
      <c r="H117" s="75" t="s">
        <v>1888</v>
      </c>
      <c r="I117" s="15">
        <v>46</v>
      </c>
      <c r="J117" s="15">
        <v>40</v>
      </c>
      <c r="K117" s="15">
        <v>20</v>
      </c>
      <c r="L117" s="15">
        <v>3</v>
      </c>
      <c r="M117" s="79">
        <v>9.1999999999999993</v>
      </c>
      <c r="N117" s="101">
        <v>9.1999999999999993</v>
      </c>
      <c r="O117" s="63">
        <v>2530</v>
      </c>
      <c r="P117" s="64">
        <f>Table2245789101123456789101112131415[[#This Row],[PEMBULATAN]]*O117</f>
        <v>23276</v>
      </c>
    </row>
    <row r="118" spans="1:16" ht="26.25" customHeight="1" x14ac:dyDescent="0.2">
      <c r="A118" s="13"/>
      <c r="B118" s="73"/>
      <c r="C118" s="71" t="s">
        <v>2014</v>
      </c>
      <c r="D118" s="74" t="s">
        <v>69</v>
      </c>
      <c r="E118" s="12">
        <v>44478</v>
      </c>
      <c r="F118" s="74" t="s">
        <v>70</v>
      </c>
      <c r="G118" s="12">
        <v>44481.833333333336</v>
      </c>
      <c r="H118" s="75" t="s">
        <v>1888</v>
      </c>
      <c r="I118" s="15">
        <v>61</v>
      </c>
      <c r="J118" s="15">
        <v>50</v>
      </c>
      <c r="K118" s="15">
        <v>30</v>
      </c>
      <c r="L118" s="15">
        <v>3</v>
      </c>
      <c r="M118" s="79">
        <v>22.875</v>
      </c>
      <c r="N118" s="101">
        <v>22.875</v>
      </c>
      <c r="O118" s="63">
        <v>2530</v>
      </c>
      <c r="P118" s="64">
        <f>Table2245789101123456789101112131415[[#This Row],[PEMBULATAN]]*O118</f>
        <v>57873.75</v>
      </c>
    </row>
    <row r="119" spans="1:16" ht="26.25" customHeight="1" x14ac:dyDescent="0.2">
      <c r="A119" s="13"/>
      <c r="B119" s="73"/>
      <c r="C119" s="71" t="s">
        <v>2015</v>
      </c>
      <c r="D119" s="74" t="s">
        <v>69</v>
      </c>
      <c r="E119" s="12">
        <v>44478</v>
      </c>
      <c r="F119" s="74" t="s">
        <v>70</v>
      </c>
      <c r="G119" s="12">
        <v>44481.833333333336</v>
      </c>
      <c r="H119" s="75" t="s">
        <v>1888</v>
      </c>
      <c r="I119" s="15">
        <v>102</v>
      </c>
      <c r="J119" s="15">
        <v>60</v>
      </c>
      <c r="K119" s="15">
        <v>1</v>
      </c>
      <c r="L119" s="15">
        <v>10</v>
      </c>
      <c r="M119" s="79">
        <v>1.53</v>
      </c>
      <c r="N119" s="101">
        <v>10</v>
      </c>
      <c r="O119" s="63">
        <v>2530</v>
      </c>
      <c r="P119" s="64">
        <f>Table2245789101123456789101112131415[[#This Row],[PEMBULATAN]]*O119</f>
        <v>25300</v>
      </c>
    </row>
    <row r="120" spans="1:16" ht="26.25" customHeight="1" x14ac:dyDescent="0.2">
      <c r="A120" s="13"/>
      <c r="B120" s="73"/>
      <c r="C120" s="71" t="s">
        <v>2016</v>
      </c>
      <c r="D120" s="74" t="s">
        <v>69</v>
      </c>
      <c r="E120" s="12">
        <v>44478</v>
      </c>
      <c r="F120" s="74" t="s">
        <v>70</v>
      </c>
      <c r="G120" s="12">
        <v>44481.833333333336</v>
      </c>
      <c r="H120" s="75" t="s">
        <v>1888</v>
      </c>
      <c r="I120" s="15">
        <v>91</v>
      </c>
      <c r="J120" s="15">
        <v>16</v>
      </c>
      <c r="K120" s="15">
        <v>41</v>
      </c>
      <c r="L120" s="15">
        <v>8</v>
      </c>
      <c r="M120" s="79">
        <v>14.923999999999999</v>
      </c>
      <c r="N120" s="101">
        <v>14.923999999999999</v>
      </c>
      <c r="O120" s="63">
        <v>2530</v>
      </c>
      <c r="P120" s="64">
        <f>Table2245789101123456789101112131415[[#This Row],[PEMBULATAN]]*O120</f>
        <v>37757.72</v>
      </c>
    </row>
    <row r="121" spans="1:16" ht="26.25" customHeight="1" x14ac:dyDescent="0.2">
      <c r="A121" s="13"/>
      <c r="B121" s="73"/>
      <c r="C121" s="71" t="s">
        <v>2017</v>
      </c>
      <c r="D121" s="74" t="s">
        <v>69</v>
      </c>
      <c r="E121" s="12">
        <v>44478</v>
      </c>
      <c r="F121" s="74" t="s">
        <v>70</v>
      </c>
      <c r="G121" s="12">
        <v>44481.833333333336</v>
      </c>
      <c r="H121" s="75" t="s">
        <v>1888</v>
      </c>
      <c r="I121" s="15">
        <v>43</v>
      </c>
      <c r="J121" s="15">
        <v>25</v>
      </c>
      <c r="K121" s="15">
        <v>25</v>
      </c>
      <c r="L121" s="15">
        <v>4</v>
      </c>
      <c r="M121" s="79">
        <v>6.71875</v>
      </c>
      <c r="N121" s="101">
        <v>6.71875</v>
      </c>
      <c r="O121" s="63">
        <v>2530</v>
      </c>
      <c r="P121" s="64">
        <f>Table2245789101123456789101112131415[[#This Row],[PEMBULATAN]]*O121</f>
        <v>16998.4375</v>
      </c>
    </row>
    <row r="122" spans="1:16" ht="26.25" customHeight="1" x14ac:dyDescent="0.2">
      <c r="A122" s="13"/>
      <c r="B122" s="73"/>
      <c r="C122" s="71" t="s">
        <v>2018</v>
      </c>
      <c r="D122" s="74" t="s">
        <v>69</v>
      </c>
      <c r="E122" s="12">
        <v>44478</v>
      </c>
      <c r="F122" s="74" t="s">
        <v>70</v>
      </c>
      <c r="G122" s="12">
        <v>44481.833333333336</v>
      </c>
      <c r="H122" s="75" t="s">
        <v>1888</v>
      </c>
      <c r="I122" s="15">
        <v>42</v>
      </c>
      <c r="J122" s="15">
        <v>23</v>
      </c>
      <c r="K122" s="15">
        <v>29</v>
      </c>
      <c r="L122" s="15">
        <v>4</v>
      </c>
      <c r="M122" s="79">
        <v>7.0034999999999998</v>
      </c>
      <c r="N122" s="101">
        <v>7.0034999999999998</v>
      </c>
      <c r="O122" s="63">
        <v>2530</v>
      </c>
      <c r="P122" s="64">
        <f>Table2245789101123456789101112131415[[#This Row],[PEMBULATAN]]*O122</f>
        <v>17718.855</v>
      </c>
    </row>
    <row r="123" spans="1:16" ht="26.25" customHeight="1" x14ac:dyDescent="0.2">
      <c r="A123" s="13"/>
      <c r="B123" s="73"/>
      <c r="C123" s="71" t="s">
        <v>2019</v>
      </c>
      <c r="D123" s="74" t="s">
        <v>69</v>
      </c>
      <c r="E123" s="12">
        <v>44478</v>
      </c>
      <c r="F123" s="74" t="s">
        <v>70</v>
      </c>
      <c r="G123" s="12">
        <v>44481.833333333336</v>
      </c>
      <c r="H123" s="75" t="s">
        <v>1888</v>
      </c>
      <c r="I123" s="15">
        <v>62</v>
      </c>
      <c r="J123" s="15">
        <v>22</v>
      </c>
      <c r="K123" s="15">
        <v>40</v>
      </c>
      <c r="L123" s="15">
        <v>3</v>
      </c>
      <c r="M123" s="79">
        <v>13.64</v>
      </c>
      <c r="N123" s="101">
        <v>13.64</v>
      </c>
      <c r="O123" s="63">
        <v>2530</v>
      </c>
      <c r="P123" s="64">
        <f>Table2245789101123456789101112131415[[#This Row],[PEMBULATAN]]*O123</f>
        <v>34509.200000000004</v>
      </c>
    </row>
    <row r="124" spans="1:16" ht="26.25" customHeight="1" x14ac:dyDescent="0.2">
      <c r="A124" s="13"/>
      <c r="B124" s="73"/>
      <c r="C124" s="71" t="s">
        <v>2020</v>
      </c>
      <c r="D124" s="74" t="s">
        <v>69</v>
      </c>
      <c r="E124" s="12">
        <v>44478</v>
      </c>
      <c r="F124" s="74" t="s">
        <v>70</v>
      </c>
      <c r="G124" s="12">
        <v>44481.833333333336</v>
      </c>
      <c r="H124" s="75" t="s">
        <v>1888</v>
      </c>
      <c r="I124" s="15">
        <v>52</v>
      </c>
      <c r="J124" s="15">
        <v>36</v>
      </c>
      <c r="K124" s="15">
        <v>23</v>
      </c>
      <c r="L124" s="15">
        <v>8</v>
      </c>
      <c r="M124" s="79">
        <v>10.763999999999999</v>
      </c>
      <c r="N124" s="101">
        <v>10.763999999999999</v>
      </c>
      <c r="O124" s="63">
        <v>2530</v>
      </c>
      <c r="P124" s="64">
        <f>Table2245789101123456789101112131415[[#This Row],[PEMBULATAN]]*O124</f>
        <v>27232.92</v>
      </c>
    </row>
    <row r="125" spans="1:16" ht="26.25" customHeight="1" x14ac:dyDescent="0.2">
      <c r="A125" s="13"/>
      <c r="B125" s="73"/>
      <c r="C125" s="71" t="s">
        <v>2021</v>
      </c>
      <c r="D125" s="74" t="s">
        <v>69</v>
      </c>
      <c r="E125" s="12">
        <v>44478</v>
      </c>
      <c r="F125" s="74" t="s">
        <v>70</v>
      </c>
      <c r="G125" s="12">
        <v>44481.833333333336</v>
      </c>
      <c r="H125" s="75" t="s">
        <v>1888</v>
      </c>
      <c r="I125" s="15">
        <v>66</v>
      </c>
      <c r="J125" s="15">
        <v>28</v>
      </c>
      <c r="K125" s="15">
        <v>31</v>
      </c>
      <c r="L125" s="15">
        <v>9</v>
      </c>
      <c r="M125" s="79">
        <v>14.321999999999999</v>
      </c>
      <c r="N125" s="101">
        <v>15</v>
      </c>
      <c r="O125" s="63">
        <v>2530</v>
      </c>
      <c r="P125" s="64">
        <f>Table2245789101123456789101112131415[[#This Row],[PEMBULATAN]]*O125</f>
        <v>37950</v>
      </c>
    </row>
    <row r="126" spans="1:16" ht="26.25" customHeight="1" x14ac:dyDescent="0.2">
      <c r="A126" s="13"/>
      <c r="B126" s="73"/>
      <c r="C126" s="71" t="s">
        <v>2022</v>
      </c>
      <c r="D126" s="74" t="s">
        <v>69</v>
      </c>
      <c r="E126" s="12">
        <v>44478</v>
      </c>
      <c r="F126" s="74" t="s">
        <v>70</v>
      </c>
      <c r="G126" s="12">
        <v>44481.833333333336</v>
      </c>
      <c r="H126" s="75" t="s">
        <v>1888</v>
      </c>
      <c r="I126" s="15">
        <v>37</v>
      </c>
      <c r="J126" s="15">
        <v>30</v>
      </c>
      <c r="K126" s="15">
        <v>37</v>
      </c>
      <c r="L126" s="15">
        <v>10</v>
      </c>
      <c r="M126" s="79">
        <v>10.2675</v>
      </c>
      <c r="N126" s="101">
        <v>10.2675</v>
      </c>
      <c r="O126" s="63">
        <v>2530</v>
      </c>
      <c r="P126" s="64">
        <f>Table2245789101123456789101112131415[[#This Row],[PEMBULATAN]]*O126</f>
        <v>25976.775000000001</v>
      </c>
    </row>
    <row r="127" spans="1:16" ht="26.25" customHeight="1" x14ac:dyDescent="0.2">
      <c r="A127" s="13"/>
      <c r="B127" s="73"/>
      <c r="C127" s="71" t="s">
        <v>2023</v>
      </c>
      <c r="D127" s="74" t="s">
        <v>69</v>
      </c>
      <c r="E127" s="12">
        <v>44478</v>
      </c>
      <c r="F127" s="74" t="s">
        <v>70</v>
      </c>
      <c r="G127" s="12">
        <v>44481.833333333336</v>
      </c>
      <c r="H127" s="75" t="s">
        <v>1888</v>
      </c>
      <c r="I127" s="15">
        <v>22</v>
      </c>
      <c r="J127" s="15">
        <v>22</v>
      </c>
      <c r="K127" s="15">
        <v>32</v>
      </c>
      <c r="L127" s="15">
        <v>7</v>
      </c>
      <c r="M127" s="79">
        <v>3.8719999999999999</v>
      </c>
      <c r="N127" s="101">
        <v>7</v>
      </c>
      <c r="O127" s="63">
        <v>2530</v>
      </c>
      <c r="P127" s="64">
        <f>Table2245789101123456789101112131415[[#This Row],[PEMBULATAN]]*O127</f>
        <v>17710</v>
      </c>
    </row>
    <row r="128" spans="1:16" ht="26.25" customHeight="1" x14ac:dyDescent="0.2">
      <c r="A128" s="13"/>
      <c r="B128" s="73"/>
      <c r="C128" s="71" t="s">
        <v>2024</v>
      </c>
      <c r="D128" s="74" t="s">
        <v>69</v>
      </c>
      <c r="E128" s="12">
        <v>44478</v>
      </c>
      <c r="F128" s="74" t="s">
        <v>70</v>
      </c>
      <c r="G128" s="12">
        <v>44481.833333333336</v>
      </c>
      <c r="H128" s="75" t="s">
        <v>1888</v>
      </c>
      <c r="I128" s="15">
        <v>90</v>
      </c>
      <c r="J128" s="15">
        <v>52</v>
      </c>
      <c r="K128" s="15">
        <v>40</v>
      </c>
      <c r="L128" s="15">
        <v>24</v>
      </c>
      <c r="M128" s="79">
        <v>46.8</v>
      </c>
      <c r="N128" s="101">
        <v>46.8</v>
      </c>
      <c r="O128" s="63">
        <v>2530</v>
      </c>
      <c r="P128" s="64">
        <f>Table2245789101123456789101112131415[[#This Row],[PEMBULATAN]]*O128</f>
        <v>118404</v>
      </c>
    </row>
    <row r="129" spans="1:16" ht="26.25" customHeight="1" x14ac:dyDescent="0.2">
      <c r="A129" s="13"/>
      <c r="B129" s="73"/>
      <c r="C129" s="71" t="s">
        <v>2025</v>
      </c>
      <c r="D129" s="74" t="s">
        <v>69</v>
      </c>
      <c r="E129" s="12">
        <v>44478</v>
      </c>
      <c r="F129" s="74" t="s">
        <v>70</v>
      </c>
      <c r="G129" s="12">
        <v>44481.833333333336</v>
      </c>
      <c r="H129" s="75" t="s">
        <v>1888</v>
      </c>
      <c r="I129" s="15">
        <v>100</v>
      </c>
      <c r="J129" s="15">
        <v>53</v>
      </c>
      <c r="K129" s="15">
        <v>30</v>
      </c>
      <c r="L129" s="15">
        <v>20</v>
      </c>
      <c r="M129" s="79">
        <v>39.75</v>
      </c>
      <c r="N129" s="101">
        <v>39.75</v>
      </c>
      <c r="O129" s="63">
        <v>2530</v>
      </c>
      <c r="P129" s="64">
        <f>Table2245789101123456789101112131415[[#This Row],[PEMBULATAN]]*O129</f>
        <v>100567.5</v>
      </c>
    </row>
    <row r="130" spans="1:16" ht="26.25" customHeight="1" x14ac:dyDescent="0.2">
      <c r="A130" s="13"/>
      <c r="B130" s="73"/>
      <c r="C130" s="71" t="s">
        <v>2026</v>
      </c>
      <c r="D130" s="74" t="s">
        <v>69</v>
      </c>
      <c r="E130" s="12">
        <v>44478</v>
      </c>
      <c r="F130" s="74" t="s">
        <v>70</v>
      </c>
      <c r="G130" s="12">
        <v>44481.833333333336</v>
      </c>
      <c r="H130" s="75" t="s">
        <v>1888</v>
      </c>
      <c r="I130" s="15">
        <v>61</v>
      </c>
      <c r="J130" s="15">
        <v>65</v>
      </c>
      <c r="K130" s="15">
        <v>22</v>
      </c>
      <c r="L130" s="15">
        <v>11</v>
      </c>
      <c r="M130" s="79">
        <v>21.807500000000001</v>
      </c>
      <c r="N130" s="101">
        <v>21.807500000000001</v>
      </c>
      <c r="O130" s="63">
        <v>2530</v>
      </c>
      <c r="P130" s="64">
        <f>Table2245789101123456789101112131415[[#This Row],[PEMBULATAN]]*O130</f>
        <v>55172.975000000006</v>
      </c>
    </row>
    <row r="131" spans="1:16" ht="26.25" customHeight="1" x14ac:dyDescent="0.2">
      <c r="A131" s="13"/>
      <c r="B131" s="73"/>
      <c r="C131" s="71" t="s">
        <v>2027</v>
      </c>
      <c r="D131" s="74" t="s">
        <v>69</v>
      </c>
      <c r="E131" s="12">
        <v>44478</v>
      </c>
      <c r="F131" s="74" t="s">
        <v>70</v>
      </c>
      <c r="G131" s="12">
        <v>44481.833333333336</v>
      </c>
      <c r="H131" s="75" t="s">
        <v>1888</v>
      </c>
      <c r="I131" s="15">
        <v>82</v>
      </c>
      <c r="J131" s="15">
        <v>67</v>
      </c>
      <c r="K131" s="15">
        <v>25</v>
      </c>
      <c r="L131" s="15">
        <v>15</v>
      </c>
      <c r="M131" s="79">
        <v>34.337499999999999</v>
      </c>
      <c r="N131" s="101">
        <v>35</v>
      </c>
      <c r="O131" s="63">
        <v>2530</v>
      </c>
      <c r="P131" s="64">
        <f>Table2245789101123456789101112131415[[#This Row],[PEMBULATAN]]*O131</f>
        <v>88550</v>
      </c>
    </row>
    <row r="132" spans="1:16" ht="26.25" customHeight="1" x14ac:dyDescent="0.2">
      <c r="A132" s="13"/>
      <c r="B132" s="73"/>
      <c r="C132" s="71" t="s">
        <v>2028</v>
      </c>
      <c r="D132" s="74" t="s">
        <v>69</v>
      </c>
      <c r="E132" s="12">
        <v>44478</v>
      </c>
      <c r="F132" s="74" t="s">
        <v>70</v>
      </c>
      <c r="G132" s="12">
        <v>44481.833333333336</v>
      </c>
      <c r="H132" s="75" t="s">
        <v>1888</v>
      </c>
      <c r="I132" s="15">
        <v>94</v>
      </c>
      <c r="J132" s="15">
        <v>52</v>
      </c>
      <c r="K132" s="15">
        <v>35</v>
      </c>
      <c r="L132" s="15">
        <v>23</v>
      </c>
      <c r="M132" s="79">
        <v>42.77</v>
      </c>
      <c r="N132" s="101">
        <v>42.77</v>
      </c>
      <c r="O132" s="63">
        <v>2530</v>
      </c>
      <c r="P132" s="64">
        <f>Table2245789101123456789101112131415[[#This Row],[PEMBULATAN]]*O132</f>
        <v>108208.1</v>
      </c>
    </row>
    <row r="133" spans="1:16" ht="26.25" customHeight="1" x14ac:dyDescent="0.2">
      <c r="A133" s="13"/>
      <c r="B133" s="73"/>
      <c r="C133" s="71" t="s">
        <v>2029</v>
      </c>
      <c r="D133" s="74" t="s">
        <v>69</v>
      </c>
      <c r="E133" s="12">
        <v>44478</v>
      </c>
      <c r="F133" s="74" t="s">
        <v>70</v>
      </c>
      <c r="G133" s="12">
        <v>44481.833333333336</v>
      </c>
      <c r="H133" s="75" t="s">
        <v>1888</v>
      </c>
      <c r="I133" s="15">
        <v>80</v>
      </c>
      <c r="J133" s="15">
        <v>60</v>
      </c>
      <c r="K133" s="15">
        <v>20</v>
      </c>
      <c r="L133" s="15">
        <v>10</v>
      </c>
      <c r="M133" s="79">
        <v>24</v>
      </c>
      <c r="N133" s="101">
        <v>24</v>
      </c>
      <c r="O133" s="63">
        <v>2530</v>
      </c>
      <c r="P133" s="64">
        <f>Table2245789101123456789101112131415[[#This Row],[PEMBULATAN]]*O133</f>
        <v>60720</v>
      </c>
    </row>
    <row r="134" spans="1:16" ht="26.25" customHeight="1" x14ac:dyDescent="0.2">
      <c r="A134" s="13"/>
      <c r="B134" s="73"/>
      <c r="C134" s="71" t="s">
        <v>2030</v>
      </c>
      <c r="D134" s="74" t="s">
        <v>69</v>
      </c>
      <c r="E134" s="12">
        <v>44478</v>
      </c>
      <c r="F134" s="74" t="s">
        <v>70</v>
      </c>
      <c r="G134" s="12">
        <v>44481.833333333336</v>
      </c>
      <c r="H134" s="75" t="s">
        <v>1888</v>
      </c>
      <c r="I134" s="15">
        <v>80</v>
      </c>
      <c r="J134" s="15">
        <v>50</v>
      </c>
      <c r="K134" s="15">
        <v>20</v>
      </c>
      <c r="L134" s="15">
        <v>6</v>
      </c>
      <c r="M134" s="79">
        <v>20</v>
      </c>
      <c r="N134" s="101">
        <v>20</v>
      </c>
      <c r="O134" s="63">
        <v>2530</v>
      </c>
      <c r="P134" s="64">
        <f>Table2245789101123456789101112131415[[#This Row],[PEMBULATAN]]*O134</f>
        <v>50600</v>
      </c>
    </row>
    <row r="135" spans="1:16" ht="26.25" customHeight="1" x14ac:dyDescent="0.2">
      <c r="A135" s="13"/>
      <c r="B135" s="73"/>
      <c r="C135" s="71" t="s">
        <v>2031</v>
      </c>
      <c r="D135" s="74" t="s">
        <v>69</v>
      </c>
      <c r="E135" s="12">
        <v>44478</v>
      </c>
      <c r="F135" s="74" t="s">
        <v>70</v>
      </c>
      <c r="G135" s="12">
        <v>44481.833333333336</v>
      </c>
      <c r="H135" s="75" t="s">
        <v>1888</v>
      </c>
      <c r="I135" s="15">
        <v>70</v>
      </c>
      <c r="J135" s="15">
        <v>57</v>
      </c>
      <c r="K135" s="15">
        <v>25</v>
      </c>
      <c r="L135" s="15">
        <v>11</v>
      </c>
      <c r="M135" s="79">
        <v>24.9375</v>
      </c>
      <c r="N135" s="101">
        <v>24.9375</v>
      </c>
      <c r="O135" s="63">
        <v>2530</v>
      </c>
      <c r="P135" s="64">
        <f>Table2245789101123456789101112131415[[#This Row],[PEMBULATAN]]*O135</f>
        <v>63091.875</v>
      </c>
    </row>
    <row r="136" spans="1:16" ht="26.25" customHeight="1" x14ac:dyDescent="0.2">
      <c r="A136" s="13"/>
      <c r="B136" s="73"/>
      <c r="C136" s="71" t="s">
        <v>2032</v>
      </c>
      <c r="D136" s="74" t="s">
        <v>69</v>
      </c>
      <c r="E136" s="12">
        <v>44478</v>
      </c>
      <c r="F136" s="74" t="s">
        <v>70</v>
      </c>
      <c r="G136" s="12">
        <v>44481.833333333336</v>
      </c>
      <c r="H136" s="75" t="s">
        <v>1888</v>
      </c>
      <c r="I136" s="15">
        <v>51</v>
      </c>
      <c r="J136" s="15">
        <v>36</v>
      </c>
      <c r="K136" s="15">
        <v>11</v>
      </c>
      <c r="L136" s="15">
        <v>2</v>
      </c>
      <c r="M136" s="79">
        <v>5.0490000000000004</v>
      </c>
      <c r="N136" s="101">
        <v>5.0490000000000004</v>
      </c>
      <c r="O136" s="63">
        <v>2530</v>
      </c>
      <c r="P136" s="64">
        <f>Table2245789101123456789101112131415[[#This Row],[PEMBULATAN]]*O136</f>
        <v>12773.970000000001</v>
      </c>
    </row>
    <row r="137" spans="1:16" ht="26.25" customHeight="1" x14ac:dyDescent="0.2">
      <c r="A137" s="13"/>
      <c r="B137" s="73"/>
      <c r="C137" s="71" t="s">
        <v>2033</v>
      </c>
      <c r="D137" s="74" t="s">
        <v>69</v>
      </c>
      <c r="E137" s="12">
        <v>44478</v>
      </c>
      <c r="F137" s="74" t="s">
        <v>70</v>
      </c>
      <c r="G137" s="12">
        <v>44481.833333333336</v>
      </c>
      <c r="H137" s="75" t="s">
        <v>1888</v>
      </c>
      <c r="I137" s="15">
        <v>95</v>
      </c>
      <c r="J137" s="15">
        <v>60</v>
      </c>
      <c r="K137" s="15">
        <v>26</v>
      </c>
      <c r="L137" s="15">
        <v>16</v>
      </c>
      <c r="M137" s="79">
        <v>37.049999999999997</v>
      </c>
      <c r="N137" s="101">
        <v>37.049999999999997</v>
      </c>
      <c r="O137" s="63">
        <v>2530</v>
      </c>
      <c r="P137" s="64">
        <f>Table2245789101123456789101112131415[[#This Row],[PEMBULATAN]]*O137</f>
        <v>93736.5</v>
      </c>
    </row>
    <row r="138" spans="1:16" ht="26.25" customHeight="1" x14ac:dyDescent="0.2">
      <c r="A138" s="13"/>
      <c r="B138" s="73"/>
      <c r="C138" s="71" t="s">
        <v>2034</v>
      </c>
      <c r="D138" s="74" t="s">
        <v>69</v>
      </c>
      <c r="E138" s="12">
        <v>44478</v>
      </c>
      <c r="F138" s="74" t="s">
        <v>70</v>
      </c>
      <c r="G138" s="12">
        <v>44481.833333333336</v>
      </c>
      <c r="H138" s="75" t="s">
        <v>1888</v>
      </c>
      <c r="I138" s="15">
        <v>105</v>
      </c>
      <c r="J138" s="15">
        <v>56</v>
      </c>
      <c r="K138" s="15">
        <v>25</v>
      </c>
      <c r="L138" s="15">
        <v>28</v>
      </c>
      <c r="M138" s="79">
        <v>36.75</v>
      </c>
      <c r="N138" s="101">
        <v>36.75</v>
      </c>
      <c r="O138" s="63">
        <v>2530</v>
      </c>
      <c r="P138" s="64">
        <f>Table2245789101123456789101112131415[[#This Row],[PEMBULATAN]]*O138</f>
        <v>92977.5</v>
      </c>
    </row>
    <row r="139" spans="1:16" ht="26.25" customHeight="1" x14ac:dyDescent="0.2">
      <c r="A139" s="13"/>
      <c r="B139" s="73"/>
      <c r="C139" s="71" t="s">
        <v>2035</v>
      </c>
      <c r="D139" s="74" t="s">
        <v>69</v>
      </c>
      <c r="E139" s="12">
        <v>44478</v>
      </c>
      <c r="F139" s="74" t="s">
        <v>70</v>
      </c>
      <c r="G139" s="12">
        <v>44481.833333333336</v>
      </c>
      <c r="H139" s="75" t="s">
        <v>1888</v>
      </c>
      <c r="I139" s="15">
        <v>40</v>
      </c>
      <c r="J139" s="15">
        <v>32</v>
      </c>
      <c r="K139" s="15">
        <v>20</v>
      </c>
      <c r="L139" s="15">
        <v>6</v>
      </c>
      <c r="M139" s="79">
        <v>6.4</v>
      </c>
      <c r="N139" s="101">
        <v>7</v>
      </c>
      <c r="O139" s="63">
        <v>2530</v>
      </c>
      <c r="P139" s="64">
        <f>Table2245789101123456789101112131415[[#This Row],[PEMBULATAN]]*O139</f>
        <v>17710</v>
      </c>
    </row>
    <row r="140" spans="1:16" ht="26.25" customHeight="1" x14ac:dyDescent="0.2">
      <c r="A140" s="13"/>
      <c r="B140" s="73"/>
      <c r="C140" s="71" t="s">
        <v>2036</v>
      </c>
      <c r="D140" s="74" t="s">
        <v>69</v>
      </c>
      <c r="E140" s="12">
        <v>44478</v>
      </c>
      <c r="F140" s="74" t="s">
        <v>70</v>
      </c>
      <c r="G140" s="12">
        <v>44481.833333333336</v>
      </c>
      <c r="H140" s="75" t="s">
        <v>1888</v>
      </c>
      <c r="I140" s="15">
        <v>55</v>
      </c>
      <c r="J140" s="15">
        <v>47</v>
      </c>
      <c r="K140" s="15">
        <v>56</v>
      </c>
      <c r="L140" s="15">
        <v>13</v>
      </c>
      <c r="M140" s="79">
        <v>36.19</v>
      </c>
      <c r="N140" s="101">
        <v>36.19</v>
      </c>
      <c r="O140" s="63">
        <v>2530</v>
      </c>
      <c r="P140" s="64">
        <f>Table2245789101123456789101112131415[[#This Row],[PEMBULATAN]]*O140</f>
        <v>91560.7</v>
      </c>
    </row>
    <row r="141" spans="1:16" ht="26.25" customHeight="1" x14ac:dyDescent="0.2">
      <c r="A141" s="13"/>
      <c r="B141" s="73"/>
      <c r="C141" s="71" t="s">
        <v>2037</v>
      </c>
      <c r="D141" s="74" t="s">
        <v>69</v>
      </c>
      <c r="E141" s="12">
        <v>44478</v>
      </c>
      <c r="F141" s="74" t="s">
        <v>70</v>
      </c>
      <c r="G141" s="12">
        <v>44481.833333333336</v>
      </c>
      <c r="H141" s="75" t="s">
        <v>1888</v>
      </c>
      <c r="I141" s="15">
        <v>75</v>
      </c>
      <c r="J141" s="15">
        <v>50</v>
      </c>
      <c r="K141" s="15">
        <v>30</v>
      </c>
      <c r="L141" s="15">
        <v>8</v>
      </c>
      <c r="M141" s="79">
        <v>28.125</v>
      </c>
      <c r="N141" s="101">
        <v>28.125</v>
      </c>
      <c r="O141" s="63">
        <v>2530</v>
      </c>
      <c r="P141" s="64">
        <f>Table2245789101123456789101112131415[[#This Row],[PEMBULATAN]]*O141</f>
        <v>71156.25</v>
      </c>
    </row>
    <row r="142" spans="1:16" ht="26.25" customHeight="1" x14ac:dyDescent="0.2">
      <c r="A142" s="13"/>
      <c r="B142" s="73"/>
      <c r="C142" s="71" t="s">
        <v>2038</v>
      </c>
      <c r="D142" s="74" t="s">
        <v>69</v>
      </c>
      <c r="E142" s="12">
        <v>44478</v>
      </c>
      <c r="F142" s="74" t="s">
        <v>70</v>
      </c>
      <c r="G142" s="12">
        <v>44481.833333333336</v>
      </c>
      <c r="H142" s="75" t="s">
        <v>1888</v>
      </c>
      <c r="I142" s="15">
        <v>63</v>
      </c>
      <c r="J142" s="15">
        <v>54</v>
      </c>
      <c r="K142" s="15">
        <v>40</v>
      </c>
      <c r="L142" s="15">
        <v>17</v>
      </c>
      <c r="M142" s="79">
        <v>34.020000000000003</v>
      </c>
      <c r="N142" s="101">
        <v>34.020000000000003</v>
      </c>
      <c r="O142" s="63">
        <v>2530</v>
      </c>
      <c r="P142" s="64">
        <f>Table2245789101123456789101112131415[[#This Row],[PEMBULATAN]]*O142</f>
        <v>86070.6</v>
      </c>
    </row>
    <row r="143" spans="1:16" ht="26.25" customHeight="1" x14ac:dyDescent="0.2">
      <c r="A143" s="13"/>
      <c r="B143" s="73"/>
      <c r="C143" s="71" t="s">
        <v>2039</v>
      </c>
      <c r="D143" s="74" t="s">
        <v>69</v>
      </c>
      <c r="E143" s="12">
        <v>44478</v>
      </c>
      <c r="F143" s="74" t="s">
        <v>70</v>
      </c>
      <c r="G143" s="12">
        <v>44481.833333333336</v>
      </c>
      <c r="H143" s="75" t="s">
        <v>1888</v>
      </c>
      <c r="I143" s="15">
        <v>60</v>
      </c>
      <c r="J143" s="15">
        <v>50</v>
      </c>
      <c r="K143" s="15">
        <v>20</v>
      </c>
      <c r="L143" s="15">
        <v>5</v>
      </c>
      <c r="M143" s="79">
        <v>15</v>
      </c>
      <c r="N143" s="101">
        <v>15</v>
      </c>
      <c r="O143" s="63">
        <v>2530</v>
      </c>
      <c r="P143" s="64">
        <f>Table2245789101123456789101112131415[[#This Row],[PEMBULATAN]]*O143</f>
        <v>37950</v>
      </c>
    </row>
    <row r="144" spans="1:16" ht="26.25" customHeight="1" x14ac:dyDescent="0.2">
      <c r="A144" s="13"/>
      <c r="B144" s="73"/>
      <c r="C144" s="71" t="s">
        <v>2040</v>
      </c>
      <c r="D144" s="74" t="s">
        <v>69</v>
      </c>
      <c r="E144" s="12">
        <v>44478</v>
      </c>
      <c r="F144" s="74" t="s">
        <v>70</v>
      </c>
      <c r="G144" s="12">
        <v>44481.833333333336</v>
      </c>
      <c r="H144" s="75" t="s">
        <v>1888</v>
      </c>
      <c r="I144" s="15">
        <v>80</v>
      </c>
      <c r="J144" s="15">
        <v>60</v>
      </c>
      <c r="K144" s="15">
        <v>40</v>
      </c>
      <c r="L144" s="15">
        <v>10</v>
      </c>
      <c r="M144" s="79">
        <v>48</v>
      </c>
      <c r="N144" s="101">
        <v>48</v>
      </c>
      <c r="O144" s="63">
        <v>2530</v>
      </c>
      <c r="P144" s="64">
        <f>Table2245789101123456789101112131415[[#This Row],[PEMBULATAN]]*O144</f>
        <v>121440</v>
      </c>
    </row>
    <row r="145" spans="1:16" ht="26.25" customHeight="1" x14ac:dyDescent="0.2">
      <c r="A145" s="13"/>
      <c r="B145" s="73"/>
      <c r="C145" s="71" t="s">
        <v>2041</v>
      </c>
      <c r="D145" s="74" t="s">
        <v>69</v>
      </c>
      <c r="E145" s="12">
        <v>44478</v>
      </c>
      <c r="F145" s="74" t="s">
        <v>70</v>
      </c>
      <c r="G145" s="12">
        <v>44481.833333333336</v>
      </c>
      <c r="H145" s="75" t="s">
        <v>1888</v>
      </c>
      <c r="I145" s="15">
        <v>102</v>
      </c>
      <c r="J145" s="15">
        <v>10</v>
      </c>
      <c r="K145" s="15">
        <v>10</v>
      </c>
      <c r="L145" s="15">
        <v>3</v>
      </c>
      <c r="M145" s="79">
        <v>2.5499999999999998</v>
      </c>
      <c r="N145" s="101">
        <v>3</v>
      </c>
      <c r="O145" s="63">
        <v>2530</v>
      </c>
      <c r="P145" s="64">
        <f>Table2245789101123456789101112131415[[#This Row],[PEMBULATAN]]*O145</f>
        <v>7590</v>
      </c>
    </row>
    <row r="146" spans="1:16" ht="26.25" customHeight="1" x14ac:dyDescent="0.2">
      <c r="A146" s="13"/>
      <c r="B146" s="73"/>
      <c r="C146" s="71" t="s">
        <v>2042</v>
      </c>
      <c r="D146" s="74" t="s">
        <v>69</v>
      </c>
      <c r="E146" s="12">
        <v>44478</v>
      </c>
      <c r="F146" s="74" t="s">
        <v>70</v>
      </c>
      <c r="G146" s="12">
        <v>44481.833333333336</v>
      </c>
      <c r="H146" s="75" t="s">
        <v>1888</v>
      </c>
      <c r="I146" s="15">
        <v>44</v>
      </c>
      <c r="J146" s="15">
        <v>30</v>
      </c>
      <c r="K146" s="15">
        <v>20</v>
      </c>
      <c r="L146" s="15">
        <v>2</v>
      </c>
      <c r="M146" s="79">
        <v>6.6</v>
      </c>
      <c r="N146" s="101">
        <v>6.6</v>
      </c>
      <c r="O146" s="63">
        <v>2530</v>
      </c>
      <c r="P146" s="64">
        <f>Table2245789101123456789101112131415[[#This Row],[PEMBULATAN]]*O146</f>
        <v>16698</v>
      </c>
    </row>
    <row r="147" spans="1:16" ht="26.25" customHeight="1" x14ac:dyDescent="0.2">
      <c r="A147" s="13"/>
      <c r="B147" s="73"/>
      <c r="C147" s="71" t="s">
        <v>2043</v>
      </c>
      <c r="D147" s="74" t="s">
        <v>69</v>
      </c>
      <c r="E147" s="12">
        <v>44478</v>
      </c>
      <c r="F147" s="74" t="s">
        <v>70</v>
      </c>
      <c r="G147" s="12">
        <v>44481.833333333336</v>
      </c>
      <c r="H147" s="75" t="s">
        <v>1888</v>
      </c>
      <c r="I147" s="15">
        <v>122</v>
      </c>
      <c r="J147" s="15">
        <v>70</v>
      </c>
      <c r="K147" s="15">
        <v>10</v>
      </c>
      <c r="L147" s="15">
        <v>23</v>
      </c>
      <c r="M147" s="79">
        <v>21.35</v>
      </c>
      <c r="N147" s="101">
        <v>23</v>
      </c>
      <c r="O147" s="63">
        <v>2530</v>
      </c>
      <c r="P147" s="64">
        <f>Table2245789101123456789101112131415[[#This Row],[PEMBULATAN]]*O147</f>
        <v>58190</v>
      </c>
    </row>
    <row r="148" spans="1:16" ht="26.25" customHeight="1" x14ac:dyDescent="0.2">
      <c r="A148" s="13"/>
      <c r="B148" s="73"/>
      <c r="C148" s="71" t="s">
        <v>2044</v>
      </c>
      <c r="D148" s="74" t="s">
        <v>69</v>
      </c>
      <c r="E148" s="12">
        <v>44478</v>
      </c>
      <c r="F148" s="74" t="s">
        <v>70</v>
      </c>
      <c r="G148" s="12">
        <v>44481.833333333336</v>
      </c>
      <c r="H148" s="75" t="s">
        <v>1888</v>
      </c>
      <c r="I148" s="15">
        <v>80</v>
      </c>
      <c r="J148" s="15">
        <v>45</v>
      </c>
      <c r="K148" s="15">
        <v>21</v>
      </c>
      <c r="L148" s="15">
        <v>12</v>
      </c>
      <c r="M148" s="79">
        <v>18.899999999999999</v>
      </c>
      <c r="N148" s="101">
        <v>18.899999999999999</v>
      </c>
      <c r="O148" s="63">
        <v>2530</v>
      </c>
      <c r="P148" s="64">
        <f>Table2245789101123456789101112131415[[#This Row],[PEMBULATAN]]*O148</f>
        <v>47817</v>
      </c>
    </row>
    <row r="149" spans="1:16" ht="26.25" customHeight="1" x14ac:dyDescent="0.2">
      <c r="A149" s="13"/>
      <c r="B149" s="73"/>
      <c r="C149" s="71" t="s">
        <v>2045</v>
      </c>
      <c r="D149" s="74" t="s">
        <v>69</v>
      </c>
      <c r="E149" s="12">
        <v>44478</v>
      </c>
      <c r="F149" s="74" t="s">
        <v>70</v>
      </c>
      <c r="G149" s="12">
        <v>44481.833333333336</v>
      </c>
      <c r="H149" s="75" t="s">
        <v>1888</v>
      </c>
      <c r="I149" s="15">
        <v>82</v>
      </c>
      <c r="J149" s="15">
        <v>56</v>
      </c>
      <c r="K149" s="15">
        <v>27</v>
      </c>
      <c r="L149" s="15">
        <v>6</v>
      </c>
      <c r="M149" s="79">
        <v>30.995999999999999</v>
      </c>
      <c r="N149" s="101">
        <v>30.995999999999999</v>
      </c>
      <c r="O149" s="63">
        <v>2530</v>
      </c>
      <c r="P149" s="64">
        <f>Table2245789101123456789101112131415[[#This Row],[PEMBULATAN]]*O149</f>
        <v>78419.87999999999</v>
      </c>
    </row>
    <row r="150" spans="1:16" ht="26.25" customHeight="1" x14ac:dyDescent="0.2">
      <c r="A150" s="13"/>
      <c r="B150" s="73"/>
      <c r="C150" s="71" t="s">
        <v>2046</v>
      </c>
      <c r="D150" s="74" t="s">
        <v>69</v>
      </c>
      <c r="E150" s="12">
        <v>44478</v>
      </c>
      <c r="F150" s="74" t="s">
        <v>70</v>
      </c>
      <c r="G150" s="12">
        <v>44481.833333333336</v>
      </c>
      <c r="H150" s="75" t="s">
        <v>1888</v>
      </c>
      <c r="I150" s="15">
        <v>151</v>
      </c>
      <c r="J150" s="15">
        <v>6</v>
      </c>
      <c r="K150" s="15">
        <v>6</v>
      </c>
      <c r="L150" s="15">
        <v>2</v>
      </c>
      <c r="M150" s="79">
        <v>1.359</v>
      </c>
      <c r="N150" s="101">
        <v>2</v>
      </c>
      <c r="O150" s="63">
        <v>2530</v>
      </c>
      <c r="P150" s="64">
        <f>Table2245789101123456789101112131415[[#This Row],[PEMBULATAN]]*O150</f>
        <v>5060</v>
      </c>
    </row>
    <row r="151" spans="1:16" ht="26.25" customHeight="1" x14ac:dyDescent="0.2">
      <c r="A151" s="13"/>
      <c r="B151" s="73"/>
      <c r="C151" s="71" t="s">
        <v>2047</v>
      </c>
      <c r="D151" s="74" t="s">
        <v>69</v>
      </c>
      <c r="E151" s="12">
        <v>44478</v>
      </c>
      <c r="F151" s="74" t="s">
        <v>70</v>
      </c>
      <c r="G151" s="12">
        <v>44481.833333333336</v>
      </c>
      <c r="H151" s="75" t="s">
        <v>1888</v>
      </c>
      <c r="I151" s="15">
        <v>151</v>
      </c>
      <c r="J151" s="15">
        <v>6</v>
      </c>
      <c r="K151" s="15">
        <v>6</v>
      </c>
      <c r="L151" s="15">
        <v>2</v>
      </c>
      <c r="M151" s="79">
        <v>1.359</v>
      </c>
      <c r="N151" s="101">
        <v>2</v>
      </c>
      <c r="O151" s="63">
        <v>2530</v>
      </c>
      <c r="P151" s="64">
        <f>Table2245789101123456789101112131415[[#This Row],[PEMBULATAN]]*O151</f>
        <v>5060</v>
      </c>
    </row>
    <row r="152" spans="1:16" ht="26.25" customHeight="1" x14ac:dyDescent="0.2">
      <c r="A152" s="13"/>
      <c r="B152" s="73"/>
      <c r="C152" s="71" t="s">
        <v>2048</v>
      </c>
      <c r="D152" s="74" t="s">
        <v>69</v>
      </c>
      <c r="E152" s="12">
        <v>44478</v>
      </c>
      <c r="F152" s="74" t="s">
        <v>70</v>
      </c>
      <c r="G152" s="12">
        <v>44481.833333333336</v>
      </c>
      <c r="H152" s="75" t="s">
        <v>1888</v>
      </c>
      <c r="I152" s="15">
        <v>100</v>
      </c>
      <c r="J152" s="15">
        <v>24</v>
      </c>
      <c r="K152" s="15">
        <v>15</v>
      </c>
      <c r="L152" s="15">
        <v>1</v>
      </c>
      <c r="M152" s="79">
        <v>9</v>
      </c>
      <c r="N152" s="101">
        <v>9</v>
      </c>
      <c r="O152" s="63">
        <v>2530</v>
      </c>
      <c r="P152" s="64">
        <f>Table2245789101123456789101112131415[[#This Row],[PEMBULATAN]]*O152</f>
        <v>22770</v>
      </c>
    </row>
    <row r="153" spans="1:16" ht="26.25" customHeight="1" x14ac:dyDescent="0.2">
      <c r="A153" s="13"/>
      <c r="B153" s="73"/>
      <c r="C153" s="71" t="s">
        <v>2049</v>
      </c>
      <c r="D153" s="74" t="s">
        <v>69</v>
      </c>
      <c r="E153" s="12">
        <v>44478</v>
      </c>
      <c r="F153" s="74" t="s">
        <v>70</v>
      </c>
      <c r="G153" s="12">
        <v>44481.833333333336</v>
      </c>
      <c r="H153" s="75" t="s">
        <v>1888</v>
      </c>
      <c r="I153" s="15">
        <v>57</v>
      </c>
      <c r="J153" s="15">
        <v>20</v>
      </c>
      <c r="K153" s="15">
        <v>20</v>
      </c>
      <c r="L153" s="15">
        <v>1</v>
      </c>
      <c r="M153" s="79">
        <v>5.7</v>
      </c>
      <c r="N153" s="101">
        <v>5.7</v>
      </c>
      <c r="O153" s="63">
        <v>2530</v>
      </c>
      <c r="P153" s="64">
        <f>Table2245789101123456789101112131415[[#This Row],[PEMBULATAN]]*O153</f>
        <v>14421</v>
      </c>
    </row>
    <row r="154" spans="1:16" ht="26.25" customHeight="1" x14ac:dyDescent="0.2">
      <c r="A154" s="13"/>
      <c r="B154" s="73"/>
      <c r="C154" s="71" t="s">
        <v>2050</v>
      </c>
      <c r="D154" s="74" t="s">
        <v>69</v>
      </c>
      <c r="E154" s="12">
        <v>44478</v>
      </c>
      <c r="F154" s="74" t="s">
        <v>70</v>
      </c>
      <c r="G154" s="12">
        <v>44481.833333333336</v>
      </c>
      <c r="H154" s="75" t="s">
        <v>1888</v>
      </c>
      <c r="I154" s="15">
        <v>73</v>
      </c>
      <c r="J154" s="15">
        <v>36</v>
      </c>
      <c r="K154" s="15">
        <v>30</v>
      </c>
      <c r="L154" s="15">
        <v>21</v>
      </c>
      <c r="M154" s="79">
        <v>19.71</v>
      </c>
      <c r="N154" s="101">
        <v>21</v>
      </c>
      <c r="O154" s="63">
        <v>2530</v>
      </c>
      <c r="P154" s="64">
        <f>Table2245789101123456789101112131415[[#This Row],[PEMBULATAN]]*O154</f>
        <v>53130</v>
      </c>
    </row>
    <row r="155" spans="1:16" ht="26.25" customHeight="1" x14ac:dyDescent="0.2">
      <c r="A155" s="13"/>
      <c r="B155" s="73"/>
      <c r="C155" s="71" t="s">
        <v>2051</v>
      </c>
      <c r="D155" s="74" t="s">
        <v>69</v>
      </c>
      <c r="E155" s="12">
        <v>44478</v>
      </c>
      <c r="F155" s="74" t="s">
        <v>70</v>
      </c>
      <c r="G155" s="12">
        <v>44481.833333333336</v>
      </c>
      <c r="H155" s="75" t="s">
        <v>1888</v>
      </c>
      <c r="I155" s="15">
        <v>72</v>
      </c>
      <c r="J155" s="15">
        <v>51</v>
      </c>
      <c r="K155" s="15">
        <v>31</v>
      </c>
      <c r="L155" s="15">
        <v>20</v>
      </c>
      <c r="M155" s="79">
        <v>28.457999999999998</v>
      </c>
      <c r="N155" s="101">
        <v>29</v>
      </c>
      <c r="O155" s="63">
        <v>2530</v>
      </c>
      <c r="P155" s="64">
        <f>Table2245789101123456789101112131415[[#This Row],[PEMBULATAN]]*O155</f>
        <v>73370</v>
      </c>
    </row>
    <row r="156" spans="1:16" ht="26.25" customHeight="1" x14ac:dyDescent="0.2">
      <c r="A156" s="13"/>
      <c r="B156" s="73"/>
      <c r="C156" s="71" t="s">
        <v>2052</v>
      </c>
      <c r="D156" s="74" t="s">
        <v>69</v>
      </c>
      <c r="E156" s="12">
        <v>44478</v>
      </c>
      <c r="F156" s="74" t="s">
        <v>70</v>
      </c>
      <c r="G156" s="12">
        <v>44481.833333333336</v>
      </c>
      <c r="H156" s="75" t="s">
        <v>1888</v>
      </c>
      <c r="I156" s="15">
        <v>90</v>
      </c>
      <c r="J156" s="15">
        <v>53</v>
      </c>
      <c r="K156" s="15">
        <v>21</v>
      </c>
      <c r="L156" s="15">
        <v>23</v>
      </c>
      <c r="M156" s="79">
        <v>25.0425</v>
      </c>
      <c r="N156" s="101">
        <v>25.0425</v>
      </c>
      <c r="O156" s="63">
        <v>2530</v>
      </c>
      <c r="P156" s="64">
        <f>Table2245789101123456789101112131415[[#This Row],[PEMBULATAN]]*O156</f>
        <v>63357.525000000001</v>
      </c>
    </row>
    <row r="157" spans="1:16" ht="26.25" customHeight="1" x14ac:dyDescent="0.2">
      <c r="A157" s="13"/>
      <c r="B157" s="73"/>
      <c r="C157" s="71" t="s">
        <v>2053</v>
      </c>
      <c r="D157" s="74" t="s">
        <v>69</v>
      </c>
      <c r="E157" s="12">
        <v>44478</v>
      </c>
      <c r="F157" s="74" t="s">
        <v>70</v>
      </c>
      <c r="G157" s="12">
        <v>44481.833333333336</v>
      </c>
      <c r="H157" s="75" t="s">
        <v>1888</v>
      </c>
      <c r="I157" s="15">
        <v>60</v>
      </c>
      <c r="J157" s="15">
        <v>40</v>
      </c>
      <c r="K157" s="15">
        <v>20</v>
      </c>
      <c r="L157" s="15">
        <v>6</v>
      </c>
      <c r="M157" s="79">
        <v>12</v>
      </c>
      <c r="N157" s="101">
        <v>12</v>
      </c>
      <c r="O157" s="63">
        <v>2530</v>
      </c>
      <c r="P157" s="64">
        <f>Table2245789101123456789101112131415[[#This Row],[PEMBULATAN]]*O157</f>
        <v>30360</v>
      </c>
    </row>
    <row r="158" spans="1:16" ht="26.25" customHeight="1" x14ac:dyDescent="0.2">
      <c r="A158" s="13"/>
      <c r="B158" s="73"/>
      <c r="C158" s="71" t="s">
        <v>2054</v>
      </c>
      <c r="D158" s="74" t="s">
        <v>69</v>
      </c>
      <c r="E158" s="12">
        <v>44478</v>
      </c>
      <c r="F158" s="74" t="s">
        <v>70</v>
      </c>
      <c r="G158" s="12">
        <v>44481.833333333336</v>
      </c>
      <c r="H158" s="75" t="s">
        <v>1888</v>
      </c>
      <c r="I158" s="15">
        <v>59</v>
      </c>
      <c r="J158" s="15">
        <v>38</v>
      </c>
      <c r="K158" s="15">
        <v>70</v>
      </c>
      <c r="L158" s="15">
        <v>13</v>
      </c>
      <c r="M158" s="79">
        <v>39.234999999999999</v>
      </c>
      <c r="N158" s="101">
        <v>39.234999999999999</v>
      </c>
      <c r="O158" s="63">
        <v>2530</v>
      </c>
      <c r="P158" s="64">
        <f>Table2245789101123456789101112131415[[#This Row],[PEMBULATAN]]*O158</f>
        <v>99264.55</v>
      </c>
    </row>
    <row r="159" spans="1:16" ht="26.25" customHeight="1" x14ac:dyDescent="0.2">
      <c r="A159" s="13"/>
      <c r="B159" s="73"/>
      <c r="C159" s="71" t="s">
        <v>2055</v>
      </c>
      <c r="D159" s="74" t="s">
        <v>69</v>
      </c>
      <c r="E159" s="12">
        <v>44478</v>
      </c>
      <c r="F159" s="74" t="s">
        <v>70</v>
      </c>
      <c r="G159" s="12">
        <v>44481.833333333336</v>
      </c>
      <c r="H159" s="75" t="s">
        <v>1888</v>
      </c>
      <c r="I159" s="15">
        <v>87</v>
      </c>
      <c r="J159" s="15">
        <v>6</v>
      </c>
      <c r="K159" s="15">
        <v>6</v>
      </c>
      <c r="L159" s="15">
        <v>2</v>
      </c>
      <c r="M159" s="79">
        <v>0.78300000000000003</v>
      </c>
      <c r="N159" s="101">
        <v>2</v>
      </c>
      <c r="O159" s="63">
        <v>2530</v>
      </c>
      <c r="P159" s="64">
        <f>Table2245789101123456789101112131415[[#This Row],[PEMBULATAN]]*O159</f>
        <v>5060</v>
      </c>
    </row>
    <row r="160" spans="1:16" ht="26.25" customHeight="1" x14ac:dyDescent="0.2">
      <c r="A160" s="13"/>
      <c r="B160" s="73"/>
      <c r="C160" s="71" t="s">
        <v>2056</v>
      </c>
      <c r="D160" s="74" t="s">
        <v>69</v>
      </c>
      <c r="E160" s="12">
        <v>44478</v>
      </c>
      <c r="F160" s="74" t="s">
        <v>70</v>
      </c>
      <c r="G160" s="12">
        <v>44481.833333333336</v>
      </c>
      <c r="H160" s="75" t="s">
        <v>1888</v>
      </c>
      <c r="I160" s="15">
        <v>75</v>
      </c>
      <c r="J160" s="15">
        <v>64</v>
      </c>
      <c r="K160" s="15">
        <v>97</v>
      </c>
      <c r="L160" s="15">
        <v>12</v>
      </c>
      <c r="M160" s="79">
        <v>116.4</v>
      </c>
      <c r="N160" s="101">
        <v>117</v>
      </c>
      <c r="O160" s="63">
        <v>2530</v>
      </c>
      <c r="P160" s="64">
        <f>Table2245789101123456789101112131415[[#This Row],[PEMBULATAN]]*O160</f>
        <v>296010</v>
      </c>
    </row>
    <row r="161" spans="1:16" ht="26.25" customHeight="1" x14ac:dyDescent="0.2">
      <c r="A161" s="13"/>
      <c r="B161" s="73"/>
      <c r="C161" s="71" t="s">
        <v>2057</v>
      </c>
      <c r="D161" s="74" t="s">
        <v>69</v>
      </c>
      <c r="E161" s="12">
        <v>44478</v>
      </c>
      <c r="F161" s="74" t="s">
        <v>70</v>
      </c>
      <c r="G161" s="12">
        <v>44481.833333333336</v>
      </c>
      <c r="H161" s="75" t="s">
        <v>1888</v>
      </c>
      <c r="I161" s="15">
        <v>77</v>
      </c>
      <c r="J161" s="15">
        <v>60</v>
      </c>
      <c r="K161" s="15">
        <v>21</v>
      </c>
      <c r="L161" s="15">
        <v>7</v>
      </c>
      <c r="M161" s="79">
        <v>24.254999999999999</v>
      </c>
      <c r="N161" s="101">
        <v>24.254999999999999</v>
      </c>
      <c r="O161" s="63">
        <v>2530</v>
      </c>
      <c r="P161" s="64">
        <f>Table2245789101123456789101112131415[[#This Row],[PEMBULATAN]]*O161</f>
        <v>61365.149999999994</v>
      </c>
    </row>
    <row r="162" spans="1:16" ht="26.25" customHeight="1" x14ac:dyDescent="0.2">
      <c r="A162" s="13"/>
      <c r="B162" s="73"/>
      <c r="C162" s="71" t="s">
        <v>2058</v>
      </c>
      <c r="D162" s="74" t="s">
        <v>69</v>
      </c>
      <c r="E162" s="12">
        <v>44478</v>
      </c>
      <c r="F162" s="74" t="s">
        <v>70</v>
      </c>
      <c r="G162" s="12">
        <v>44481.833333333336</v>
      </c>
      <c r="H162" s="75" t="s">
        <v>1888</v>
      </c>
      <c r="I162" s="15">
        <v>90</v>
      </c>
      <c r="J162" s="15">
        <v>63</v>
      </c>
      <c r="K162" s="15">
        <v>42</v>
      </c>
      <c r="L162" s="15">
        <v>23</v>
      </c>
      <c r="M162" s="79">
        <v>59.534999999999997</v>
      </c>
      <c r="N162" s="101">
        <v>59.534999999999997</v>
      </c>
      <c r="O162" s="63">
        <v>2530</v>
      </c>
      <c r="P162" s="64">
        <f>Table2245789101123456789101112131415[[#This Row],[PEMBULATAN]]*O162</f>
        <v>150623.54999999999</v>
      </c>
    </row>
    <row r="163" spans="1:16" ht="26.25" customHeight="1" x14ac:dyDescent="0.2">
      <c r="A163" s="13"/>
      <c r="B163" s="73"/>
      <c r="C163" s="71" t="s">
        <v>2059</v>
      </c>
      <c r="D163" s="74" t="s">
        <v>69</v>
      </c>
      <c r="E163" s="12">
        <v>44478</v>
      </c>
      <c r="F163" s="74" t="s">
        <v>70</v>
      </c>
      <c r="G163" s="12">
        <v>44481.833333333336</v>
      </c>
      <c r="H163" s="75" t="s">
        <v>1888</v>
      </c>
      <c r="I163" s="15">
        <v>74</v>
      </c>
      <c r="J163" s="15">
        <v>58</v>
      </c>
      <c r="K163" s="15">
        <v>23</v>
      </c>
      <c r="L163" s="15">
        <v>8</v>
      </c>
      <c r="M163" s="79">
        <v>24.678999999999998</v>
      </c>
      <c r="N163" s="101">
        <v>24.678999999999998</v>
      </c>
      <c r="O163" s="63">
        <v>2530</v>
      </c>
      <c r="P163" s="64">
        <f>Table2245789101123456789101112131415[[#This Row],[PEMBULATAN]]*O163</f>
        <v>62437.869999999995</v>
      </c>
    </row>
    <row r="164" spans="1:16" ht="26.25" customHeight="1" x14ac:dyDescent="0.2">
      <c r="A164" s="13"/>
      <c r="B164" s="73"/>
      <c r="C164" s="71" t="s">
        <v>2060</v>
      </c>
      <c r="D164" s="74" t="s">
        <v>69</v>
      </c>
      <c r="E164" s="12">
        <v>44478</v>
      </c>
      <c r="F164" s="74" t="s">
        <v>70</v>
      </c>
      <c r="G164" s="12">
        <v>44481.833333333336</v>
      </c>
      <c r="H164" s="75" t="s">
        <v>1888</v>
      </c>
      <c r="I164" s="15">
        <v>93</v>
      </c>
      <c r="J164" s="15">
        <v>58</v>
      </c>
      <c r="K164" s="15">
        <v>33</v>
      </c>
      <c r="L164" s="15">
        <v>26</v>
      </c>
      <c r="M164" s="79">
        <v>44.500500000000002</v>
      </c>
      <c r="N164" s="101">
        <v>44.500500000000002</v>
      </c>
      <c r="O164" s="63">
        <v>2530</v>
      </c>
      <c r="P164" s="64">
        <f>Table2245789101123456789101112131415[[#This Row],[PEMBULATAN]]*O164</f>
        <v>112586.265</v>
      </c>
    </row>
    <row r="165" spans="1:16" ht="26.25" customHeight="1" x14ac:dyDescent="0.2">
      <c r="A165" s="13"/>
      <c r="B165" s="73"/>
      <c r="C165" s="71" t="s">
        <v>2061</v>
      </c>
      <c r="D165" s="74" t="s">
        <v>69</v>
      </c>
      <c r="E165" s="12">
        <v>44478</v>
      </c>
      <c r="F165" s="74" t="s">
        <v>70</v>
      </c>
      <c r="G165" s="12">
        <v>44481.833333333336</v>
      </c>
      <c r="H165" s="75" t="s">
        <v>1888</v>
      </c>
      <c r="I165" s="15">
        <v>83</v>
      </c>
      <c r="J165" s="15">
        <v>70</v>
      </c>
      <c r="K165" s="15">
        <v>28</v>
      </c>
      <c r="L165" s="15">
        <v>20</v>
      </c>
      <c r="M165" s="79">
        <v>40.67</v>
      </c>
      <c r="N165" s="101">
        <v>40.67</v>
      </c>
      <c r="O165" s="63">
        <v>2530</v>
      </c>
      <c r="P165" s="64">
        <f>Table2245789101123456789101112131415[[#This Row],[PEMBULATAN]]*O165</f>
        <v>102895.1</v>
      </c>
    </row>
    <row r="166" spans="1:16" ht="26.25" customHeight="1" x14ac:dyDescent="0.2">
      <c r="A166" s="13"/>
      <c r="B166" s="73"/>
      <c r="C166" s="71" t="s">
        <v>2062</v>
      </c>
      <c r="D166" s="74" t="s">
        <v>69</v>
      </c>
      <c r="E166" s="12">
        <v>44478</v>
      </c>
      <c r="F166" s="74" t="s">
        <v>70</v>
      </c>
      <c r="G166" s="12">
        <v>44481.833333333336</v>
      </c>
      <c r="H166" s="75" t="s">
        <v>1888</v>
      </c>
      <c r="I166" s="15">
        <v>78</v>
      </c>
      <c r="J166" s="15">
        <v>60</v>
      </c>
      <c r="K166" s="15">
        <v>28</v>
      </c>
      <c r="L166" s="15">
        <v>13</v>
      </c>
      <c r="M166" s="79">
        <v>32.76</v>
      </c>
      <c r="N166" s="101">
        <v>32.76</v>
      </c>
      <c r="O166" s="63">
        <v>2530</v>
      </c>
      <c r="P166" s="64">
        <f>Table2245789101123456789101112131415[[#This Row],[PEMBULATAN]]*O166</f>
        <v>82882.799999999988</v>
      </c>
    </row>
    <row r="167" spans="1:16" ht="26.25" customHeight="1" x14ac:dyDescent="0.2">
      <c r="A167" s="13"/>
      <c r="B167" s="73"/>
      <c r="C167" s="71" t="s">
        <v>2063</v>
      </c>
      <c r="D167" s="74" t="s">
        <v>69</v>
      </c>
      <c r="E167" s="12">
        <v>44478</v>
      </c>
      <c r="F167" s="74" t="s">
        <v>70</v>
      </c>
      <c r="G167" s="12">
        <v>44481.833333333336</v>
      </c>
      <c r="H167" s="75" t="s">
        <v>1888</v>
      </c>
      <c r="I167" s="15">
        <v>72</v>
      </c>
      <c r="J167" s="15">
        <v>55</v>
      </c>
      <c r="K167" s="15">
        <v>23</v>
      </c>
      <c r="L167" s="15">
        <v>9</v>
      </c>
      <c r="M167" s="79">
        <v>22.77</v>
      </c>
      <c r="N167" s="101">
        <v>22.77</v>
      </c>
      <c r="O167" s="63">
        <v>2530</v>
      </c>
      <c r="P167" s="64">
        <f>Table2245789101123456789101112131415[[#This Row],[PEMBULATAN]]*O167</f>
        <v>57608.1</v>
      </c>
    </row>
    <row r="168" spans="1:16" ht="26.25" customHeight="1" x14ac:dyDescent="0.2">
      <c r="A168" s="13"/>
      <c r="B168" s="73"/>
      <c r="C168" s="71" t="s">
        <v>2064</v>
      </c>
      <c r="D168" s="74" t="s">
        <v>69</v>
      </c>
      <c r="E168" s="12">
        <v>44478</v>
      </c>
      <c r="F168" s="74" t="s">
        <v>70</v>
      </c>
      <c r="G168" s="12">
        <v>44481.833333333336</v>
      </c>
      <c r="H168" s="75" t="s">
        <v>1888</v>
      </c>
      <c r="I168" s="15">
        <v>65</v>
      </c>
      <c r="J168" s="15">
        <v>58</v>
      </c>
      <c r="K168" s="15">
        <v>23</v>
      </c>
      <c r="L168" s="15">
        <v>10</v>
      </c>
      <c r="M168" s="79">
        <v>21.677499999999998</v>
      </c>
      <c r="N168" s="101">
        <v>21.677499999999998</v>
      </c>
      <c r="O168" s="63">
        <v>2530</v>
      </c>
      <c r="P168" s="64">
        <f>Table2245789101123456789101112131415[[#This Row],[PEMBULATAN]]*O168</f>
        <v>54844.074999999997</v>
      </c>
    </row>
    <row r="169" spans="1:16" ht="26.25" customHeight="1" x14ac:dyDescent="0.2">
      <c r="A169" s="13"/>
      <c r="B169" s="73"/>
      <c r="C169" s="71" t="s">
        <v>2065</v>
      </c>
      <c r="D169" s="74" t="s">
        <v>69</v>
      </c>
      <c r="E169" s="12">
        <v>44478</v>
      </c>
      <c r="F169" s="74" t="s">
        <v>70</v>
      </c>
      <c r="G169" s="12">
        <v>44481.833333333336</v>
      </c>
      <c r="H169" s="75" t="s">
        <v>1888</v>
      </c>
      <c r="I169" s="15">
        <v>80</v>
      </c>
      <c r="J169" s="15">
        <v>58</v>
      </c>
      <c r="K169" s="15">
        <v>23</v>
      </c>
      <c r="L169" s="15">
        <v>8</v>
      </c>
      <c r="M169" s="79">
        <v>26.68</v>
      </c>
      <c r="N169" s="101">
        <v>26.68</v>
      </c>
      <c r="O169" s="63">
        <v>2530</v>
      </c>
      <c r="P169" s="64">
        <f>Table2245789101123456789101112131415[[#This Row],[PEMBULATAN]]*O169</f>
        <v>67500.399999999994</v>
      </c>
    </row>
    <row r="170" spans="1:16" ht="26.25" customHeight="1" x14ac:dyDescent="0.2">
      <c r="A170" s="13"/>
      <c r="B170" s="73"/>
      <c r="C170" s="71" t="s">
        <v>2066</v>
      </c>
      <c r="D170" s="74" t="s">
        <v>69</v>
      </c>
      <c r="E170" s="12">
        <v>44478</v>
      </c>
      <c r="F170" s="74" t="s">
        <v>70</v>
      </c>
      <c r="G170" s="12">
        <v>44481.833333333336</v>
      </c>
      <c r="H170" s="75" t="s">
        <v>1888</v>
      </c>
      <c r="I170" s="15">
        <v>72</v>
      </c>
      <c r="J170" s="15">
        <v>50</v>
      </c>
      <c r="K170" s="15">
        <v>32</v>
      </c>
      <c r="L170" s="15">
        <v>11</v>
      </c>
      <c r="M170" s="79">
        <v>28.8</v>
      </c>
      <c r="N170" s="101">
        <v>28.8</v>
      </c>
      <c r="O170" s="63">
        <v>2530</v>
      </c>
      <c r="P170" s="64">
        <f>Table2245789101123456789101112131415[[#This Row],[PEMBULATAN]]*O170</f>
        <v>72864</v>
      </c>
    </row>
    <row r="171" spans="1:16" ht="26.25" customHeight="1" x14ac:dyDescent="0.2">
      <c r="A171" s="13"/>
      <c r="B171" s="73"/>
      <c r="C171" s="71" t="s">
        <v>2067</v>
      </c>
      <c r="D171" s="74" t="s">
        <v>69</v>
      </c>
      <c r="E171" s="12">
        <v>44478</v>
      </c>
      <c r="F171" s="74" t="s">
        <v>70</v>
      </c>
      <c r="G171" s="12">
        <v>44481.833333333336</v>
      </c>
      <c r="H171" s="75" t="s">
        <v>1888</v>
      </c>
      <c r="I171" s="15">
        <v>106</v>
      </c>
      <c r="J171" s="15">
        <v>8</v>
      </c>
      <c r="K171" s="15">
        <v>8</v>
      </c>
      <c r="L171" s="15">
        <v>2</v>
      </c>
      <c r="M171" s="79">
        <v>1.696</v>
      </c>
      <c r="N171" s="101">
        <v>2</v>
      </c>
      <c r="O171" s="63">
        <v>2530</v>
      </c>
      <c r="P171" s="64">
        <f>Table2245789101123456789101112131415[[#This Row],[PEMBULATAN]]*O171</f>
        <v>5060</v>
      </c>
    </row>
    <row r="172" spans="1:16" ht="26.25" customHeight="1" x14ac:dyDescent="0.2">
      <c r="A172" s="13"/>
      <c r="B172" s="73"/>
      <c r="C172" s="71" t="s">
        <v>2068</v>
      </c>
      <c r="D172" s="74" t="s">
        <v>69</v>
      </c>
      <c r="E172" s="12">
        <v>44478</v>
      </c>
      <c r="F172" s="74" t="s">
        <v>70</v>
      </c>
      <c r="G172" s="12">
        <v>44481.833333333336</v>
      </c>
      <c r="H172" s="75" t="s">
        <v>1888</v>
      </c>
      <c r="I172" s="15">
        <v>90</v>
      </c>
      <c r="J172" s="15">
        <v>58</v>
      </c>
      <c r="K172" s="15">
        <v>39</v>
      </c>
      <c r="L172" s="15">
        <v>15</v>
      </c>
      <c r="M172" s="79">
        <v>50.895000000000003</v>
      </c>
      <c r="N172" s="101">
        <v>50.895000000000003</v>
      </c>
      <c r="O172" s="63">
        <v>2530</v>
      </c>
      <c r="P172" s="64">
        <f>Table2245789101123456789101112131415[[#This Row],[PEMBULATAN]]*O172</f>
        <v>128764.35</v>
      </c>
    </row>
    <row r="173" spans="1:16" ht="26.25" customHeight="1" x14ac:dyDescent="0.2">
      <c r="A173" s="13"/>
      <c r="B173" s="73"/>
      <c r="C173" s="71" t="s">
        <v>2069</v>
      </c>
      <c r="D173" s="74" t="s">
        <v>69</v>
      </c>
      <c r="E173" s="12">
        <v>44478</v>
      </c>
      <c r="F173" s="74" t="s">
        <v>70</v>
      </c>
      <c r="G173" s="12">
        <v>44481.833333333336</v>
      </c>
      <c r="H173" s="75" t="s">
        <v>1888</v>
      </c>
      <c r="I173" s="15">
        <v>63</v>
      </c>
      <c r="J173" s="15">
        <v>45</v>
      </c>
      <c r="K173" s="15">
        <v>21</v>
      </c>
      <c r="L173" s="15">
        <v>4</v>
      </c>
      <c r="M173" s="79">
        <v>14.883749999999999</v>
      </c>
      <c r="N173" s="101">
        <v>14.883749999999999</v>
      </c>
      <c r="O173" s="63">
        <v>2530</v>
      </c>
      <c r="P173" s="64">
        <f>Table2245789101123456789101112131415[[#This Row],[PEMBULATAN]]*O173</f>
        <v>37655.887499999997</v>
      </c>
    </row>
    <row r="174" spans="1:16" ht="26.25" customHeight="1" x14ac:dyDescent="0.2">
      <c r="A174" s="13"/>
      <c r="B174" s="73"/>
      <c r="C174" s="71" t="s">
        <v>2070</v>
      </c>
      <c r="D174" s="74" t="s">
        <v>69</v>
      </c>
      <c r="E174" s="12">
        <v>44478</v>
      </c>
      <c r="F174" s="74" t="s">
        <v>70</v>
      </c>
      <c r="G174" s="12">
        <v>44481.833333333336</v>
      </c>
      <c r="H174" s="75" t="s">
        <v>1888</v>
      </c>
      <c r="I174" s="15">
        <v>90</v>
      </c>
      <c r="J174" s="15">
        <v>63</v>
      </c>
      <c r="K174" s="15">
        <v>21</v>
      </c>
      <c r="L174" s="15">
        <v>15</v>
      </c>
      <c r="M174" s="79">
        <v>29.767499999999998</v>
      </c>
      <c r="N174" s="101">
        <v>29.767499999999998</v>
      </c>
      <c r="O174" s="63">
        <v>2530</v>
      </c>
      <c r="P174" s="64">
        <f>Table2245789101123456789101112131415[[#This Row],[PEMBULATAN]]*O174</f>
        <v>75311.774999999994</v>
      </c>
    </row>
    <row r="175" spans="1:16" ht="26.25" customHeight="1" x14ac:dyDescent="0.2">
      <c r="A175" s="13"/>
      <c r="B175" s="73"/>
      <c r="C175" s="71" t="s">
        <v>2071</v>
      </c>
      <c r="D175" s="74" t="s">
        <v>69</v>
      </c>
      <c r="E175" s="12">
        <v>44478</v>
      </c>
      <c r="F175" s="74" t="s">
        <v>70</v>
      </c>
      <c r="G175" s="12">
        <v>44481.833333333336</v>
      </c>
      <c r="H175" s="75" t="s">
        <v>1888</v>
      </c>
      <c r="I175" s="15">
        <v>90</v>
      </c>
      <c r="J175" s="15">
        <v>60</v>
      </c>
      <c r="K175" s="15">
        <v>28</v>
      </c>
      <c r="L175" s="15">
        <v>9</v>
      </c>
      <c r="M175" s="79">
        <v>37.799999999999997</v>
      </c>
      <c r="N175" s="101">
        <v>37.799999999999997</v>
      </c>
      <c r="O175" s="63">
        <v>2530</v>
      </c>
      <c r="P175" s="64">
        <f>Table2245789101123456789101112131415[[#This Row],[PEMBULATAN]]*O175</f>
        <v>95634</v>
      </c>
    </row>
    <row r="176" spans="1:16" ht="26.25" customHeight="1" x14ac:dyDescent="0.2">
      <c r="A176" s="13"/>
      <c r="B176" s="73"/>
      <c r="C176" s="71" t="s">
        <v>2072</v>
      </c>
      <c r="D176" s="74" t="s">
        <v>69</v>
      </c>
      <c r="E176" s="12">
        <v>44478</v>
      </c>
      <c r="F176" s="74" t="s">
        <v>70</v>
      </c>
      <c r="G176" s="12">
        <v>44481.833333333336</v>
      </c>
      <c r="H176" s="75" t="s">
        <v>1888</v>
      </c>
      <c r="I176" s="15">
        <v>105</v>
      </c>
      <c r="J176" s="15">
        <v>50</v>
      </c>
      <c r="K176" s="15">
        <v>38</v>
      </c>
      <c r="L176" s="15">
        <v>24</v>
      </c>
      <c r="M176" s="79">
        <v>49.875</v>
      </c>
      <c r="N176" s="101">
        <v>49.875</v>
      </c>
      <c r="O176" s="63">
        <v>2530</v>
      </c>
      <c r="P176" s="64">
        <f>Table2245789101123456789101112131415[[#This Row],[PEMBULATAN]]*O176</f>
        <v>126183.75</v>
      </c>
    </row>
    <row r="177" spans="1:16" ht="26.25" customHeight="1" x14ac:dyDescent="0.2">
      <c r="A177" s="13"/>
      <c r="B177" s="73"/>
      <c r="C177" s="71" t="s">
        <v>2073</v>
      </c>
      <c r="D177" s="74" t="s">
        <v>69</v>
      </c>
      <c r="E177" s="12">
        <v>44478</v>
      </c>
      <c r="F177" s="74" t="s">
        <v>70</v>
      </c>
      <c r="G177" s="12">
        <v>44481.833333333336</v>
      </c>
      <c r="H177" s="75" t="s">
        <v>1888</v>
      </c>
      <c r="I177" s="15">
        <v>66</v>
      </c>
      <c r="J177" s="15">
        <v>65</v>
      </c>
      <c r="K177" s="15">
        <v>23</v>
      </c>
      <c r="L177" s="15">
        <v>9</v>
      </c>
      <c r="M177" s="79">
        <v>24.6675</v>
      </c>
      <c r="N177" s="101">
        <v>24.6675</v>
      </c>
      <c r="O177" s="63">
        <v>2530</v>
      </c>
      <c r="P177" s="64">
        <f>Table2245789101123456789101112131415[[#This Row],[PEMBULATAN]]*O177</f>
        <v>62408.775000000001</v>
      </c>
    </row>
    <row r="178" spans="1:16" ht="26.25" customHeight="1" x14ac:dyDescent="0.2">
      <c r="A178" s="13"/>
      <c r="B178" s="73"/>
      <c r="C178" s="71" t="s">
        <v>2074</v>
      </c>
      <c r="D178" s="74" t="s">
        <v>69</v>
      </c>
      <c r="E178" s="12">
        <v>44478</v>
      </c>
      <c r="F178" s="74" t="s">
        <v>70</v>
      </c>
      <c r="G178" s="12">
        <v>44481.833333333336</v>
      </c>
      <c r="H178" s="75" t="s">
        <v>1888</v>
      </c>
      <c r="I178" s="15">
        <v>70</v>
      </c>
      <c r="J178" s="15">
        <v>60</v>
      </c>
      <c r="K178" s="15">
        <v>18</v>
      </c>
      <c r="L178" s="15">
        <v>7</v>
      </c>
      <c r="M178" s="79">
        <v>18.899999999999999</v>
      </c>
      <c r="N178" s="101">
        <v>18.899999999999999</v>
      </c>
      <c r="O178" s="63">
        <v>2530</v>
      </c>
      <c r="P178" s="64">
        <f>Table2245789101123456789101112131415[[#This Row],[PEMBULATAN]]*O178</f>
        <v>47817</v>
      </c>
    </row>
    <row r="179" spans="1:16" ht="26.25" customHeight="1" x14ac:dyDescent="0.2">
      <c r="A179" s="13"/>
      <c r="B179" s="73"/>
      <c r="C179" s="71" t="s">
        <v>2075</v>
      </c>
      <c r="D179" s="74" t="s">
        <v>69</v>
      </c>
      <c r="E179" s="12">
        <v>44478</v>
      </c>
      <c r="F179" s="74" t="s">
        <v>70</v>
      </c>
      <c r="G179" s="12">
        <v>44481.833333333336</v>
      </c>
      <c r="H179" s="75" t="s">
        <v>1888</v>
      </c>
      <c r="I179" s="15">
        <v>72</v>
      </c>
      <c r="J179" s="15">
        <v>58</v>
      </c>
      <c r="K179" s="15">
        <v>23</v>
      </c>
      <c r="L179" s="15">
        <v>9</v>
      </c>
      <c r="M179" s="79">
        <v>24.012</v>
      </c>
      <c r="N179" s="101">
        <v>24.012</v>
      </c>
      <c r="O179" s="63">
        <v>2530</v>
      </c>
      <c r="P179" s="64">
        <f>Table2245789101123456789101112131415[[#This Row],[PEMBULATAN]]*O179</f>
        <v>60750.36</v>
      </c>
    </row>
    <row r="180" spans="1:16" ht="26.25" customHeight="1" x14ac:dyDescent="0.2">
      <c r="A180" s="13"/>
      <c r="B180" s="73"/>
      <c r="C180" s="71" t="s">
        <v>2076</v>
      </c>
      <c r="D180" s="74" t="s">
        <v>69</v>
      </c>
      <c r="E180" s="12">
        <v>44478</v>
      </c>
      <c r="F180" s="74" t="s">
        <v>70</v>
      </c>
      <c r="G180" s="12">
        <v>44481.833333333336</v>
      </c>
      <c r="H180" s="75" t="s">
        <v>1888</v>
      </c>
      <c r="I180" s="15">
        <v>85</v>
      </c>
      <c r="J180" s="15">
        <v>62</v>
      </c>
      <c r="K180" s="15">
        <v>22</v>
      </c>
      <c r="L180" s="15">
        <v>10</v>
      </c>
      <c r="M180" s="79">
        <v>28.984999999999999</v>
      </c>
      <c r="N180" s="101">
        <v>28.984999999999999</v>
      </c>
      <c r="O180" s="63">
        <v>2530</v>
      </c>
      <c r="P180" s="64">
        <f>Table2245789101123456789101112131415[[#This Row],[PEMBULATAN]]*O180</f>
        <v>73332.05</v>
      </c>
    </row>
    <row r="181" spans="1:16" ht="26.25" customHeight="1" x14ac:dyDescent="0.2">
      <c r="A181" s="13"/>
      <c r="B181" s="73"/>
      <c r="C181" s="71" t="s">
        <v>2077</v>
      </c>
      <c r="D181" s="74" t="s">
        <v>69</v>
      </c>
      <c r="E181" s="12">
        <v>44478</v>
      </c>
      <c r="F181" s="74" t="s">
        <v>70</v>
      </c>
      <c r="G181" s="12">
        <v>44481.833333333336</v>
      </c>
      <c r="H181" s="75" t="s">
        <v>1888</v>
      </c>
      <c r="I181" s="15">
        <v>100</v>
      </c>
      <c r="J181" s="15">
        <v>52</v>
      </c>
      <c r="K181" s="15">
        <v>27</v>
      </c>
      <c r="L181" s="15">
        <v>17</v>
      </c>
      <c r="M181" s="79">
        <v>35.1</v>
      </c>
      <c r="N181" s="101">
        <v>35.1</v>
      </c>
      <c r="O181" s="63">
        <v>2530</v>
      </c>
      <c r="P181" s="64">
        <f>Table2245789101123456789101112131415[[#This Row],[PEMBULATAN]]*O181</f>
        <v>88803</v>
      </c>
    </row>
    <row r="182" spans="1:16" ht="26.25" customHeight="1" x14ac:dyDescent="0.2">
      <c r="A182" s="13"/>
      <c r="B182" s="73"/>
      <c r="C182" s="71" t="s">
        <v>2078</v>
      </c>
      <c r="D182" s="74" t="s">
        <v>69</v>
      </c>
      <c r="E182" s="12">
        <v>44478</v>
      </c>
      <c r="F182" s="74" t="s">
        <v>70</v>
      </c>
      <c r="G182" s="12">
        <v>44481.833333333336</v>
      </c>
      <c r="H182" s="75" t="s">
        <v>1888</v>
      </c>
      <c r="I182" s="15">
        <v>100</v>
      </c>
      <c r="J182" s="15">
        <v>58</v>
      </c>
      <c r="K182" s="15">
        <v>25</v>
      </c>
      <c r="L182" s="15">
        <v>15</v>
      </c>
      <c r="M182" s="79">
        <v>36.25</v>
      </c>
      <c r="N182" s="101">
        <v>36.25</v>
      </c>
      <c r="O182" s="63">
        <v>2530</v>
      </c>
      <c r="P182" s="64">
        <f>Table2245789101123456789101112131415[[#This Row],[PEMBULATAN]]*O182</f>
        <v>91712.5</v>
      </c>
    </row>
    <row r="183" spans="1:16" ht="26.25" customHeight="1" x14ac:dyDescent="0.2">
      <c r="A183" s="13"/>
      <c r="B183" s="73"/>
      <c r="C183" s="71" t="s">
        <v>2079</v>
      </c>
      <c r="D183" s="74" t="s">
        <v>69</v>
      </c>
      <c r="E183" s="12">
        <v>44478</v>
      </c>
      <c r="F183" s="74" t="s">
        <v>70</v>
      </c>
      <c r="G183" s="12">
        <v>44481.833333333336</v>
      </c>
      <c r="H183" s="75" t="s">
        <v>1888</v>
      </c>
      <c r="I183" s="15">
        <v>98</v>
      </c>
      <c r="J183" s="15">
        <v>65</v>
      </c>
      <c r="K183" s="15">
        <v>22</v>
      </c>
      <c r="L183" s="15">
        <v>9</v>
      </c>
      <c r="M183" s="79">
        <v>35.034999999999997</v>
      </c>
      <c r="N183" s="101">
        <v>35.034999999999997</v>
      </c>
      <c r="O183" s="63">
        <v>2530</v>
      </c>
      <c r="P183" s="64">
        <f>Table2245789101123456789101112131415[[#This Row],[PEMBULATAN]]*O183</f>
        <v>88638.549999999988</v>
      </c>
    </row>
    <row r="184" spans="1:16" ht="26.25" customHeight="1" x14ac:dyDescent="0.2">
      <c r="A184" s="13"/>
      <c r="B184" s="73"/>
      <c r="C184" s="71" t="s">
        <v>2080</v>
      </c>
      <c r="D184" s="74" t="s">
        <v>69</v>
      </c>
      <c r="E184" s="12">
        <v>44478</v>
      </c>
      <c r="F184" s="74" t="s">
        <v>70</v>
      </c>
      <c r="G184" s="12">
        <v>44481.833333333336</v>
      </c>
      <c r="H184" s="75" t="s">
        <v>1888</v>
      </c>
      <c r="I184" s="15">
        <v>60</v>
      </c>
      <c r="J184" s="15">
        <v>56</v>
      </c>
      <c r="K184" s="15">
        <v>23</v>
      </c>
      <c r="L184" s="15">
        <v>6</v>
      </c>
      <c r="M184" s="79">
        <v>19.32</v>
      </c>
      <c r="N184" s="101">
        <v>20</v>
      </c>
      <c r="O184" s="63">
        <v>2530</v>
      </c>
      <c r="P184" s="64">
        <f>Table2245789101123456789101112131415[[#This Row],[PEMBULATAN]]*O184</f>
        <v>50600</v>
      </c>
    </row>
    <row r="185" spans="1:16" ht="26.25" customHeight="1" x14ac:dyDescent="0.2">
      <c r="A185" s="13"/>
      <c r="B185" s="73"/>
      <c r="C185" s="71" t="s">
        <v>2081</v>
      </c>
      <c r="D185" s="74" t="s">
        <v>69</v>
      </c>
      <c r="E185" s="12">
        <v>44478</v>
      </c>
      <c r="F185" s="74" t="s">
        <v>70</v>
      </c>
      <c r="G185" s="12">
        <v>44481.833333333336</v>
      </c>
      <c r="H185" s="75" t="s">
        <v>1888</v>
      </c>
      <c r="I185" s="15">
        <v>98</v>
      </c>
      <c r="J185" s="15">
        <v>64</v>
      </c>
      <c r="K185" s="15">
        <v>27</v>
      </c>
      <c r="L185" s="15">
        <v>19</v>
      </c>
      <c r="M185" s="79">
        <v>42.335999999999999</v>
      </c>
      <c r="N185" s="101">
        <v>43</v>
      </c>
      <c r="O185" s="63">
        <v>2530</v>
      </c>
      <c r="P185" s="64">
        <f>Table2245789101123456789101112131415[[#This Row],[PEMBULATAN]]*O185</f>
        <v>108790</v>
      </c>
    </row>
    <row r="186" spans="1:16" ht="26.25" customHeight="1" x14ac:dyDescent="0.2">
      <c r="A186" s="13"/>
      <c r="B186" s="73"/>
      <c r="C186" s="71" t="s">
        <v>2082</v>
      </c>
      <c r="D186" s="74" t="s">
        <v>69</v>
      </c>
      <c r="E186" s="12">
        <v>44478</v>
      </c>
      <c r="F186" s="74" t="s">
        <v>70</v>
      </c>
      <c r="G186" s="12">
        <v>44481.833333333336</v>
      </c>
      <c r="H186" s="75" t="s">
        <v>1888</v>
      </c>
      <c r="I186" s="15">
        <v>95</v>
      </c>
      <c r="J186" s="15">
        <v>54</v>
      </c>
      <c r="K186" s="15">
        <v>36</v>
      </c>
      <c r="L186" s="15">
        <v>34</v>
      </c>
      <c r="M186" s="79">
        <v>46.17</v>
      </c>
      <c r="N186" s="101">
        <v>46.17</v>
      </c>
      <c r="O186" s="63">
        <v>2530</v>
      </c>
      <c r="P186" s="64">
        <f>Table2245789101123456789101112131415[[#This Row],[PEMBULATAN]]*O186</f>
        <v>116810.1</v>
      </c>
    </row>
    <row r="187" spans="1:16" ht="26.25" customHeight="1" x14ac:dyDescent="0.2">
      <c r="A187" s="13"/>
      <c r="B187" s="73"/>
      <c r="C187" s="71" t="s">
        <v>2083</v>
      </c>
      <c r="D187" s="74" t="s">
        <v>69</v>
      </c>
      <c r="E187" s="12">
        <v>44478</v>
      </c>
      <c r="F187" s="74" t="s">
        <v>70</v>
      </c>
      <c r="G187" s="12">
        <v>44481.833333333336</v>
      </c>
      <c r="H187" s="75" t="s">
        <v>1888</v>
      </c>
      <c r="I187" s="15">
        <v>98</v>
      </c>
      <c r="J187" s="15">
        <v>56</v>
      </c>
      <c r="K187" s="15">
        <v>35</v>
      </c>
      <c r="L187" s="15">
        <v>23</v>
      </c>
      <c r="M187" s="79">
        <v>48.02</v>
      </c>
      <c r="N187" s="101">
        <v>48.02</v>
      </c>
      <c r="O187" s="63">
        <v>2530</v>
      </c>
      <c r="P187" s="64">
        <f>Table2245789101123456789101112131415[[#This Row],[PEMBULATAN]]*O187</f>
        <v>121490.6</v>
      </c>
    </row>
    <row r="188" spans="1:16" ht="26.25" customHeight="1" x14ac:dyDescent="0.2">
      <c r="A188" s="13"/>
      <c r="B188" s="73"/>
      <c r="C188" s="71" t="s">
        <v>2084</v>
      </c>
      <c r="D188" s="74" t="s">
        <v>69</v>
      </c>
      <c r="E188" s="12">
        <v>44478</v>
      </c>
      <c r="F188" s="74" t="s">
        <v>70</v>
      </c>
      <c r="G188" s="12">
        <v>44481.833333333336</v>
      </c>
      <c r="H188" s="75" t="s">
        <v>1888</v>
      </c>
      <c r="I188" s="15">
        <v>95</v>
      </c>
      <c r="J188" s="15">
        <v>66</v>
      </c>
      <c r="K188" s="15">
        <v>34</v>
      </c>
      <c r="L188" s="15">
        <v>25</v>
      </c>
      <c r="M188" s="79">
        <v>53.295000000000002</v>
      </c>
      <c r="N188" s="101">
        <v>54</v>
      </c>
      <c r="O188" s="63">
        <v>2530</v>
      </c>
      <c r="P188" s="64">
        <f>Table2245789101123456789101112131415[[#This Row],[PEMBULATAN]]*O188</f>
        <v>136620</v>
      </c>
    </row>
    <row r="189" spans="1:16" ht="26.25" customHeight="1" x14ac:dyDescent="0.2">
      <c r="A189" s="13"/>
      <c r="B189" s="73"/>
      <c r="C189" s="71" t="s">
        <v>2085</v>
      </c>
      <c r="D189" s="74" t="s">
        <v>69</v>
      </c>
      <c r="E189" s="12">
        <v>44478</v>
      </c>
      <c r="F189" s="74" t="s">
        <v>70</v>
      </c>
      <c r="G189" s="12">
        <v>44481.833333333336</v>
      </c>
      <c r="H189" s="75" t="s">
        <v>1888</v>
      </c>
      <c r="I189" s="15">
        <v>60</v>
      </c>
      <c r="J189" s="15">
        <v>52</v>
      </c>
      <c r="K189" s="15">
        <v>17</v>
      </c>
      <c r="L189" s="15">
        <v>7</v>
      </c>
      <c r="M189" s="79">
        <v>13.26</v>
      </c>
      <c r="N189" s="101">
        <v>13.26</v>
      </c>
      <c r="O189" s="63">
        <v>2530</v>
      </c>
      <c r="P189" s="64">
        <f>Table2245789101123456789101112131415[[#This Row],[PEMBULATAN]]*O189</f>
        <v>33547.800000000003</v>
      </c>
    </row>
    <row r="190" spans="1:16" ht="26.25" customHeight="1" x14ac:dyDescent="0.2">
      <c r="A190" s="13"/>
      <c r="B190" s="73"/>
      <c r="C190" s="71" t="s">
        <v>2086</v>
      </c>
      <c r="D190" s="74" t="s">
        <v>69</v>
      </c>
      <c r="E190" s="12">
        <v>44478</v>
      </c>
      <c r="F190" s="74" t="s">
        <v>70</v>
      </c>
      <c r="G190" s="12">
        <v>44481.833333333336</v>
      </c>
      <c r="H190" s="75" t="s">
        <v>1888</v>
      </c>
      <c r="I190" s="15">
        <v>82</v>
      </c>
      <c r="J190" s="15">
        <v>58</v>
      </c>
      <c r="K190" s="15">
        <v>30</v>
      </c>
      <c r="L190" s="15">
        <v>19</v>
      </c>
      <c r="M190" s="79">
        <v>35.67</v>
      </c>
      <c r="N190" s="101">
        <v>35.67</v>
      </c>
      <c r="O190" s="63">
        <v>2530</v>
      </c>
      <c r="P190" s="64">
        <f>Table2245789101123456789101112131415[[#This Row],[PEMBULATAN]]*O190</f>
        <v>90245.1</v>
      </c>
    </row>
    <row r="191" spans="1:16" ht="26.25" customHeight="1" x14ac:dyDescent="0.2">
      <c r="A191" s="13"/>
      <c r="B191" s="73"/>
      <c r="C191" s="71" t="s">
        <v>2087</v>
      </c>
      <c r="D191" s="74" t="s">
        <v>69</v>
      </c>
      <c r="E191" s="12">
        <v>44478</v>
      </c>
      <c r="F191" s="74" t="s">
        <v>70</v>
      </c>
      <c r="G191" s="12">
        <v>44481.833333333336</v>
      </c>
      <c r="H191" s="75" t="s">
        <v>1888</v>
      </c>
      <c r="I191" s="15">
        <v>96</v>
      </c>
      <c r="J191" s="15">
        <v>48</v>
      </c>
      <c r="K191" s="15">
        <v>38</v>
      </c>
      <c r="L191" s="15">
        <v>19</v>
      </c>
      <c r="M191" s="79">
        <v>43.776000000000003</v>
      </c>
      <c r="N191" s="101">
        <v>43.776000000000003</v>
      </c>
      <c r="O191" s="63">
        <v>2530</v>
      </c>
      <c r="P191" s="64">
        <f>Table2245789101123456789101112131415[[#This Row],[PEMBULATAN]]*O191</f>
        <v>110753.28000000001</v>
      </c>
    </row>
    <row r="192" spans="1:16" ht="26.25" customHeight="1" x14ac:dyDescent="0.2">
      <c r="A192" s="13"/>
      <c r="B192" s="73"/>
      <c r="C192" s="71" t="s">
        <v>2088</v>
      </c>
      <c r="D192" s="74" t="s">
        <v>69</v>
      </c>
      <c r="E192" s="12">
        <v>44478</v>
      </c>
      <c r="F192" s="74" t="s">
        <v>70</v>
      </c>
      <c r="G192" s="12">
        <v>44481.833333333336</v>
      </c>
      <c r="H192" s="75" t="s">
        <v>1888</v>
      </c>
      <c r="I192" s="15">
        <v>93</v>
      </c>
      <c r="J192" s="15">
        <v>53</v>
      </c>
      <c r="K192" s="15">
        <v>34</v>
      </c>
      <c r="L192" s="15">
        <v>23</v>
      </c>
      <c r="M192" s="79">
        <v>41.896500000000003</v>
      </c>
      <c r="N192" s="101">
        <v>41.896500000000003</v>
      </c>
      <c r="O192" s="63">
        <v>2530</v>
      </c>
      <c r="P192" s="64">
        <f>Table2245789101123456789101112131415[[#This Row],[PEMBULATAN]]*O192</f>
        <v>105998.145</v>
      </c>
    </row>
    <row r="193" spans="1:16" ht="26.25" customHeight="1" x14ac:dyDescent="0.2">
      <c r="A193" s="13"/>
      <c r="B193" s="73"/>
      <c r="C193" s="71" t="s">
        <v>2089</v>
      </c>
      <c r="D193" s="74" t="s">
        <v>69</v>
      </c>
      <c r="E193" s="12">
        <v>44478</v>
      </c>
      <c r="F193" s="74" t="s">
        <v>70</v>
      </c>
      <c r="G193" s="12">
        <v>44481.833333333336</v>
      </c>
      <c r="H193" s="75" t="s">
        <v>1888</v>
      </c>
      <c r="I193" s="15">
        <v>98</v>
      </c>
      <c r="J193" s="15">
        <v>50</v>
      </c>
      <c r="K193" s="15">
        <v>38</v>
      </c>
      <c r="L193" s="15">
        <v>24</v>
      </c>
      <c r="M193" s="79">
        <v>46.55</v>
      </c>
      <c r="N193" s="101">
        <v>46.55</v>
      </c>
      <c r="O193" s="63">
        <v>2530</v>
      </c>
      <c r="P193" s="64">
        <f>Table2245789101123456789101112131415[[#This Row],[PEMBULATAN]]*O193</f>
        <v>117771.5</v>
      </c>
    </row>
    <row r="194" spans="1:16" ht="26.25" customHeight="1" x14ac:dyDescent="0.2">
      <c r="A194" s="13"/>
      <c r="B194" s="73"/>
      <c r="C194" s="71" t="s">
        <v>2090</v>
      </c>
      <c r="D194" s="74" t="s">
        <v>69</v>
      </c>
      <c r="E194" s="12">
        <v>44478</v>
      </c>
      <c r="F194" s="74" t="s">
        <v>70</v>
      </c>
      <c r="G194" s="12">
        <v>44481.833333333336</v>
      </c>
      <c r="H194" s="75" t="s">
        <v>1888</v>
      </c>
      <c r="I194" s="15">
        <v>90</v>
      </c>
      <c r="J194" s="15">
        <v>58</v>
      </c>
      <c r="K194" s="15">
        <v>40</v>
      </c>
      <c r="L194" s="15">
        <v>22</v>
      </c>
      <c r="M194" s="79">
        <v>52.2</v>
      </c>
      <c r="N194" s="101">
        <v>52.2</v>
      </c>
      <c r="O194" s="63">
        <v>2530</v>
      </c>
      <c r="P194" s="64">
        <f>Table2245789101123456789101112131415[[#This Row],[PEMBULATAN]]*O194</f>
        <v>132066</v>
      </c>
    </row>
    <row r="195" spans="1:16" ht="26.25" customHeight="1" x14ac:dyDescent="0.2">
      <c r="A195" s="13"/>
      <c r="B195" s="73"/>
      <c r="C195" s="71" t="s">
        <v>2091</v>
      </c>
      <c r="D195" s="74" t="s">
        <v>69</v>
      </c>
      <c r="E195" s="12">
        <v>44478</v>
      </c>
      <c r="F195" s="74" t="s">
        <v>70</v>
      </c>
      <c r="G195" s="12">
        <v>44481.833333333336</v>
      </c>
      <c r="H195" s="75" t="s">
        <v>1888</v>
      </c>
      <c r="I195" s="15">
        <v>88</v>
      </c>
      <c r="J195" s="15">
        <v>66</v>
      </c>
      <c r="K195" s="15">
        <v>36</v>
      </c>
      <c r="L195" s="15">
        <v>16</v>
      </c>
      <c r="M195" s="79">
        <v>52.271999999999998</v>
      </c>
      <c r="N195" s="101">
        <v>52.271999999999998</v>
      </c>
      <c r="O195" s="63">
        <v>2530</v>
      </c>
      <c r="P195" s="64">
        <f>Table2245789101123456789101112131415[[#This Row],[PEMBULATAN]]*O195</f>
        <v>132248.16</v>
      </c>
    </row>
    <row r="196" spans="1:16" ht="26.25" customHeight="1" x14ac:dyDescent="0.2">
      <c r="A196" s="13"/>
      <c r="B196" s="73"/>
      <c r="C196" s="71" t="s">
        <v>2092</v>
      </c>
      <c r="D196" s="74" t="s">
        <v>69</v>
      </c>
      <c r="E196" s="12">
        <v>44478</v>
      </c>
      <c r="F196" s="74" t="s">
        <v>70</v>
      </c>
      <c r="G196" s="12">
        <v>44481.833333333336</v>
      </c>
      <c r="H196" s="75" t="s">
        <v>1888</v>
      </c>
      <c r="I196" s="15">
        <v>90</v>
      </c>
      <c r="J196" s="15">
        <v>48</v>
      </c>
      <c r="K196" s="15">
        <v>36</v>
      </c>
      <c r="L196" s="15">
        <v>18</v>
      </c>
      <c r="M196" s="79">
        <v>38.880000000000003</v>
      </c>
      <c r="N196" s="101">
        <v>38.880000000000003</v>
      </c>
      <c r="O196" s="63">
        <v>2530</v>
      </c>
      <c r="P196" s="64">
        <f>Table2245789101123456789101112131415[[#This Row],[PEMBULATAN]]*O196</f>
        <v>98366.400000000009</v>
      </c>
    </row>
    <row r="197" spans="1:16" ht="26.25" customHeight="1" x14ac:dyDescent="0.2">
      <c r="A197" s="13"/>
      <c r="B197" s="73"/>
      <c r="C197" s="71" t="s">
        <v>2093</v>
      </c>
      <c r="D197" s="74" t="s">
        <v>69</v>
      </c>
      <c r="E197" s="12">
        <v>44478</v>
      </c>
      <c r="F197" s="74" t="s">
        <v>70</v>
      </c>
      <c r="G197" s="12">
        <v>44481.833333333336</v>
      </c>
      <c r="H197" s="75" t="s">
        <v>1888</v>
      </c>
      <c r="I197" s="15">
        <v>78</v>
      </c>
      <c r="J197" s="15">
        <v>63</v>
      </c>
      <c r="K197" s="15">
        <v>25</v>
      </c>
      <c r="L197" s="15">
        <v>13</v>
      </c>
      <c r="M197" s="79">
        <v>30.712499999999999</v>
      </c>
      <c r="N197" s="101">
        <v>30.712499999999999</v>
      </c>
      <c r="O197" s="63">
        <v>2530</v>
      </c>
      <c r="P197" s="64">
        <f>Table2245789101123456789101112131415[[#This Row],[PEMBULATAN]]*O197</f>
        <v>77702.625</v>
      </c>
    </row>
    <row r="198" spans="1:16" ht="26.25" customHeight="1" x14ac:dyDescent="0.2">
      <c r="A198" s="13"/>
      <c r="B198" s="73"/>
      <c r="C198" s="71" t="s">
        <v>2094</v>
      </c>
      <c r="D198" s="74" t="s">
        <v>69</v>
      </c>
      <c r="E198" s="12">
        <v>44478</v>
      </c>
      <c r="F198" s="74" t="s">
        <v>70</v>
      </c>
      <c r="G198" s="12">
        <v>44481.833333333336</v>
      </c>
      <c r="H198" s="75" t="s">
        <v>1888</v>
      </c>
      <c r="I198" s="15">
        <v>60</v>
      </c>
      <c r="J198" s="15">
        <v>52</v>
      </c>
      <c r="K198" s="15">
        <v>22</v>
      </c>
      <c r="L198" s="15">
        <v>5</v>
      </c>
      <c r="M198" s="79">
        <v>17.16</v>
      </c>
      <c r="N198" s="101">
        <v>17.16</v>
      </c>
      <c r="O198" s="63">
        <v>2530</v>
      </c>
      <c r="P198" s="64">
        <f>Table2245789101123456789101112131415[[#This Row],[PEMBULATAN]]*O198</f>
        <v>43414.8</v>
      </c>
    </row>
    <row r="199" spans="1:16" ht="26.25" customHeight="1" x14ac:dyDescent="0.2">
      <c r="A199" s="13"/>
      <c r="B199" s="73"/>
      <c r="C199" s="71" t="s">
        <v>2095</v>
      </c>
      <c r="D199" s="74" t="s">
        <v>69</v>
      </c>
      <c r="E199" s="12">
        <v>44478</v>
      </c>
      <c r="F199" s="74" t="s">
        <v>70</v>
      </c>
      <c r="G199" s="12">
        <v>44481.833333333336</v>
      </c>
      <c r="H199" s="75" t="s">
        <v>1888</v>
      </c>
      <c r="I199" s="15">
        <v>98</v>
      </c>
      <c r="J199" s="15">
        <v>57</v>
      </c>
      <c r="K199" s="15">
        <v>37</v>
      </c>
      <c r="L199" s="15">
        <v>25</v>
      </c>
      <c r="M199" s="79">
        <v>51.670499999999997</v>
      </c>
      <c r="N199" s="101">
        <v>51.670499999999997</v>
      </c>
      <c r="O199" s="63">
        <v>2530</v>
      </c>
      <c r="P199" s="64">
        <f>Table2245789101123456789101112131415[[#This Row],[PEMBULATAN]]*O199</f>
        <v>130726.36499999999</v>
      </c>
    </row>
    <row r="200" spans="1:16" ht="26.25" customHeight="1" x14ac:dyDescent="0.2">
      <c r="A200" s="13"/>
      <c r="B200" s="73"/>
      <c r="C200" s="71" t="s">
        <v>2096</v>
      </c>
      <c r="D200" s="74" t="s">
        <v>69</v>
      </c>
      <c r="E200" s="12">
        <v>44478</v>
      </c>
      <c r="F200" s="74" t="s">
        <v>70</v>
      </c>
      <c r="G200" s="12">
        <v>44481.833333333336</v>
      </c>
      <c r="H200" s="75" t="s">
        <v>1888</v>
      </c>
      <c r="I200" s="15">
        <v>95</v>
      </c>
      <c r="J200" s="15">
        <v>60</v>
      </c>
      <c r="K200" s="15">
        <v>25</v>
      </c>
      <c r="L200" s="15">
        <v>14</v>
      </c>
      <c r="M200" s="79">
        <v>35.625</v>
      </c>
      <c r="N200" s="101">
        <v>35.625</v>
      </c>
      <c r="O200" s="63">
        <v>2530</v>
      </c>
      <c r="P200" s="64">
        <f>Table2245789101123456789101112131415[[#This Row],[PEMBULATAN]]*O200</f>
        <v>90131.25</v>
      </c>
    </row>
    <row r="201" spans="1:16" ht="26.25" customHeight="1" x14ac:dyDescent="0.2">
      <c r="A201" s="13"/>
      <c r="B201" s="73"/>
      <c r="C201" s="71" t="s">
        <v>2097</v>
      </c>
      <c r="D201" s="74" t="s">
        <v>69</v>
      </c>
      <c r="E201" s="12">
        <v>44478</v>
      </c>
      <c r="F201" s="74" t="s">
        <v>70</v>
      </c>
      <c r="G201" s="12">
        <v>44481.833333333336</v>
      </c>
      <c r="H201" s="75" t="s">
        <v>1888</v>
      </c>
      <c r="I201" s="15">
        <v>96</v>
      </c>
      <c r="J201" s="15">
        <v>62</v>
      </c>
      <c r="K201" s="15">
        <v>26</v>
      </c>
      <c r="L201" s="15">
        <v>13</v>
      </c>
      <c r="M201" s="79">
        <v>38.688000000000002</v>
      </c>
      <c r="N201" s="101">
        <v>38.688000000000002</v>
      </c>
      <c r="O201" s="63">
        <v>2530</v>
      </c>
      <c r="P201" s="64">
        <f>Table2245789101123456789101112131415[[#This Row],[PEMBULATAN]]*O201</f>
        <v>97880.639999999999</v>
      </c>
    </row>
    <row r="202" spans="1:16" ht="26.25" customHeight="1" x14ac:dyDescent="0.2">
      <c r="A202" s="13"/>
      <c r="B202" s="73"/>
      <c r="C202" s="71" t="s">
        <v>2098</v>
      </c>
      <c r="D202" s="74" t="s">
        <v>69</v>
      </c>
      <c r="E202" s="12">
        <v>44478</v>
      </c>
      <c r="F202" s="74" t="s">
        <v>70</v>
      </c>
      <c r="G202" s="12">
        <v>44481.833333333336</v>
      </c>
      <c r="H202" s="75" t="s">
        <v>1888</v>
      </c>
      <c r="I202" s="15">
        <v>109</v>
      </c>
      <c r="J202" s="15">
        <v>63</v>
      </c>
      <c r="K202" s="15">
        <v>32</v>
      </c>
      <c r="L202" s="15">
        <v>30</v>
      </c>
      <c r="M202" s="79">
        <v>54.936</v>
      </c>
      <c r="N202" s="101">
        <v>54.936</v>
      </c>
      <c r="O202" s="63">
        <v>2530</v>
      </c>
      <c r="P202" s="64">
        <f>Table2245789101123456789101112131415[[#This Row],[PEMBULATAN]]*O202</f>
        <v>138988.07999999999</v>
      </c>
    </row>
    <row r="203" spans="1:16" ht="26.25" customHeight="1" x14ac:dyDescent="0.2">
      <c r="A203" s="13"/>
      <c r="B203" s="73"/>
      <c r="C203" s="71" t="s">
        <v>2099</v>
      </c>
      <c r="D203" s="74" t="s">
        <v>69</v>
      </c>
      <c r="E203" s="12">
        <v>44478</v>
      </c>
      <c r="F203" s="74" t="s">
        <v>70</v>
      </c>
      <c r="G203" s="12">
        <v>44481.833333333336</v>
      </c>
      <c r="H203" s="75" t="s">
        <v>1888</v>
      </c>
      <c r="I203" s="15">
        <v>90</v>
      </c>
      <c r="J203" s="15">
        <v>55</v>
      </c>
      <c r="K203" s="15">
        <v>38</v>
      </c>
      <c r="L203" s="15">
        <v>18</v>
      </c>
      <c r="M203" s="79">
        <v>47.024999999999999</v>
      </c>
      <c r="N203" s="101">
        <v>47.024999999999999</v>
      </c>
      <c r="O203" s="63">
        <v>2530</v>
      </c>
      <c r="P203" s="64">
        <f>Table2245789101123456789101112131415[[#This Row],[PEMBULATAN]]*O203</f>
        <v>118973.25</v>
      </c>
    </row>
    <row r="204" spans="1:16" ht="26.25" customHeight="1" x14ac:dyDescent="0.2">
      <c r="A204" s="13"/>
      <c r="B204" s="73"/>
      <c r="C204" s="71" t="s">
        <v>2100</v>
      </c>
      <c r="D204" s="74" t="s">
        <v>69</v>
      </c>
      <c r="E204" s="12">
        <v>44478</v>
      </c>
      <c r="F204" s="74" t="s">
        <v>70</v>
      </c>
      <c r="G204" s="12">
        <v>44481.833333333336</v>
      </c>
      <c r="H204" s="75" t="s">
        <v>1888</v>
      </c>
      <c r="I204" s="15">
        <v>58</v>
      </c>
      <c r="J204" s="15">
        <v>48</v>
      </c>
      <c r="K204" s="15">
        <v>30</v>
      </c>
      <c r="L204" s="15">
        <v>6</v>
      </c>
      <c r="M204" s="79">
        <v>20.88</v>
      </c>
      <c r="N204" s="101">
        <v>20.88</v>
      </c>
      <c r="O204" s="63">
        <v>2530</v>
      </c>
      <c r="P204" s="64">
        <f>Table2245789101123456789101112131415[[#This Row],[PEMBULATAN]]*O204</f>
        <v>52826.399999999994</v>
      </c>
    </row>
    <row r="205" spans="1:16" ht="22.5" customHeight="1" x14ac:dyDescent="0.2">
      <c r="A205" s="165" t="s">
        <v>30</v>
      </c>
      <c r="B205" s="166"/>
      <c r="C205" s="166"/>
      <c r="D205" s="166"/>
      <c r="E205" s="166"/>
      <c r="F205" s="166"/>
      <c r="G205" s="166"/>
      <c r="H205" s="166"/>
      <c r="I205" s="166"/>
      <c r="J205" s="166"/>
      <c r="K205" s="166"/>
      <c r="L205" s="167"/>
      <c r="M205" s="77">
        <f>SUBTOTAL(109,Table2245789101123456789101112131415[KG VOLUME])</f>
        <v>4613.5349999999999</v>
      </c>
      <c r="N205" s="67">
        <f>SUM(N3:N204)</f>
        <v>4729.7527499999997</v>
      </c>
      <c r="O205" s="168">
        <f>SUM(P3:P204)</f>
        <v>11966274.457500003</v>
      </c>
      <c r="P205" s="169"/>
    </row>
    <row r="206" spans="1:16" ht="18" customHeight="1" x14ac:dyDescent="0.2">
      <c r="A206" s="84"/>
      <c r="B206" s="55" t="s">
        <v>42</v>
      </c>
      <c r="C206" s="54"/>
      <c r="D206" s="56" t="s">
        <v>43</v>
      </c>
      <c r="E206" s="84"/>
      <c r="F206" s="84"/>
      <c r="G206" s="84"/>
      <c r="H206" s="84"/>
      <c r="I206" s="84"/>
      <c r="J206" s="84"/>
      <c r="K206" s="84"/>
      <c r="L206" s="84"/>
      <c r="M206" s="85"/>
      <c r="N206" s="86" t="s">
        <v>51</v>
      </c>
      <c r="O206" s="87"/>
      <c r="P206" s="87">
        <f>O205*10%</f>
        <v>1196627.4457500004</v>
      </c>
    </row>
    <row r="207" spans="1:16" ht="18" customHeight="1" thickBot="1" x14ac:dyDescent="0.25">
      <c r="A207" s="84"/>
      <c r="B207" s="55"/>
      <c r="C207" s="54"/>
      <c r="D207" s="56"/>
      <c r="E207" s="84"/>
      <c r="F207" s="84"/>
      <c r="G207" s="84"/>
      <c r="H207" s="84"/>
      <c r="I207" s="84"/>
      <c r="J207" s="84"/>
      <c r="K207" s="84"/>
      <c r="L207" s="84"/>
      <c r="M207" s="85"/>
      <c r="N207" s="88" t="s">
        <v>52</v>
      </c>
      <c r="O207" s="89"/>
      <c r="P207" s="89">
        <f>O205-P206</f>
        <v>10769647.011750003</v>
      </c>
    </row>
    <row r="208" spans="1:16" ht="18" customHeight="1" x14ac:dyDescent="0.2">
      <c r="A208" s="10"/>
      <c r="H208" s="62"/>
      <c r="N208" s="61" t="s">
        <v>31</v>
      </c>
      <c r="P208" s="68">
        <f>P207*1%</f>
        <v>107696.47011750004</v>
      </c>
    </row>
    <row r="209" spans="1:16" ht="18" customHeight="1" thickBot="1" x14ac:dyDescent="0.25">
      <c r="A209" s="10"/>
      <c r="H209" s="62"/>
      <c r="N209" s="61" t="s">
        <v>53</v>
      </c>
      <c r="P209" s="70">
        <f>P207*2%</f>
        <v>215392.94023500007</v>
      </c>
    </row>
    <row r="210" spans="1:16" ht="18" customHeight="1" x14ac:dyDescent="0.2">
      <c r="A210" s="10"/>
      <c r="H210" s="62"/>
      <c r="N210" s="65" t="s">
        <v>32</v>
      </c>
      <c r="O210" s="66"/>
      <c r="P210" s="69">
        <f>P207+P208-P209</f>
        <v>10661950.541632503</v>
      </c>
    </row>
    <row r="212" spans="1:16" x14ac:dyDescent="0.2">
      <c r="A212" s="10"/>
      <c r="H212" s="62"/>
      <c r="P212" s="70"/>
    </row>
    <row r="213" spans="1:16" x14ac:dyDescent="0.2">
      <c r="A213" s="10"/>
      <c r="H213" s="62"/>
      <c r="O213" s="57"/>
      <c r="P213" s="70"/>
    </row>
    <row r="214" spans="1:16" s="3" customFormat="1" x14ac:dyDescent="0.25">
      <c r="A214" s="10"/>
      <c r="B214" s="2"/>
      <c r="C214" s="2"/>
      <c r="E214" s="11"/>
      <c r="H214" s="62"/>
      <c r="N214" s="14"/>
      <c r="O214" s="14"/>
      <c r="P214" s="14"/>
    </row>
    <row r="215" spans="1:16" s="3" customFormat="1" x14ac:dyDescent="0.25">
      <c r="A215" s="10"/>
      <c r="B215" s="2"/>
      <c r="C215" s="2"/>
      <c r="E215" s="11"/>
      <c r="H215" s="62"/>
      <c r="N215" s="14"/>
      <c r="O215" s="14"/>
      <c r="P215" s="14"/>
    </row>
    <row r="216" spans="1:16" s="3" customFormat="1" x14ac:dyDescent="0.25">
      <c r="A216" s="10"/>
      <c r="B216" s="2"/>
      <c r="C216" s="2"/>
      <c r="E216" s="11"/>
      <c r="H216" s="62"/>
      <c r="N216" s="14"/>
      <c r="O216" s="14"/>
      <c r="P216" s="14"/>
    </row>
    <row r="217" spans="1:16" s="3" customFormat="1" x14ac:dyDescent="0.25">
      <c r="A217" s="10"/>
      <c r="B217" s="2"/>
      <c r="C217" s="2"/>
      <c r="E217" s="11"/>
      <c r="H217" s="62"/>
      <c r="N217" s="14"/>
      <c r="O217" s="14"/>
      <c r="P217" s="14"/>
    </row>
    <row r="218" spans="1:16" s="3" customFormat="1" x14ac:dyDescent="0.25">
      <c r="A218" s="10"/>
      <c r="B218" s="2"/>
      <c r="C218" s="2"/>
      <c r="E218" s="11"/>
      <c r="H218" s="62"/>
      <c r="N218" s="14"/>
      <c r="O218" s="14"/>
      <c r="P218" s="14"/>
    </row>
    <row r="219" spans="1:16" s="3" customFormat="1" x14ac:dyDescent="0.25">
      <c r="A219" s="10"/>
      <c r="B219" s="2"/>
      <c r="C219" s="2"/>
      <c r="E219" s="11"/>
      <c r="H219" s="62"/>
      <c r="N219" s="14"/>
      <c r="O219" s="14"/>
      <c r="P219" s="14"/>
    </row>
    <row r="220" spans="1:16" s="3" customFormat="1" x14ac:dyDescent="0.25">
      <c r="A220" s="10"/>
      <c r="B220" s="2"/>
      <c r="C220" s="2"/>
      <c r="E220" s="11"/>
      <c r="H220" s="62"/>
      <c r="N220" s="14"/>
      <c r="O220" s="14"/>
      <c r="P220" s="14"/>
    </row>
    <row r="221" spans="1:16" s="3" customFormat="1" x14ac:dyDescent="0.25">
      <c r="A221" s="10"/>
      <c r="B221" s="2"/>
      <c r="C221" s="2"/>
      <c r="E221" s="11"/>
      <c r="H221" s="62"/>
      <c r="N221" s="14"/>
      <c r="O221" s="14"/>
      <c r="P221" s="14"/>
    </row>
    <row r="222" spans="1:16" s="3" customFormat="1" x14ac:dyDescent="0.25">
      <c r="A222" s="10"/>
      <c r="B222" s="2"/>
      <c r="C222" s="2"/>
      <c r="E222" s="11"/>
      <c r="H222" s="62"/>
      <c r="N222" s="14"/>
      <c r="O222" s="14"/>
      <c r="P222" s="14"/>
    </row>
    <row r="223" spans="1:16" s="3" customFormat="1" x14ac:dyDescent="0.25">
      <c r="A223" s="10"/>
      <c r="B223" s="2"/>
      <c r="C223" s="2"/>
      <c r="E223" s="11"/>
      <c r="H223" s="62"/>
      <c r="N223" s="14"/>
      <c r="O223" s="14"/>
      <c r="P223" s="14"/>
    </row>
    <row r="224" spans="1:16" s="3" customFormat="1" x14ac:dyDescent="0.25">
      <c r="A224" s="10"/>
      <c r="B224" s="2"/>
      <c r="C224" s="2"/>
      <c r="E224" s="11"/>
      <c r="H224" s="62"/>
      <c r="N224" s="14"/>
      <c r="O224" s="14"/>
      <c r="P224" s="14"/>
    </row>
    <row r="225" spans="1:16" s="3" customFormat="1" x14ac:dyDescent="0.25">
      <c r="A225" s="10"/>
      <c r="B225" s="2"/>
      <c r="C225" s="2"/>
      <c r="E225" s="11"/>
      <c r="H225" s="62"/>
      <c r="N225" s="14"/>
      <c r="O225" s="14"/>
      <c r="P225" s="14"/>
    </row>
  </sheetData>
  <mergeCells count="2">
    <mergeCell ref="A205:L205"/>
    <mergeCell ref="O205:P205"/>
  </mergeCells>
  <conditionalFormatting sqref="B3">
    <cfRule type="duplicateValues" dxfId="758" priority="2"/>
  </conditionalFormatting>
  <conditionalFormatting sqref="B4:B204">
    <cfRule type="duplicateValues" dxfId="757" priority="9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31"/>
  <sheetViews>
    <sheetView zoomScale="110" zoomScaleNormal="110" workbookViewId="0">
      <pane xSplit="3" ySplit="2" topLeftCell="D203" activePane="bottomRight" state="frozen"/>
      <selection pane="topRight" activeCell="B1" sqref="B1"/>
      <selection pane="bottomLeft" activeCell="A3" sqref="A3"/>
      <selection pane="bottomRight" activeCell="D2" sqref="D2"/>
    </sheetView>
  </sheetViews>
  <sheetFormatPr defaultRowHeight="15" x14ac:dyDescent="0.2"/>
  <cols>
    <col min="1" max="1" width="8" style="4" customWidth="1"/>
    <col min="2" max="2" width="20.140625" style="2" customWidth="1"/>
    <col min="3" max="3" width="15.425781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149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402537</v>
      </c>
      <c r="B3" s="107" t="s">
        <v>2101</v>
      </c>
      <c r="C3" s="8" t="s">
        <v>2102</v>
      </c>
      <c r="D3" s="74" t="s">
        <v>69</v>
      </c>
      <c r="E3" s="12">
        <v>44479</v>
      </c>
      <c r="F3" s="74" t="s">
        <v>70</v>
      </c>
      <c r="G3" s="12">
        <v>44481.833333333336</v>
      </c>
      <c r="H3" s="9" t="s">
        <v>1888</v>
      </c>
      <c r="I3" s="1">
        <v>64</v>
      </c>
      <c r="J3" s="1">
        <v>57</v>
      </c>
      <c r="K3" s="1">
        <v>20</v>
      </c>
      <c r="L3" s="1">
        <v>15</v>
      </c>
      <c r="M3" s="78">
        <v>18.239999999999998</v>
      </c>
      <c r="N3" s="101">
        <v>18.239999999999998</v>
      </c>
      <c r="O3" s="63">
        <v>2530</v>
      </c>
      <c r="P3" s="64">
        <f>Table224578910112345678910111213141516[[#This Row],[PEMBULATAN]]*O3</f>
        <v>46147.199999999997</v>
      </c>
    </row>
    <row r="4" spans="1:16" ht="26.25" customHeight="1" x14ac:dyDescent="0.2">
      <c r="A4" s="13"/>
      <c r="B4" s="107" t="s">
        <v>2103</v>
      </c>
      <c r="C4" s="71" t="s">
        <v>2104</v>
      </c>
      <c r="D4" s="76" t="s">
        <v>69</v>
      </c>
      <c r="E4" s="12">
        <v>44479</v>
      </c>
      <c r="F4" s="74" t="s">
        <v>70</v>
      </c>
      <c r="G4" s="12">
        <v>44481.833333333336</v>
      </c>
      <c r="H4" s="75" t="s">
        <v>1888</v>
      </c>
      <c r="I4" s="15">
        <v>44</v>
      </c>
      <c r="J4" s="15">
        <v>29</v>
      </c>
      <c r="K4" s="15">
        <v>25</v>
      </c>
      <c r="L4" s="15">
        <v>1</v>
      </c>
      <c r="M4" s="79">
        <v>7.9749999999999996</v>
      </c>
      <c r="N4" s="101">
        <v>7.9749999999999996</v>
      </c>
      <c r="O4" s="63">
        <v>2530</v>
      </c>
      <c r="P4" s="64">
        <f>Table224578910112345678910111213141516[[#This Row],[PEMBULATAN]]*O4</f>
        <v>20176.75</v>
      </c>
    </row>
    <row r="5" spans="1:16" ht="26.25" customHeight="1" x14ac:dyDescent="0.2">
      <c r="A5" s="13"/>
      <c r="B5" s="73" t="s">
        <v>2105</v>
      </c>
      <c r="C5" s="71" t="s">
        <v>2106</v>
      </c>
      <c r="D5" s="76" t="s">
        <v>69</v>
      </c>
      <c r="E5" s="12">
        <v>44479</v>
      </c>
      <c r="F5" s="74" t="s">
        <v>70</v>
      </c>
      <c r="G5" s="12">
        <v>44481.833333333336</v>
      </c>
      <c r="H5" s="75" t="s">
        <v>1888</v>
      </c>
      <c r="I5" s="15">
        <v>40</v>
      </c>
      <c r="J5" s="15">
        <v>40</v>
      </c>
      <c r="K5" s="15">
        <v>24</v>
      </c>
      <c r="L5" s="15">
        <v>6</v>
      </c>
      <c r="M5" s="79">
        <v>9.6</v>
      </c>
      <c r="N5" s="101">
        <v>9.6</v>
      </c>
      <c r="O5" s="63">
        <v>2530</v>
      </c>
      <c r="P5" s="64">
        <f>Table224578910112345678910111213141516[[#This Row],[PEMBULATAN]]*O5</f>
        <v>24288</v>
      </c>
    </row>
    <row r="6" spans="1:16" ht="26.25" customHeight="1" x14ac:dyDescent="0.2">
      <c r="A6" s="13"/>
      <c r="B6" s="73"/>
      <c r="C6" s="71" t="s">
        <v>2107</v>
      </c>
      <c r="D6" s="76" t="s">
        <v>69</v>
      </c>
      <c r="E6" s="12">
        <v>44479</v>
      </c>
      <c r="F6" s="74" t="s">
        <v>70</v>
      </c>
      <c r="G6" s="12">
        <v>44481.833333333336</v>
      </c>
      <c r="H6" s="75" t="s">
        <v>1888</v>
      </c>
      <c r="I6" s="15">
        <v>47</v>
      </c>
      <c r="J6" s="15">
        <v>29</v>
      </c>
      <c r="K6" s="15">
        <v>20</v>
      </c>
      <c r="L6" s="15">
        <v>8</v>
      </c>
      <c r="M6" s="79">
        <v>6.8150000000000004</v>
      </c>
      <c r="N6" s="101">
        <v>8</v>
      </c>
      <c r="O6" s="63">
        <v>2530</v>
      </c>
      <c r="P6" s="64">
        <f>Table224578910112345678910111213141516[[#This Row],[PEMBULATAN]]*O6</f>
        <v>20240</v>
      </c>
    </row>
    <row r="7" spans="1:16" ht="26.25" customHeight="1" x14ac:dyDescent="0.2">
      <c r="A7" s="13"/>
      <c r="B7" s="73"/>
      <c r="C7" s="71" t="s">
        <v>2108</v>
      </c>
      <c r="D7" s="76" t="s">
        <v>69</v>
      </c>
      <c r="E7" s="12">
        <v>44479</v>
      </c>
      <c r="F7" s="74" t="s">
        <v>70</v>
      </c>
      <c r="G7" s="12">
        <v>44481.833333333336</v>
      </c>
      <c r="H7" s="75" t="s">
        <v>1888</v>
      </c>
      <c r="I7" s="15">
        <v>55</v>
      </c>
      <c r="J7" s="15">
        <v>49</v>
      </c>
      <c r="K7" s="15">
        <v>29</v>
      </c>
      <c r="L7" s="15">
        <v>8</v>
      </c>
      <c r="M7" s="79">
        <v>19.53875</v>
      </c>
      <c r="N7" s="101">
        <v>19.53875</v>
      </c>
      <c r="O7" s="63">
        <v>2530</v>
      </c>
      <c r="P7" s="64">
        <f>Table224578910112345678910111213141516[[#This Row],[PEMBULATAN]]*O7</f>
        <v>49433.037499999999</v>
      </c>
    </row>
    <row r="8" spans="1:16" ht="26.25" customHeight="1" x14ac:dyDescent="0.2">
      <c r="A8" s="13"/>
      <c r="B8" s="73"/>
      <c r="C8" s="71" t="s">
        <v>2109</v>
      </c>
      <c r="D8" s="76" t="s">
        <v>69</v>
      </c>
      <c r="E8" s="12">
        <v>44479</v>
      </c>
      <c r="F8" s="74" t="s">
        <v>70</v>
      </c>
      <c r="G8" s="12">
        <v>44481.833333333336</v>
      </c>
      <c r="H8" s="75" t="s">
        <v>1888</v>
      </c>
      <c r="I8" s="15">
        <v>47</v>
      </c>
      <c r="J8" s="15">
        <v>45</v>
      </c>
      <c r="K8" s="15">
        <v>45</v>
      </c>
      <c r="L8" s="15">
        <v>14</v>
      </c>
      <c r="M8" s="79">
        <v>23.793749999999999</v>
      </c>
      <c r="N8" s="101">
        <v>23.793749999999999</v>
      </c>
      <c r="O8" s="63">
        <v>2530</v>
      </c>
      <c r="P8" s="64">
        <f>Table224578910112345678910111213141516[[#This Row],[PEMBULATAN]]*O8</f>
        <v>60198.1875</v>
      </c>
    </row>
    <row r="9" spans="1:16" ht="26.25" customHeight="1" x14ac:dyDescent="0.2">
      <c r="A9" s="13"/>
      <c r="B9" s="73"/>
      <c r="C9" s="71" t="s">
        <v>2110</v>
      </c>
      <c r="D9" s="76" t="s">
        <v>69</v>
      </c>
      <c r="E9" s="12">
        <v>44479</v>
      </c>
      <c r="F9" s="74" t="s">
        <v>70</v>
      </c>
      <c r="G9" s="12">
        <v>44481.833333333336</v>
      </c>
      <c r="H9" s="75" t="s">
        <v>1888</v>
      </c>
      <c r="I9" s="15">
        <v>200</v>
      </c>
      <c r="J9" s="15">
        <v>100</v>
      </c>
      <c r="K9" s="15">
        <v>30</v>
      </c>
      <c r="L9" s="15">
        <v>8</v>
      </c>
      <c r="M9" s="79">
        <v>150</v>
      </c>
      <c r="N9" s="101">
        <v>150</v>
      </c>
      <c r="O9" s="63">
        <v>2530</v>
      </c>
      <c r="P9" s="64">
        <f>Table224578910112345678910111213141516[[#This Row],[PEMBULATAN]]*O9</f>
        <v>379500</v>
      </c>
    </row>
    <row r="10" spans="1:16" ht="26.25" customHeight="1" x14ac:dyDescent="0.2">
      <c r="A10" s="13"/>
      <c r="B10" s="73"/>
      <c r="C10" s="71" t="s">
        <v>2111</v>
      </c>
      <c r="D10" s="76" t="s">
        <v>69</v>
      </c>
      <c r="E10" s="12">
        <v>44479</v>
      </c>
      <c r="F10" s="74" t="s">
        <v>70</v>
      </c>
      <c r="G10" s="12">
        <v>44481.833333333336</v>
      </c>
      <c r="H10" s="75" t="s">
        <v>1888</v>
      </c>
      <c r="I10" s="15">
        <v>160</v>
      </c>
      <c r="J10" s="15">
        <v>64</v>
      </c>
      <c r="K10" s="15">
        <v>10</v>
      </c>
      <c r="L10" s="15">
        <v>14</v>
      </c>
      <c r="M10" s="79">
        <v>25.6</v>
      </c>
      <c r="N10" s="101">
        <v>25.6</v>
      </c>
      <c r="O10" s="63">
        <v>2530</v>
      </c>
      <c r="P10" s="64">
        <f>Table224578910112345678910111213141516[[#This Row],[PEMBULATAN]]*O10</f>
        <v>64768</v>
      </c>
    </row>
    <row r="11" spans="1:16" ht="26.25" customHeight="1" x14ac:dyDescent="0.2">
      <c r="A11" s="13"/>
      <c r="B11" s="106"/>
      <c r="C11" s="71" t="s">
        <v>2112</v>
      </c>
      <c r="D11" s="76" t="s">
        <v>69</v>
      </c>
      <c r="E11" s="12">
        <v>44479</v>
      </c>
      <c r="F11" s="74" t="s">
        <v>70</v>
      </c>
      <c r="G11" s="12">
        <v>44481.833333333336</v>
      </c>
      <c r="H11" s="75" t="s">
        <v>1888</v>
      </c>
      <c r="I11" s="15">
        <v>35</v>
      </c>
      <c r="J11" s="15">
        <v>32</v>
      </c>
      <c r="K11" s="15">
        <v>35</v>
      </c>
      <c r="L11" s="15">
        <v>11</v>
      </c>
      <c r="M11" s="79">
        <v>9.8000000000000007</v>
      </c>
      <c r="N11" s="101">
        <v>11</v>
      </c>
      <c r="O11" s="63">
        <v>2530</v>
      </c>
      <c r="P11" s="64">
        <f>Table224578910112345678910111213141516[[#This Row],[PEMBULATAN]]*O11</f>
        <v>27830</v>
      </c>
    </row>
    <row r="12" spans="1:16" ht="26.25" customHeight="1" x14ac:dyDescent="0.2">
      <c r="A12" s="13"/>
      <c r="B12" s="73" t="s">
        <v>2113</v>
      </c>
      <c r="C12" s="71" t="s">
        <v>2114</v>
      </c>
      <c r="D12" s="76" t="s">
        <v>69</v>
      </c>
      <c r="E12" s="12">
        <v>44479</v>
      </c>
      <c r="F12" s="74" t="s">
        <v>70</v>
      </c>
      <c r="G12" s="12">
        <v>44481.833333333336</v>
      </c>
      <c r="H12" s="75" t="s">
        <v>1888</v>
      </c>
      <c r="I12" s="15">
        <v>40</v>
      </c>
      <c r="J12" s="15">
        <v>36</v>
      </c>
      <c r="K12" s="15">
        <v>12</v>
      </c>
      <c r="L12" s="15">
        <v>2</v>
      </c>
      <c r="M12" s="79">
        <v>4.32</v>
      </c>
      <c r="N12" s="101">
        <v>5</v>
      </c>
      <c r="O12" s="63">
        <v>2530</v>
      </c>
      <c r="P12" s="64">
        <f>Table224578910112345678910111213141516[[#This Row],[PEMBULATAN]]*O12</f>
        <v>12650</v>
      </c>
    </row>
    <row r="13" spans="1:16" ht="26.25" customHeight="1" x14ac:dyDescent="0.2">
      <c r="A13" s="13"/>
      <c r="B13" s="73"/>
      <c r="C13" s="71" t="s">
        <v>2115</v>
      </c>
      <c r="D13" s="76" t="s">
        <v>69</v>
      </c>
      <c r="E13" s="12">
        <v>44479</v>
      </c>
      <c r="F13" s="74" t="s">
        <v>70</v>
      </c>
      <c r="G13" s="12">
        <v>44481.833333333336</v>
      </c>
      <c r="H13" s="75" t="s">
        <v>1888</v>
      </c>
      <c r="I13" s="15">
        <v>40</v>
      </c>
      <c r="J13" s="15">
        <v>36</v>
      </c>
      <c r="K13" s="15">
        <v>23</v>
      </c>
      <c r="L13" s="15">
        <v>8</v>
      </c>
      <c r="M13" s="79">
        <v>8.2799999999999994</v>
      </c>
      <c r="N13" s="101">
        <v>8.2799999999999994</v>
      </c>
      <c r="O13" s="63">
        <v>2530</v>
      </c>
      <c r="P13" s="64">
        <f>Table224578910112345678910111213141516[[#This Row],[PEMBULATAN]]*O13</f>
        <v>20948.399999999998</v>
      </c>
    </row>
    <row r="14" spans="1:16" ht="26.25" customHeight="1" x14ac:dyDescent="0.2">
      <c r="A14" s="13"/>
      <c r="B14" s="73"/>
      <c r="C14" s="71" t="s">
        <v>2116</v>
      </c>
      <c r="D14" s="76" t="s">
        <v>69</v>
      </c>
      <c r="E14" s="12">
        <v>44479</v>
      </c>
      <c r="F14" s="74" t="s">
        <v>70</v>
      </c>
      <c r="G14" s="12">
        <v>44481.833333333336</v>
      </c>
      <c r="H14" s="75" t="s">
        <v>1888</v>
      </c>
      <c r="I14" s="15">
        <v>55</v>
      </c>
      <c r="J14" s="15">
        <v>45</v>
      </c>
      <c r="K14" s="15">
        <v>25</v>
      </c>
      <c r="L14" s="15">
        <v>6</v>
      </c>
      <c r="M14" s="79">
        <v>15.46875</v>
      </c>
      <c r="N14" s="101">
        <v>16</v>
      </c>
      <c r="O14" s="63">
        <v>2530</v>
      </c>
      <c r="P14" s="64">
        <f>Table224578910112345678910111213141516[[#This Row],[PEMBULATAN]]*O14</f>
        <v>40480</v>
      </c>
    </row>
    <row r="15" spans="1:16" ht="26.25" customHeight="1" x14ac:dyDescent="0.2">
      <c r="A15" s="13"/>
      <c r="B15" s="73"/>
      <c r="C15" s="71" t="s">
        <v>2117</v>
      </c>
      <c r="D15" s="76" t="s">
        <v>69</v>
      </c>
      <c r="E15" s="12">
        <v>44479</v>
      </c>
      <c r="F15" s="74" t="s">
        <v>70</v>
      </c>
      <c r="G15" s="12">
        <v>44481.833333333336</v>
      </c>
      <c r="H15" s="75" t="s">
        <v>1888</v>
      </c>
      <c r="I15" s="15">
        <v>93</v>
      </c>
      <c r="J15" s="15">
        <v>55</v>
      </c>
      <c r="K15" s="15">
        <v>32</v>
      </c>
      <c r="L15" s="15">
        <v>19</v>
      </c>
      <c r="M15" s="79">
        <v>40.92</v>
      </c>
      <c r="N15" s="101">
        <v>40.92</v>
      </c>
      <c r="O15" s="63">
        <v>2530</v>
      </c>
      <c r="P15" s="64">
        <f>Table224578910112345678910111213141516[[#This Row],[PEMBULATAN]]*O15</f>
        <v>103527.6</v>
      </c>
    </row>
    <row r="16" spans="1:16" ht="26.25" customHeight="1" x14ac:dyDescent="0.2">
      <c r="A16" s="13"/>
      <c r="B16" s="106"/>
      <c r="C16" s="71" t="s">
        <v>2118</v>
      </c>
      <c r="D16" s="76" t="s">
        <v>69</v>
      </c>
      <c r="E16" s="12">
        <v>44479</v>
      </c>
      <c r="F16" s="74" t="s">
        <v>70</v>
      </c>
      <c r="G16" s="12">
        <v>44481.833333333336</v>
      </c>
      <c r="H16" s="75" t="s">
        <v>1888</v>
      </c>
      <c r="I16" s="15">
        <v>58</v>
      </c>
      <c r="J16" s="15">
        <v>47</v>
      </c>
      <c r="K16" s="15">
        <v>21</v>
      </c>
      <c r="L16" s="15">
        <v>8</v>
      </c>
      <c r="M16" s="79">
        <v>14.311500000000001</v>
      </c>
      <c r="N16" s="101">
        <v>15</v>
      </c>
      <c r="O16" s="63">
        <v>2530</v>
      </c>
      <c r="P16" s="64">
        <f>Table224578910112345678910111213141516[[#This Row],[PEMBULATAN]]*O16</f>
        <v>37950</v>
      </c>
    </row>
    <row r="17" spans="1:16" ht="26.25" customHeight="1" x14ac:dyDescent="0.2">
      <c r="A17" s="13"/>
      <c r="B17" s="107" t="s">
        <v>2119</v>
      </c>
      <c r="C17" s="71" t="s">
        <v>2120</v>
      </c>
      <c r="D17" s="76" t="s">
        <v>69</v>
      </c>
      <c r="E17" s="12">
        <v>44479</v>
      </c>
      <c r="F17" s="74" t="s">
        <v>70</v>
      </c>
      <c r="G17" s="12">
        <v>44481.833333333336</v>
      </c>
      <c r="H17" s="75" t="s">
        <v>1888</v>
      </c>
      <c r="I17" s="15">
        <v>76</v>
      </c>
      <c r="J17" s="15">
        <v>66</v>
      </c>
      <c r="K17" s="15">
        <v>21</v>
      </c>
      <c r="L17" s="15">
        <v>12</v>
      </c>
      <c r="M17" s="79">
        <v>26.334</v>
      </c>
      <c r="N17" s="101">
        <v>27</v>
      </c>
      <c r="O17" s="63">
        <v>2530</v>
      </c>
      <c r="P17" s="64">
        <f>Table224578910112345678910111213141516[[#This Row],[PEMBULATAN]]*O17</f>
        <v>68310</v>
      </c>
    </row>
    <row r="18" spans="1:16" ht="26.25" customHeight="1" x14ac:dyDescent="0.2">
      <c r="A18" s="13"/>
      <c r="B18" s="107" t="s">
        <v>2121</v>
      </c>
      <c r="C18" s="71" t="s">
        <v>2122</v>
      </c>
      <c r="D18" s="76" t="s">
        <v>69</v>
      </c>
      <c r="E18" s="12">
        <v>44479</v>
      </c>
      <c r="F18" s="74" t="s">
        <v>70</v>
      </c>
      <c r="G18" s="12">
        <v>44481.833333333336</v>
      </c>
      <c r="H18" s="75" t="s">
        <v>1888</v>
      </c>
      <c r="I18" s="15">
        <v>67</v>
      </c>
      <c r="J18" s="15">
        <v>50</v>
      </c>
      <c r="K18" s="15">
        <v>30</v>
      </c>
      <c r="L18" s="15">
        <v>20</v>
      </c>
      <c r="M18" s="79">
        <v>25.125</v>
      </c>
      <c r="N18" s="101">
        <v>25.125</v>
      </c>
      <c r="O18" s="63">
        <v>2530</v>
      </c>
      <c r="P18" s="64">
        <f>Table224578910112345678910111213141516[[#This Row],[PEMBULATAN]]*O18</f>
        <v>63566.25</v>
      </c>
    </row>
    <row r="19" spans="1:16" ht="26.25" customHeight="1" x14ac:dyDescent="0.2">
      <c r="A19" s="13"/>
      <c r="B19" s="107" t="s">
        <v>2123</v>
      </c>
      <c r="C19" s="71" t="s">
        <v>2124</v>
      </c>
      <c r="D19" s="76" t="s">
        <v>69</v>
      </c>
      <c r="E19" s="12">
        <v>44479</v>
      </c>
      <c r="F19" s="74" t="s">
        <v>70</v>
      </c>
      <c r="G19" s="12">
        <v>44481.833333333336</v>
      </c>
      <c r="H19" s="75" t="s">
        <v>1888</v>
      </c>
      <c r="I19" s="15">
        <v>50</v>
      </c>
      <c r="J19" s="15">
        <v>41</v>
      </c>
      <c r="K19" s="15">
        <v>9</v>
      </c>
      <c r="L19" s="15">
        <v>2</v>
      </c>
      <c r="M19" s="79">
        <v>4.6124999999999998</v>
      </c>
      <c r="N19" s="101">
        <v>4.6124999999999998</v>
      </c>
      <c r="O19" s="63">
        <v>2530</v>
      </c>
      <c r="P19" s="64">
        <f>Table224578910112345678910111213141516[[#This Row],[PEMBULATAN]]*O19</f>
        <v>11669.625</v>
      </c>
    </row>
    <row r="20" spans="1:16" ht="26.25" customHeight="1" x14ac:dyDescent="0.2">
      <c r="A20" s="13"/>
      <c r="B20" s="107" t="s">
        <v>2125</v>
      </c>
      <c r="C20" s="71" t="s">
        <v>2126</v>
      </c>
      <c r="D20" s="76" t="s">
        <v>69</v>
      </c>
      <c r="E20" s="12">
        <v>44479</v>
      </c>
      <c r="F20" s="74" t="s">
        <v>70</v>
      </c>
      <c r="G20" s="12">
        <v>44481.833333333336</v>
      </c>
      <c r="H20" s="75" t="s">
        <v>1888</v>
      </c>
      <c r="I20" s="15">
        <v>91</v>
      </c>
      <c r="J20" s="15">
        <v>40</v>
      </c>
      <c r="K20" s="15">
        <v>8</v>
      </c>
      <c r="L20" s="15">
        <v>2</v>
      </c>
      <c r="M20" s="79">
        <v>7.28</v>
      </c>
      <c r="N20" s="101">
        <v>7.28</v>
      </c>
      <c r="O20" s="63">
        <v>2530</v>
      </c>
      <c r="P20" s="64">
        <f>Table224578910112345678910111213141516[[#This Row],[PEMBULATAN]]*O20</f>
        <v>18418.400000000001</v>
      </c>
    </row>
    <row r="21" spans="1:16" ht="26.25" customHeight="1" x14ac:dyDescent="0.2">
      <c r="A21" s="13"/>
      <c r="B21" s="107" t="s">
        <v>2127</v>
      </c>
      <c r="C21" s="71" t="s">
        <v>2128</v>
      </c>
      <c r="D21" s="76" t="s">
        <v>69</v>
      </c>
      <c r="E21" s="12">
        <v>44479</v>
      </c>
      <c r="F21" s="74" t="s">
        <v>70</v>
      </c>
      <c r="G21" s="12">
        <v>44481.833333333336</v>
      </c>
      <c r="H21" s="75" t="s">
        <v>1888</v>
      </c>
      <c r="I21" s="15">
        <v>84</v>
      </c>
      <c r="J21" s="15">
        <v>64</v>
      </c>
      <c r="K21" s="15">
        <v>30</v>
      </c>
      <c r="L21" s="15">
        <v>22</v>
      </c>
      <c r="M21" s="79">
        <v>40.32</v>
      </c>
      <c r="N21" s="101">
        <v>41</v>
      </c>
      <c r="O21" s="63">
        <v>2530</v>
      </c>
      <c r="P21" s="64">
        <f>Table224578910112345678910111213141516[[#This Row],[PEMBULATAN]]*O21</f>
        <v>103730</v>
      </c>
    </row>
    <row r="22" spans="1:16" ht="26.25" customHeight="1" x14ac:dyDescent="0.2">
      <c r="A22" s="13"/>
      <c r="B22" s="73" t="s">
        <v>2129</v>
      </c>
      <c r="C22" s="71" t="s">
        <v>2130</v>
      </c>
      <c r="D22" s="76" t="s">
        <v>69</v>
      </c>
      <c r="E22" s="12">
        <v>44479</v>
      </c>
      <c r="F22" s="74" t="s">
        <v>70</v>
      </c>
      <c r="G22" s="12">
        <v>44481.833333333336</v>
      </c>
      <c r="H22" s="75" t="s">
        <v>1888</v>
      </c>
      <c r="I22" s="15">
        <v>73</v>
      </c>
      <c r="J22" s="15">
        <v>68</v>
      </c>
      <c r="K22" s="15">
        <v>25</v>
      </c>
      <c r="L22" s="15">
        <v>7</v>
      </c>
      <c r="M22" s="79">
        <v>31.024999999999999</v>
      </c>
      <c r="N22" s="101">
        <v>31.024999999999999</v>
      </c>
      <c r="O22" s="63">
        <v>2530</v>
      </c>
      <c r="P22" s="64">
        <f>Table224578910112345678910111213141516[[#This Row],[PEMBULATAN]]*O22</f>
        <v>78493.25</v>
      </c>
    </row>
    <row r="23" spans="1:16" ht="26.25" customHeight="1" x14ac:dyDescent="0.2">
      <c r="A23" s="13"/>
      <c r="B23" s="73"/>
      <c r="C23" s="71" t="s">
        <v>2131</v>
      </c>
      <c r="D23" s="76" t="s">
        <v>69</v>
      </c>
      <c r="E23" s="12">
        <v>44479</v>
      </c>
      <c r="F23" s="74" t="s">
        <v>70</v>
      </c>
      <c r="G23" s="12">
        <v>44481.833333333336</v>
      </c>
      <c r="H23" s="75" t="s">
        <v>1888</v>
      </c>
      <c r="I23" s="15">
        <v>30</v>
      </c>
      <c r="J23" s="15">
        <v>39</v>
      </c>
      <c r="K23" s="15">
        <v>13</v>
      </c>
      <c r="L23" s="15">
        <v>1</v>
      </c>
      <c r="M23" s="79">
        <v>3.8025000000000002</v>
      </c>
      <c r="N23" s="101">
        <v>3.8025000000000002</v>
      </c>
      <c r="O23" s="63">
        <v>2530</v>
      </c>
      <c r="P23" s="64">
        <f>Table224578910112345678910111213141516[[#This Row],[PEMBULATAN]]*O23</f>
        <v>9620.3250000000007</v>
      </c>
    </row>
    <row r="24" spans="1:16" ht="26.25" customHeight="1" x14ac:dyDescent="0.2">
      <c r="A24" s="13"/>
      <c r="B24" s="73"/>
      <c r="C24" s="71" t="s">
        <v>2132</v>
      </c>
      <c r="D24" s="76" t="s">
        <v>69</v>
      </c>
      <c r="E24" s="12">
        <v>44479</v>
      </c>
      <c r="F24" s="74" t="s">
        <v>70</v>
      </c>
      <c r="G24" s="12">
        <v>44481.833333333336</v>
      </c>
      <c r="H24" s="75" t="s">
        <v>1888</v>
      </c>
      <c r="I24" s="15">
        <v>84</v>
      </c>
      <c r="J24" s="15">
        <v>71</v>
      </c>
      <c r="K24" s="15">
        <v>38</v>
      </c>
      <c r="L24" s="15">
        <v>23</v>
      </c>
      <c r="M24" s="79">
        <v>56.658000000000001</v>
      </c>
      <c r="N24" s="101">
        <v>56.658000000000001</v>
      </c>
      <c r="O24" s="63">
        <v>2530</v>
      </c>
      <c r="P24" s="64">
        <f>Table224578910112345678910111213141516[[#This Row],[PEMBULATAN]]*O24</f>
        <v>143344.74</v>
      </c>
    </row>
    <row r="25" spans="1:16" ht="26.25" customHeight="1" x14ac:dyDescent="0.2">
      <c r="A25" s="13"/>
      <c r="B25" s="73"/>
      <c r="C25" s="71" t="s">
        <v>2133</v>
      </c>
      <c r="D25" s="76" t="s">
        <v>69</v>
      </c>
      <c r="E25" s="12">
        <v>44479</v>
      </c>
      <c r="F25" s="74" t="s">
        <v>70</v>
      </c>
      <c r="G25" s="12">
        <v>44481.833333333336</v>
      </c>
      <c r="H25" s="75" t="s">
        <v>1888</v>
      </c>
      <c r="I25" s="15">
        <v>73</v>
      </c>
      <c r="J25" s="15">
        <v>69</v>
      </c>
      <c r="K25" s="15">
        <v>30</v>
      </c>
      <c r="L25" s="15">
        <v>10</v>
      </c>
      <c r="M25" s="79">
        <v>37.777500000000003</v>
      </c>
      <c r="N25" s="101">
        <v>37.777500000000003</v>
      </c>
      <c r="O25" s="63">
        <v>2530</v>
      </c>
      <c r="P25" s="64">
        <f>Table224578910112345678910111213141516[[#This Row],[PEMBULATAN]]*O25</f>
        <v>95577.075000000012</v>
      </c>
    </row>
    <row r="26" spans="1:16" ht="26.25" customHeight="1" x14ac:dyDescent="0.2">
      <c r="A26" s="13"/>
      <c r="B26" s="73"/>
      <c r="C26" s="71" t="s">
        <v>2134</v>
      </c>
      <c r="D26" s="76" t="s">
        <v>69</v>
      </c>
      <c r="E26" s="12">
        <v>44479</v>
      </c>
      <c r="F26" s="74" t="s">
        <v>70</v>
      </c>
      <c r="G26" s="12">
        <v>44481.833333333336</v>
      </c>
      <c r="H26" s="75" t="s">
        <v>1888</v>
      </c>
      <c r="I26" s="15">
        <v>82</v>
      </c>
      <c r="J26" s="15">
        <v>51</v>
      </c>
      <c r="K26" s="15">
        <v>24</v>
      </c>
      <c r="L26" s="15">
        <v>10</v>
      </c>
      <c r="M26" s="79">
        <v>25.091999999999999</v>
      </c>
      <c r="N26" s="101">
        <v>25.091999999999999</v>
      </c>
      <c r="O26" s="63">
        <v>2530</v>
      </c>
      <c r="P26" s="64">
        <f>Table224578910112345678910111213141516[[#This Row],[PEMBULATAN]]*O26</f>
        <v>63482.759999999995</v>
      </c>
    </row>
    <row r="27" spans="1:16" ht="26.25" customHeight="1" x14ac:dyDescent="0.2">
      <c r="A27" s="13"/>
      <c r="B27" s="73"/>
      <c r="C27" s="71" t="s">
        <v>2135</v>
      </c>
      <c r="D27" s="76" t="s">
        <v>69</v>
      </c>
      <c r="E27" s="12">
        <v>44479</v>
      </c>
      <c r="F27" s="74" t="s">
        <v>70</v>
      </c>
      <c r="G27" s="12">
        <v>44481.833333333336</v>
      </c>
      <c r="H27" s="75" t="s">
        <v>1888</v>
      </c>
      <c r="I27" s="15">
        <v>73</v>
      </c>
      <c r="J27" s="15">
        <v>53</v>
      </c>
      <c r="K27" s="15">
        <v>30</v>
      </c>
      <c r="L27" s="15">
        <v>6</v>
      </c>
      <c r="M27" s="79">
        <v>29.017499999999998</v>
      </c>
      <c r="N27" s="101">
        <v>29.017499999999998</v>
      </c>
      <c r="O27" s="63">
        <v>2530</v>
      </c>
      <c r="P27" s="64">
        <f>Table224578910112345678910111213141516[[#This Row],[PEMBULATAN]]*O27</f>
        <v>73414.274999999994</v>
      </c>
    </row>
    <row r="28" spans="1:16" ht="26.25" customHeight="1" x14ac:dyDescent="0.2">
      <c r="A28" s="13"/>
      <c r="B28" s="73"/>
      <c r="C28" s="71" t="s">
        <v>2136</v>
      </c>
      <c r="D28" s="76" t="s">
        <v>69</v>
      </c>
      <c r="E28" s="12">
        <v>44479</v>
      </c>
      <c r="F28" s="74" t="s">
        <v>70</v>
      </c>
      <c r="G28" s="12">
        <v>44481.833333333336</v>
      </c>
      <c r="H28" s="75" t="s">
        <v>1888</v>
      </c>
      <c r="I28" s="15">
        <v>87</v>
      </c>
      <c r="J28" s="15">
        <v>65</v>
      </c>
      <c r="K28" s="15">
        <v>43</v>
      </c>
      <c r="L28" s="15">
        <v>18</v>
      </c>
      <c r="M28" s="79">
        <v>60.791249999999998</v>
      </c>
      <c r="N28" s="101">
        <v>60.791249999999998</v>
      </c>
      <c r="O28" s="63">
        <v>2530</v>
      </c>
      <c r="P28" s="64">
        <f>Table224578910112345678910111213141516[[#This Row],[PEMBULATAN]]*O28</f>
        <v>153801.86249999999</v>
      </c>
    </row>
    <row r="29" spans="1:16" ht="26.25" customHeight="1" x14ac:dyDescent="0.2">
      <c r="A29" s="13"/>
      <c r="B29" s="73"/>
      <c r="C29" s="71" t="s">
        <v>2137</v>
      </c>
      <c r="D29" s="76" t="s">
        <v>69</v>
      </c>
      <c r="E29" s="12">
        <v>44479</v>
      </c>
      <c r="F29" s="74" t="s">
        <v>70</v>
      </c>
      <c r="G29" s="12">
        <v>44481.833333333336</v>
      </c>
      <c r="H29" s="75" t="s">
        <v>1888</v>
      </c>
      <c r="I29" s="15">
        <v>80</v>
      </c>
      <c r="J29" s="15">
        <v>64</v>
      </c>
      <c r="K29" s="15">
        <v>33</v>
      </c>
      <c r="L29" s="15">
        <v>5</v>
      </c>
      <c r="M29" s="79">
        <v>42.24</v>
      </c>
      <c r="N29" s="101">
        <v>42.24</v>
      </c>
      <c r="O29" s="63">
        <v>2530</v>
      </c>
      <c r="P29" s="64">
        <f>Table224578910112345678910111213141516[[#This Row],[PEMBULATAN]]*O29</f>
        <v>106867.20000000001</v>
      </c>
    </row>
    <row r="30" spans="1:16" ht="26.25" customHeight="1" x14ac:dyDescent="0.2">
      <c r="A30" s="13"/>
      <c r="B30" s="73"/>
      <c r="C30" s="71" t="s">
        <v>2138</v>
      </c>
      <c r="D30" s="76" t="s">
        <v>69</v>
      </c>
      <c r="E30" s="12">
        <v>44479</v>
      </c>
      <c r="F30" s="74" t="s">
        <v>70</v>
      </c>
      <c r="G30" s="12">
        <v>44481.833333333336</v>
      </c>
      <c r="H30" s="75" t="s">
        <v>1888</v>
      </c>
      <c r="I30" s="15">
        <v>44</v>
      </c>
      <c r="J30" s="15">
        <v>36</v>
      </c>
      <c r="K30" s="15">
        <v>10</v>
      </c>
      <c r="L30" s="15">
        <v>1</v>
      </c>
      <c r="M30" s="79">
        <v>3.96</v>
      </c>
      <c r="N30" s="101">
        <v>3.96</v>
      </c>
      <c r="O30" s="63">
        <v>2530</v>
      </c>
      <c r="P30" s="64">
        <f>Table224578910112345678910111213141516[[#This Row],[PEMBULATAN]]*O30</f>
        <v>10018.799999999999</v>
      </c>
    </row>
    <row r="31" spans="1:16" ht="26.25" customHeight="1" x14ac:dyDescent="0.2">
      <c r="A31" s="13"/>
      <c r="B31" s="73"/>
      <c r="C31" s="71" t="s">
        <v>2139</v>
      </c>
      <c r="D31" s="76" t="s">
        <v>69</v>
      </c>
      <c r="E31" s="12">
        <v>44479</v>
      </c>
      <c r="F31" s="74" t="s">
        <v>70</v>
      </c>
      <c r="G31" s="12">
        <v>44481.833333333336</v>
      </c>
      <c r="H31" s="75" t="s">
        <v>1888</v>
      </c>
      <c r="I31" s="15">
        <v>64</v>
      </c>
      <c r="J31" s="15">
        <v>58</v>
      </c>
      <c r="K31" s="15">
        <v>23</v>
      </c>
      <c r="L31" s="15">
        <v>3</v>
      </c>
      <c r="M31" s="79">
        <v>21.344000000000001</v>
      </c>
      <c r="N31" s="101">
        <v>22</v>
      </c>
      <c r="O31" s="63">
        <v>2530</v>
      </c>
      <c r="P31" s="64">
        <f>Table224578910112345678910111213141516[[#This Row],[PEMBULATAN]]*O31</f>
        <v>55660</v>
      </c>
    </row>
    <row r="32" spans="1:16" ht="26.25" customHeight="1" x14ac:dyDescent="0.2">
      <c r="A32" s="13"/>
      <c r="B32" s="73"/>
      <c r="C32" s="71" t="s">
        <v>2140</v>
      </c>
      <c r="D32" s="76" t="s">
        <v>69</v>
      </c>
      <c r="E32" s="12">
        <v>44479</v>
      </c>
      <c r="F32" s="74" t="s">
        <v>70</v>
      </c>
      <c r="G32" s="12">
        <v>44481.833333333336</v>
      </c>
      <c r="H32" s="75" t="s">
        <v>1888</v>
      </c>
      <c r="I32" s="15">
        <v>60</v>
      </c>
      <c r="J32" s="15">
        <v>60</v>
      </c>
      <c r="K32" s="15">
        <v>26</v>
      </c>
      <c r="L32" s="15">
        <v>5</v>
      </c>
      <c r="M32" s="79">
        <v>23.4</v>
      </c>
      <c r="N32" s="101">
        <v>24</v>
      </c>
      <c r="O32" s="63">
        <v>2530</v>
      </c>
      <c r="P32" s="64">
        <f>Table224578910112345678910111213141516[[#This Row],[PEMBULATAN]]*O32</f>
        <v>60720</v>
      </c>
    </row>
    <row r="33" spans="1:16" ht="26.25" customHeight="1" x14ac:dyDescent="0.2">
      <c r="A33" s="13"/>
      <c r="B33" s="73"/>
      <c r="C33" s="71" t="s">
        <v>2141</v>
      </c>
      <c r="D33" s="76" t="s">
        <v>69</v>
      </c>
      <c r="E33" s="12">
        <v>44479</v>
      </c>
      <c r="F33" s="74" t="s">
        <v>70</v>
      </c>
      <c r="G33" s="12">
        <v>44481.833333333336</v>
      </c>
      <c r="H33" s="75" t="s">
        <v>1888</v>
      </c>
      <c r="I33" s="15">
        <v>57</v>
      </c>
      <c r="J33" s="15">
        <v>42</v>
      </c>
      <c r="K33" s="15">
        <v>22</v>
      </c>
      <c r="L33" s="15">
        <v>6</v>
      </c>
      <c r="M33" s="79">
        <v>13.167</v>
      </c>
      <c r="N33" s="101">
        <v>13.167</v>
      </c>
      <c r="O33" s="63">
        <v>2530</v>
      </c>
      <c r="P33" s="64">
        <f>Table224578910112345678910111213141516[[#This Row],[PEMBULATAN]]*O33</f>
        <v>33312.51</v>
      </c>
    </row>
    <row r="34" spans="1:16" ht="26.25" customHeight="1" x14ac:dyDescent="0.2">
      <c r="A34" s="13"/>
      <c r="B34" s="73"/>
      <c r="C34" s="71" t="s">
        <v>2142</v>
      </c>
      <c r="D34" s="76" t="s">
        <v>69</v>
      </c>
      <c r="E34" s="12">
        <v>44479</v>
      </c>
      <c r="F34" s="74" t="s">
        <v>70</v>
      </c>
      <c r="G34" s="12">
        <v>44481.833333333336</v>
      </c>
      <c r="H34" s="75" t="s">
        <v>1888</v>
      </c>
      <c r="I34" s="15">
        <v>68</v>
      </c>
      <c r="J34" s="15">
        <v>46</v>
      </c>
      <c r="K34" s="15">
        <v>3</v>
      </c>
      <c r="L34" s="15">
        <v>4</v>
      </c>
      <c r="M34" s="79">
        <v>2.3460000000000001</v>
      </c>
      <c r="N34" s="101">
        <v>4</v>
      </c>
      <c r="O34" s="63">
        <v>2530</v>
      </c>
      <c r="P34" s="64">
        <f>Table224578910112345678910111213141516[[#This Row],[PEMBULATAN]]*O34</f>
        <v>10120</v>
      </c>
    </row>
    <row r="35" spans="1:16" ht="26.25" customHeight="1" x14ac:dyDescent="0.2">
      <c r="A35" s="13"/>
      <c r="B35" s="73"/>
      <c r="C35" s="71" t="s">
        <v>2143</v>
      </c>
      <c r="D35" s="76" t="s">
        <v>69</v>
      </c>
      <c r="E35" s="12">
        <v>44479</v>
      </c>
      <c r="F35" s="74" t="s">
        <v>70</v>
      </c>
      <c r="G35" s="12">
        <v>44481.833333333336</v>
      </c>
      <c r="H35" s="75" t="s">
        <v>1888</v>
      </c>
      <c r="I35" s="15">
        <v>67</v>
      </c>
      <c r="J35" s="15">
        <v>43</v>
      </c>
      <c r="K35" s="15">
        <v>28</v>
      </c>
      <c r="L35" s="15">
        <v>6</v>
      </c>
      <c r="M35" s="79">
        <v>20.167000000000002</v>
      </c>
      <c r="N35" s="101">
        <v>20.167000000000002</v>
      </c>
      <c r="O35" s="63">
        <v>2530</v>
      </c>
      <c r="P35" s="64">
        <f>Table224578910112345678910111213141516[[#This Row],[PEMBULATAN]]*O35</f>
        <v>51022.51</v>
      </c>
    </row>
    <row r="36" spans="1:16" ht="26.25" customHeight="1" x14ac:dyDescent="0.2">
      <c r="A36" s="13"/>
      <c r="B36" s="73"/>
      <c r="C36" s="71" t="s">
        <v>2144</v>
      </c>
      <c r="D36" s="76" t="s">
        <v>69</v>
      </c>
      <c r="E36" s="12">
        <v>44479</v>
      </c>
      <c r="F36" s="74" t="s">
        <v>70</v>
      </c>
      <c r="G36" s="12">
        <v>44481.833333333336</v>
      </c>
      <c r="H36" s="75" t="s">
        <v>1888</v>
      </c>
      <c r="I36" s="15">
        <v>53</v>
      </c>
      <c r="J36" s="15">
        <v>30</v>
      </c>
      <c r="K36" s="15">
        <v>18</v>
      </c>
      <c r="L36" s="15">
        <v>3</v>
      </c>
      <c r="M36" s="79">
        <v>7.1550000000000002</v>
      </c>
      <c r="N36" s="101">
        <v>7.1550000000000002</v>
      </c>
      <c r="O36" s="63">
        <v>2530</v>
      </c>
      <c r="P36" s="64">
        <f>Table224578910112345678910111213141516[[#This Row],[PEMBULATAN]]*O36</f>
        <v>18102.150000000001</v>
      </c>
    </row>
    <row r="37" spans="1:16" ht="26.25" customHeight="1" x14ac:dyDescent="0.2">
      <c r="A37" s="13"/>
      <c r="B37" s="73"/>
      <c r="C37" s="71" t="s">
        <v>2145</v>
      </c>
      <c r="D37" s="76" t="s">
        <v>69</v>
      </c>
      <c r="E37" s="12">
        <v>44479</v>
      </c>
      <c r="F37" s="74" t="s">
        <v>70</v>
      </c>
      <c r="G37" s="12">
        <v>44481.833333333336</v>
      </c>
      <c r="H37" s="75" t="s">
        <v>1888</v>
      </c>
      <c r="I37" s="15">
        <v>63</v>
      </c>
      <c r="J37" s="15">
        <v>40</v>
      </c>
      <c r="K37" s="15">
        <v>17</v>
      </c>
      <c r="L37" s="15">
        <v>3</v>
      </c>
      <c r="M37" s="79">
        <v>10.71</v>
      </c>
      <c r="N37" s="101">
        <v>10.71</v>
      </c>
      <c r="O37" s="63">
        <v>2530</v>
      </c>
      <c r="P37" s="64">
        <f>Table224578910112345678910111213141516[[#This Row],[PEMBULATAN]]*O37</f>
        <v>27096.300000000003</v>
      </c>
    </row>
    <row r="38" spans="1:16" ht="26.25" customHeight="1" x14ac:dyDescent="0.2">
      <c r="A38" s="13"/>
      <c r="B38" s="73"/>
      <c r="C38" s="71" t="s">
        <v>2146</v>
      </c>
      <c r="D38" s="76" t="s">
        <v>69</v>
      </c>
      <c r="E38" s="12">
        <v>44479</v>
      </c>
      <c r="F38" s="74" t="s">
        <v>70</v>
      </c>
      <c r="G38" s="12">
        <v>44481.833333333336</v>
      </c>
      <c r="H38" s="75" t="s">
        <v>1888</v>
      </c>
      <c r="I38" s="15">
        <v>47</v>
      </c>
      <c r="J38" s="15">
        <v>36</v>
      </c>
      <c r="K38" s="15">
        <v>28</v>
      </c>
      <c r="L38" s="15">
        <v>5</v>
      </c>
      <c r="M38" s="79">
        <v>11.843999999999999</v>
      </c>
      <c r="N38" s="101">
        <v>11.843999999999999</v>
      </c>
      <c r="O38" s="63">
        <v>2530</v>
      </c>
      <c r="P38" s="64">
        <f>Table224578910112345678910111213141516[[#This Row],[PEMBULATAN]]*O38</f>
        <v>29965.32</v>
      </c>
    </row>
    <row r="39" spans="1:16" ht="26.25" customHeight="1" x14ac:dyDescent="0.2">
      <c r="A39" s="13"/>
      <c r="B39" s="73"/>
      <c r="C39" s="71" t="s">
        <v>2147</v>
      </c>
      <c r="D39" s="76" t="s">
        <v>69</v>
      </c>
      <c r="E39" s="12">
        <v>44479</v>
      </c>
      <c r="F39" s="74" t="s">
        <v>70</v>
      </c>
      <c r="G39" s="12">
        <v>44481.833333333336</v>
      </c>
      <c r="H39" s="75" t="s">
        <v>1888</v>
      </c>
      <c r="I39" s="15">
        <v>40</v>
      </c>
      <c r="J39" s="15">
        <v>33</v>
      </c>
      <c r="K39" s="15">
        <v>14</v>
      </c>
      <c r="L39" s="15">
        <v>1</v>
      </c>
      <c r="M39" s="79">
        <v>4.62</v>
      </c>
      <c r="N39" s="101">
        <v>4.62</v>
      </c>
      <c r="O39" s="63">
        <v>2530</v>
      </c>
      <c r="P39" s="64">
        <f>Table224578910112345678910111213141516[[#This Row],[PEMBULATAN]]*O39</f>
        <v>11688.6</v>
      </c>
    </row>
    <row r="40" spans="1:16" ht="26.25" customHeight="1" x14ac:dyDescent="0.2">
      <c r="A40" s="13"/>
      <c r="B40" s="73"/>
      <c r="C40" s="71" t="s">
        <v>2148</v>
      </c>
      <c r="D40" s="76" t="s">
        <v>69</v>
      </c>
      <c r="E40" s="12">
        <v>44479</v>
      </c>
      <c r="F40" s="74" t="s">
        <v>70</v>
      </c>
      <c r="G40" s="12">
        <v>44481.833333333336</v>
      </c>
      <c r="H40" s="75" t="s">
        <v>1888</v>
      </c>
      <c r="I40" s="15">
        <v>100</v>
      </c>
      <c r="J40" s="15">
        <v>60</v>
      </c>
      <c r="K40" s="15">
        <v>37</v>
      </c>
      <c r="L40" s="15">
        <v>6</v>
      </c>
      <c r="M40" s="79">
        <v>55.5</v>
      </c>
      <c r="N40" s="101">
        <v>55.5</v>
      </c>
      <c r="O40" s="63">
        <v>2530</v>
      </c>
      <c r="P40" s="64">
        <f>Table224578910112345678910111213141516[[#This Row],[PEMBULATAN]]*O40</f>
        <v>140415</v>
      </c>
    </row>
    <row r="41" spans="1:16" ht="26.25" customHeight="1" x14ac:dyDescent="0.2">
      <c r="A41" s="13"/>
      <c r="B41" s="73"/>
      <c r="C41" s="71" t="s">
        <v>2149</v>
      </c>
      <c r="D41" s="76" t="s">
        <v>69</v>
      </c>
      <c r="E41" s="12">
        <v>44479</v>
      </c>
      <c r="F41" s="74" t="s">
        <v>70</v>
      </c>
      <c r="G41" s="12">
        <v>44481.833333333336</v>
      </c>
      <c r="H41" s="75" t="s">
        <v>1888</v>
      </c>
      <c r="I41" s="15">
        <v>64</v>
      </c>
      <c r="J41" s="15">
        <v>54</v>
      </c>
      <c r="K41" s="15">
        <v>30</v>
      </c>
      <c r="L41" s="15">
        <v>16</v>
      </c>
      <c r="M41" s="79">
        <v>25.92</v>
      </c>
      <c r="N41" s="101">
        <v>25.92</v>
      </c>
      <c r="O41" s="63">
        <v>2530</v>
      </c>
      <c r="P41" s="64">
        <f>Table224578910112345678910111213141516[[#This Row],[PEMBULATAN]]*O41</f>
        <v>65577.600000000006</v>
      </c>
    </row>
    <row r="42" spans="1:16" ht="26.25" customHeight="1" x14ac:dyDescent="0.2">
      <c r="A42" s="13"/>
      <c r="B42" s="73"/>
      <c r="C42" s="71" t="s">
        <v>2150</v>
      </c>
      <c r="D42" s="76" t="s">
        <v>69</v>
      </c>
      <c r="E42" s="12">
        <v>44479</v>
      </c>
      <c r="F42" s="74" t="s">
        <v>70</v>
      </c>
      <c r="G42" s="12">
        <v>44481.833333333336</v>
      </c>
      <c r="H42" s="75" t="s">
        <v>1888</v>
      </c>
      <c r="I42" s="15">
        <v>82</v>
      </c>
      <c r="J42" s="15">
        <v>34</v>
      </c>
      <c r="K42" s="15">
        <v>23</v>
      </c>
      <c r="L42" s="15">
        <v>5</v>
      </c>
      <c r="M42" s="79">
        <v>16.030999999999999</v>
      </c>
      <c r="N42" s="101">
        <v>16.030999999999999</v>
      </c>
      <c r="O42" s="63">
        <v>2530</v>
      </c>
      <c r="P42" s="64">
        <f>Table224578910112345678910111213141516[[#This Row],[PEMBULATAN]]*O42</f>
        <v>40558.43</v>
      </c>
    </row>
    <row r="43" spans="1:16" ht="26.25" customHeight="1" x14ac:dyDescent="0.2">
      <c r="A43" s="13"/>
      <c r="B43" s="73"/>
      <c r="C43" s="71" t="s">
        <v>2151</v>
      </c>
      <c r="D43" s="76" t="s">
        <v>69</v>
      </c>
      <c r="E43" s="12">
        <v>44479</v>
      </c>
      <c r="F43" s="74" t="s">
        <v>70</v>
      </c>
      <c r="G43" s="12">
        <v>44481.833333333336</v>
      </c>
      <c r="H43" s="75" t="s">
        <v>1888</v>
      </c>
      <c r="I43" s="15">
        <v>94</v>
      </c>
      <c r="J43" s="15">
        <v>70</v>
      </c>
      <c r="K43" s="15">
        <v>30</v>
      </c>
      <c r="L43" s="15">
        <v>21</v>
      </c>
      <c r="M43" s="79">
        <v>49.35</v>
      </c>
      <c r="N43" s="101">
        <v>50</v>
      </c>
      <c r="O43" s="63">
        <v>2530</v>
      </c>
      <c r="P43" s="64">
        <f>Table224578910112345678910111213141516[[#This Row],[PEMBULATAN]]*O43</f>
        <v>126500</v>
      </c>
    </row>
    <row r="44" spans="1:16" ht="26.25" customHeight="1" x14ac:dyDescent="0.2">
      <c r="A44" s="13"/>
      <c r="B44" s="73"/>
      <c r="C44" s="71" t="s">
        <v>2152</v>
      </c>
      <c r="D44" s="76" t="s">
        <v>69</v>
      </c>
      <c r="E44" s="12">
        <v>44479</v>
      </c>
      <c r="F44" s="74" t="s">
        <v>70</v>
      </c>
      <c r="G44" s="12">
        <v>44481.833333333336</v>
      </c>
      <c r="H44" s="75" t="s">
        <v>1888</v>
      </c>
      <c r="I44" s="15">
        <v>55</v>
      </c>
      <c r="J44" s="15">
        <v>32</v>
      </c>
      <c r="K44" s="15">
        <v>28</v>
      </c>
      <c r="L44" s="15">
        <v>6</v>
      </c>
      <c r="M44" s="79">
        <v>12.32</v>
      </c>
      <c r="N44" s="101">
        <v>13</v>
      </c>
      <c r="O44" s="63">
        <v>2530</v>
      </c>
      <c r="P44" s="64">
        <f>Table224578910112345678910111213141516[[#This Row],[PEMBULATAN]]*O44</f>
        <v>32890</v>
      </c>
    </row>
    <row r="45" spans="1:16" ht="26.25" customHeight="1" x14ac:dyDescent="0.2">
      <c r="A45" s="13"/>
      <c r="B45" s="73"/>
      <c r="C45" s="71" t="s">
        <v>2153</v>
      </c>
      <c r="D45" s="76" t="s">
        <v>69</v>
      </c>
      <c r="E45" s="12">
        <v>44479</v>
      </c>
      <c r="F45" s="74" t="s">
        <v>70</v>
      </c>
      <c r="G45" s="12">
        <v>44481.833333333336</v>
      </c>
      <c r="H45" s="75" t="s">
        <v>1888</v>
      </c>
      <c r="I45" s="15">
        <v>44</v>
      </c>
      <c r="J45" s="15">
        <v>44</v>
      </c>
      <c r="K45" s="15">
        <v>24</v>
      </c>
      <c r="L45" s="15">
        <v>6</v>
      </c>
      <c r="M45" s="79">
        <v>11.616</v>
      </c>
      <c r="N45" s="101">
        <v>11.616</v>
      </c>
      <c r="O45" s="63">
        <v>2530</v>
      </c>
      <c r="P45" s="64">
        <f>Table224578910112345678910111213141516[[#This Row],[PEMBULATAN]]*O45</f>
        <v>29388.48</v>
      </c>
    </row>
    <row r="46" spans="1:16" ht="26.25" customHeight="1" x14ac:dyDescent="0.2">
      <c r="A46" s="13"/>
      <c r="B46" s="73"/>
      <c r="C46" s="71" t="s">
        <v>2154</v>
      </c>
      <c r="D46" s="76" t="s">
        <v>69</v>
      </c>
      <c r="E46" s="12">
        <v>44479</v>
      </c>
      <c r="F46" s="74" t="s">
        <v>70</v>
      </c>
      <c r="G46" s="12">
        <v>44481.833333333336</v>
      </c>
      <c r="H46" s="75" t="s">
        <v>1888</v>
      </c>
      <c r="I46" s="15">
        <v>70</v>
      </c>
      <c r="J46" s="15">
        <v>64</v>
      </c>
      <c r="K46" s="15">
        <v>20</v>
      </c>
      <c r="L46" s="15">
        <v>3</v>
      </c>
      <c r="M46" s="79">
        <v>22.4</v>
      </c>
      <c r="N46" s="101">
        <v>23</v>
      </c>
      <c r="O46" s="63">
        <v>2530</v>
      </c>
      <c r="P46" s="64">
        <f>Table224578910112345678910111213141516[[#This Row],[PEMBULATAN]]*O46</f>
        <v>58190</v>
      </c>
    </row>
    <row r="47" spans="1:16" ht="26.25" customHeight="1" x14ac:dyDescent="0.2">
      <c r="A47" s="13"/>
      <c r="B47" s="73"/>
      <c r="C47" s="71" t="s">
        <v>2155</v>
      </c>
      <c r="D47" s="76" t="s">
        <v>69</v>
      </c>
      <c r="E47" s="12">
        <v>44479</v>
      </c>
      <c r="F47" s="74" t="s">
        <v>70</v>
      </c>
      <c r="G47" s="12">
        <v>44481.833333333336</v>
      </c>
      <c r="H47" s="75" t="s">
        <v>1888</v>
      </c>
      <c r="I47" s="15">
        <v>50</v>
      </c>
      <c r="J47" s="15">
        <v>41</v>
      </c>
      <c r="K47" s="15">
        <v>20</v>
      </c>
      <c r="L47" s="15">
        <v>3</v>
      </c>
      <c r="M47" s="79">
        <v>10.25</v>
      </c>
      <c r="N47" s="101">
        <v>10.25</v>
      </c>
      <c r="O47" s="63">
        <v>2530</v>
      </c>
      <c r="P47" s="64">
        <f>Table224578910112345678910111213141516[[#This Row],[PEMBULATAN]]*O47</f>
        <v>25932.5</v>
      </c>
    </row>
    <row r="48" spans="1:16" ht="26.25" customHeight="1" x14ac:dyDescent="0.2">
      <c r="A48" s="13"/>
      <c r="B48" s="73"/>
      <c r="C48" s="71" t="s">
        <v>2156</v>
      </c>
      <c r="D48" s="76" t="s">
        <v>69</v>
      </c>
      <c r="E48" s="12">
        <v>44479</v>
      </c>
      <c r="F48" s="74" t="s">
        <v>70</v>
      </c>
      <c r="G48" s="12">
        <v>44481.833333333336</v>
      </c>
      <c r="H48" s="75" t="s">
        <v>1888</v>
      </c>
      <c r="I48" s="15">
        <v>56</v>
      </c>
      <c r="J48" s="15">
        <v>40</v>
      </c>
      <c r="K48" s="15">
        <v>18</v>
      </c>
      <c r="L48" s="15">
        <v>6</v>
      </c>
      <c r="M48" s="79">
        <v>10.08</v>
      </c>
      <c r="N48" s="101">
        <v>10.08</v>
      </c>
      <c r="O48" s="63">
        <v>2530</v>
      </c>
      <c r="P48" s="64">
        <f>Table224578910112345678910111213141516[[#This Row],[PEMBULATAN]]*O48</f>
        <v>25502.400000000001</v>
      </c>
    </row>
    <row r="49" spans="1:16" ht="26.25" customHeight="1" x14ac:dyDescent="0.2">
      <c r="A49" s="13"/>
      <c r="B49" s="73"/>
      <c r="C49" s="71" t="s">
        <v>2157</v>
      </c>
      <c r="D49" s="76" t="s">
        <v>69</v>
      </c>
      <c r="E49" s="12">
        <v>44479</v>
      </c>
      <c r="F49" s="74" t="s">
        <v>70</v>
      </c>
      <c r="G49" s="12">
        <v>44481.833333333336</v>
      </c>
      <c r="H49" s="75" t="s">
        <v>1888</v>
      </c>
      <c r="I49" s="15">
        <v>94</v>
      </c>
      <c r="J49" s="15">
        <v>65</v>
      </c>
      <c r="K49" s="15">
        <v>26</v>
      </c>
      <c r="L49" s="15">
        <v>7</v>
      </c>
      <c r="M49" s="79">
        <v>39.715000000000003</v>
      </c>
      <c r="N49" s="101">
        <v>39.715000000000003</v>
      </c>
      <c r="O49" s="63">
        <v>2530</v>
      </c>
      <c r="P49" s="64">
        <f>Table224578910112345678910111213141516[[#This Row],[PEMBULATAN]]*O49</f>
        <v>100478.95000000001</v>
      </c>
    </row>
    <row r="50" spans="1:16" ht="26.25" customHeight="1" x14ac:dyDescent="0.2">
      <c r="A50" s="13"/>
      <c r="B50" s="73"/>
      <c r="C50" s="71" t="s">
        <v>2158</v>
      </c>
      <c r="D50" s="76" t="s">
        <v>69</v>
      </c>
      <c r="E50" s="12">
        <v>44479</v>
      </c>
      <c r="F50" s="74" t="s">
        <v>70</v>
      </c>
      <c r="G50" s="12">
        <v>44481.833333333336</v>
      </c>
      <c r="H50" s="75" t="s">
        <v>1888</v>
      </c>
      <c r="I50" s="15">
        <v>156</v>
      </c>
      <c r="J50" s="15">
        <v>5</v>
      </c>
      <c r="K50" s="15">
        <v>5</v>
      </c>
      <c r="L50" s="15">
        <v>1</v>
      </c>
      <c r="M50" s="79">
        <v>0.97499999999999998</v>
      </c>
      <c r="N50" s="101">
        <v>1</v>
      </c>
      <c r="O50" s="63">
        <v>2530</v>
      </c>
      <c r="P50" s="64">
        <f>Table224578910112345678910111213141516[[#This Row],[PEMBULATAN]]*O50</f>
        <v>2530</v>
      </c>
    </row>
    <row r="51" spans="1:16" ht="26.25" customHeight="1" x14ac:dyDescent="0.2">
      <c r="A51" s="13"/>
      <c r="B51" s="73"/>
      <c r="C51" s="71" t="s">
        <v>2159</v>
      </c>
      <c r="D51" s="76" t="s">
        <v>69</v>
      </c>
      <c r="E51" s="12">
        <v>44479</v>
      </c>
      <c r="F51" s="74" t="s">
        <v>70</v>
      </c>
      <c r="G51" s="12">
        <v>44481.833333333336</v>
      </c>
      <c r="H51" s="75" t="s">
        <v>1888</v>
      </c>
      <c r="I51" s="15">
        <v>124</v>
      </c>
      <c r="J51" s="15">
        <v>6</v>
      </c>
      <c r="K51" s="15">
        <v>6</v>
      </c>
      <c r="L51" s="15">
        <v>1</v>
      </c>
      <c r="M51" s="79">
        <v>1.1160000000000001</v>
      </c>
      <c r="N51" s="101">
        <v>1.1160000000000001</v>
      </c>
      <c r="O51" s="63">
        <v>2530</v>
      </c>
      <c r="P51" s="64">
        <f>Table224578910112345678910111213141516[[#This Row],[PEMBULATAN]]*O51</f>
        <v>2823.4800000000005</v>
      </c>
    </row>
    <row r="52" spans="1:16" ht="26.25" customHeight="1" x14ac:dyDescent="0.2">
      <c r="A52" s="13"/>
      <c r="B52" s="73"/>
      <c r="C52" s="71" t="s">
        <v>2160</v>
      </c>
      <c r="D52" s="76" t="s">
        <v>69</v>
      </c>
      <c r="E52" s="12">
        <v>44479</v>
      </c>
      <c r="F52" s="74" t="s">
        <v>70</v>
      </c>
      <c r="G52" s="12">
        <v>44481.833333333336</v>
      </c>
      <c r="H52" s="75" t="s">
        <v>1888</v>
      </c>
      <c r="I52" s="15">
        <v>106</v>
      </c>
      <c r="J52" s="15">
        <v>6</v>
      </c>
      <c r="K52" s="15">
        <v>6</v>
      </c>
      <c r="L52" s="15">
        <v>1</v>
      </c>
      <c r="M52" s="79">
        <v>0.95399999999999996</v>
      </c>
      <c r="N52" s="101">
        <v>1</v>
      </c>
      <c r="O52" s="63">
        <v>2530</v>
      </c>
      <c r="P52" s="64">
        <f>Table224578910112345678910111213141516[[#This Row],[PEMBULATAN]]*O52</f>
        <v>2530</v>
      </c>
    </row>
    <row r="53" spans="1:16" ht="26.25" customHeight="1" x14ac:dyDescent="0.2">
      <c r="A53" s="13"/>
      <c r="B53" s="73"/>
      <c r="C53" s="71" t="s">
        <v>2161</v>
      </c>
      <c r="D53" s="76" t="s">
        <v>69</v>
      </c>
      <c r="E53" s="12">
        <v>44479</v>
      </c>
      <c r="F53" s="74" t="s">
        <v>70</v>
      </c>
      <c r="G53" s="12">
        <v>44481.833333333336</v>
      </c>
      <c r="H53" s="75" t="s">
        <v>1888</v>
      </c>
      <c r="I53" s="15">
        <v>80</v>
      </c>
      <c r="J53" s="15">
        <v>60</v>
      </c>
      <c r="K53" s="15">
        <v>32</v>
      </c>
      <c r="L53" s="15">
        <v>14</v>
      </c>
      <c r="M53" s="79">
        <v>38.4</v>
      </c>
      <c r="N53" s="101">
        <v>39</v>
      </c>
      <c r="O53" s="63">
        <v>2530</v>
      </c>
      <c r="P53" s="64">
        <f>Table224578910112345678910111213141516[[#This Row],[PEMBULATAN]]*O53</f>
        <v>98670</v>
      </c>
    </row>
    <row r="54" spans="1:16" ht="26.25" customHeight="1" x14ac:dyDescent="0.2">
      <c r="A54" s="13"/>
      <c r="B54" s="73"/>
      <c r="C54" s="71" t="s">
        <v>2162</v>
      </c>
      <c r="D54" s="76" t="s">
        <v>69</v>
      </c>
      <c r="E54" s="12">
        <v>44479</v>
      </c>
      <c r="F54" s="74" t="s">
        <v>70</v>
      </c>
      <c r="G54" s="12">
        <v>44481.833333333336</v>
      </c>
      <c r="H54" s="75" t="s">
        <v>1888</v>
      </c>
      <c r="I54" s="15">
        <v>35</v>
      </c>
      <c r="J54" s="15">
        <v>35</v>
      </c>
      <c r="K54" s="15">
        <v>13</v>
      </c>
      <c r="L54" s="15">
        <v>2</v>
      </c>
      <c r="M54" s="79">
        <v>3.9812500000000002</v>
      </c>
      <c r="N54" s="101">
        <v>3.9812500000000002</v>
      </c>
      <c r="O54" s="63">
        <v>2530</v>
      </c>
      <c r="P54" s="64">
        <f>Table224578910112345678910111213141516[[#This Row],[PEMBULATAN]]*O54</f>
        <v>10072.5625</v>
      </c>
    </row>
    <row r="55" spans="1:16" ht="26.25" customHeight="1" x14ac:dyDescent="0.2">
      <c r="A55" s="13"/>
      <c r="B55" s="73"/>
      <c r="C55" s="71" t="s">
        <v>2163</v>
      </c>
      <c r="D55" s="76" t="s">
        <v>69</v>
      </c>
      <c r="E55" s="12">
        <v>44479</v>
      </c>
      <c r="F55" s="74" t="s">
        <v>70</v>
      </c>
      <c r="G55" s="12">
        <v>44481.833333333336</v>
      </c>
      <c r="H55" s="75" t="s">
        <v>1888</v>
      </c>
      <c r="I55" s="15">
        <v>62</v>
      </c>
      <c r="J55" s="15">
        <v>46</v>
      </c>
      <c r="K55" s="15">
        <v>16</v>
      </c>
      <c r="L55" s="15">
        <v>5</v>
      </c>
      <c r="M55" s="79">
        <v>11.407999999999999</v>
      </c>
      <c r="N55" s="101">
        <v>12</v>
      </c>
      <c r="O55" s="63">
        <v>2530</v>
      </c>
      <c r="P55" s="64">
        <f>Table224578910112345678910111213141516[[#This Row],[PEMBULATAN]]*O55</f>
        <v>30360</v>
      </c>
    </row>
    <row r="56" spans="1:16" ht="26.25" customHeight="1" x14ac:dyDescent="0.2">
      <c r="A56" s="13"/>
      <c r="B56" s="73"/>
      <c r="C56" s="71" t="s">
        <v>2164</v>
      </c>
      <c r="D56" s="76" t="s">
        <v>69</v>
      </c>
      <c r="E56" s="12">
        <v>44479</v>
      </c>
      <c r="F56" s="74" t="s">
        <v>70</v>
      </c>
      <c r="G56" s="12">
        <v>44481.833333333336</v>
      </c>
      <c r="H56" s="75" t="s">
        <v>1888</v>
      </c>
      <c r="I56" s="15">
        <v>57</v>
      </c>
      <c r="J56" s="15">
        <v>51</v>
      </c>
      <c r="K56" s="15">
        <v>25</v>
      </c>
      <c r="L56" s="15">
        <v>8</v>
      </c>
      <c r="M56" s="79">
        <v>18.168749999999999</v>
      </c>
      <c r="N56" s="101">
        <v>18.168749999999999</v>
      </c>
      <c r="O56" s="63">
        <v>2530</v>
      </c>
      <c r="P56" s="64">
        <f>Table224578910112345678910111213141516[[#This Row],[PEMBULATAN]]*O56</f>
        <v>45966.9375</v>
      </c>
    </row>
    <row r="57" spans="1:16" ht="26.25" customHeight="1" x14ac:dyDescent="0.2">
      <c r="A57" s="13"/>
      <c r="B57" s="73"/>
      <c r="C57" s="71" t="s">
        <v>2165</v>
      </c>
      <c r="D57" s="76" t="s">
        <v>69</v>
      </c>
      <c r="E57" s="12">
        <v>44479</v>
      </c>
      <c r="F57" s="74" t="s">
        <v>70</v>
      </c>
      <c r="G57" s="12">
        <v>44481.833333333336</v>
      </c>
      <c r="H57" s="75" t="s">
        <v>1888</v>
      </c>
      <c r="I57" s="15">
        <v>80</v>
      </c>
      <c r="J57" s="15">
        <v>58</v>
      </c>
      <c r="K57" s="15">
        <v>26</v>
      </c>
      <c r="L57" s="15">
        <v>12</v>
      </c>
      <c r="M57" s="79">
        <v>30.16</v>
      </c>
      <c r="N57" s="101">
        <v>30.16</v>
      </c>
      <c r="O57" s="63">
        <v>2530</v>
      </c>
      <c r="P57" s="64">
        <f>Table224578910112345678910111213141516[[#This Row],[PEMBULATAN]]*O57</f>
        <v>76304.800000000003</v>
      </c>
    </row>
    <row r="58" spans="1:16" ht="26.25" customHeight="1" x14ac:dyDescent="0.2">
      <c r="A58" s="13"/>
      <c r="B58" s="73"/>
      <c r="C58" s="71" t="s">
        <v>2166</v>
      </c>
      <c r="D58" s="76" t="s">
        <v>69</v>
      </c>
      <c r="E58" s="12">
        <v>44479</v>
      </c>
      <c r="F58" s="74" t="s">
        <v>70</v>
      </c>
      <c r="G58" s="12">
        <v>44481.833333333336</v>
      </c>
      <c r="H58" s="75" t="s">
        <v>1888</v>
      </c>
      <c r="I58" s="15">
        <v>22</v>
      </c>
      <c r="J58" s="15">
        <v>22</v>
      </c>
      <c r="K58" s="15">
        <v>14</v>
      </c>
      <c r="L58" s="15">
        <v>1</v>
      </c>
      <c r="M58" s="79">
        <v>1.694</v>
      </c>
      <c r="N58" s="101">
        <v>1.694</v>
      </c>
      <c r="O58" s="63">
        <v>2530</v>
      </c>
      <c r="P58" s="64">
        <f>Table224578910112345678910111213141516[[#This Row],[PEMBULATAN]]*O58</f>
        <v>4285.82</v>
      </c>
    </row>
    <row r="59" spans="1:16" ht="26.25" customHeight="1" x14ac:dyDescent="0.2">
      <c r="A59" s="13"/>
      <c r="B59" s="73"/>
      <c r="C59" s="71" t="s">
        <v>2167</v>
      </c>
      <c r="D59" s="76" t="s">
        <v>69</v>
      </c>
      <c r="E59" s="12">
        <v>44479</v>
      </c>
      <c r="F59" s="74" t="s">
        <v>70</v>
      </c>
      <c r="G59" s="12">
        <v>44481.833333333336</v>
      </c>
      <c r="H59" s="75" t="s">
        <v>1888</v>
      </c>
      <c r="I59" s="15">
        <v>44</v>
      </c>
      <c r="J59" s="15">
        <v>29</v>
      </c>
      <c r="K59" s="15">
        <v>22</v>
      </c>
      <c r="L59" s="15">
        <v>2</v>
      </c>
      <c r="M59" s="79">
        <v>7.0179999999999998</v>
      </c>
      <c r="N59" s="101">
        <v>7.0179999999999998</v>
      </c>
      <c r="O59" s="63">
        <v>2530</v>
      </c>
      <c r="P59" s="64">
        <f>Table224578910112345678910111213141516[[#This Row],[PEMBULATAN]]*O59</f>
        <v>17755.54</v>
      </c>
    </row>
    <row r="60" spans="1:16" ht="26.25" customHeight="1" x14ac:dyDescent="0.2">
      <c r="A60" s="13"/>
      <c r="B60" s="73"/>
      <c r="C60" s="71" t="s">
        <v>2168</v>
      </c>
      <c r="D60" s="76" t="s">
        <v>69</v>
      </c>
      <c r="E60" s="12">
        <v>44479</v>
      </c>
      <c r="F60" s="74" t="s">
        <v>70</v>
      </c>
      <c r="G60" s="12">
        <v>44481.833333333336</v>
      </c>
      <c r="H60" s="75" t="s">
        <v>1888</v>
      </c>
      <c r="I60" s="15">
        <v>80</v>
      </c>
      <c r="J60" s="15">
        <v>51</v>
      </c>
      <c r="K60" s="15">
        <v>30</v>
      </c>
      <c r="L60" s="15">
        <v>7</v>
      </c>
      <c r="M60" s="79">
        <v>30.6</v>
      </c>
      <c r="N60" s="101">
        <v>30.6</v>
      </c>
      <c r="O60" s="63">
        <v>2530</v>
      </c>
      <c r="P60" s="64">
        <f>Table224578910112345678910111213141516[[#This Row],[PEMBULATAN]]*O60</f>
        <v>77418</v>
      </c>
    </row>
    <row r="61" spans="1:16" ht="26.25" customHeight="1" x14ac:dyDescent="0.2">
      <c r="A61" s="13"/>
      <c r="B61" s="73"/>
      <c r="C61" s="71" t="s">
        <v>2169</v>
      </c>
      <c r="D61" s="76" t="s">
        <v>69</v>
      </c>
      <c r="E61" s="12">
        <v>44479</v>
      </c>
      <c r="F61" s="74" t="s">
        <v>70</v>
      </c>
      <c r="G61" s="12">
        <v>44481.833333333336</v>
      </c>
      <c r="H61" s="75" t="s">
        <v>1888</v>
      </c>
      <c r="I61" s="15">
        <v>75</v>
      </c>
      <c r="J61" s="15">
        <v>50</v>
      </c>
      <c r="K61" s="15">
        <v>30</v>
      </c>
      <c r="L61" s="15">
        <v>8</v>
      </c>
      <c r="M61" s="79">
        <v>28.125</v>
      </c>
      <c r="N61" s="101">
        <v>28.125</v>
      </c>
      <c r="O61" s="63">
        <v>2530</v>
      </c>
      <c r="P61" s="64">
        <f>Table224578910112345678910111213141516[[#This Row],[PEMBULATAN]]*O61</f>
        <v>71156.25</v>
      </c>
    </row>
    <row r="62" spans="1:16" ht="26.25" customHeight="1" x14ac:dyDescent="0.2">
      <c r="A62" s="13"/>
      <c r="B62" s="73"/>
      <c r="C62" s="71" t="s">
        <v>2170</v>
      </c>
      <c r="D62" s="76" t="s">
        <v>69</v>
      </c>
      <c r="E62" s="12">
        <v>44479</v>
      </c>
      <c r="F62" s="74" t="s">
        <v>70</v>
      </c>
      <c r="G62" s="12">
        <v>44481.833333333336</v>
      </c>
      <c r="H62" s="75" t="s">
        <v>1888</v>
      </c>
      <c r="I62" s="15">
        <v>82</v>
      </c>
      <c r="J62" s="15">
        <v>52</v>
      </c>
      <c r="K62" s="15">
        <v>30</v>
      </c>
      <c r="L62" s="15">
        <v>7</v>
      </c>
      <c r="M62" s="79">
        <v>31.98</v>
      </c>
      <c r="N62" s="101">
        <v>31.98</v>
      </c>
      <c r="O62" s="63">
        <v>2530</v>
      </c>
      <c r="P62" s="64">
        <f>Table224578910112345678910111213141516[[#This Row],[PEMBULATAN]]*O62</f>
        <v>80909.399999999994</v>
      </c>
    </row>
    <row r="63" spans="1:16" ht="26.25" customHeight="1" x14ac:dyDescent="0.2">
      <c r="A63" s="13"/>
      <c r="B63" s="73"/>
      <c r="C63" s="71" t="s">
        <v>2171</v>
      </c>
      <c r="D63" s="76" t="s">
        <v>69</v>
      </c>
      <c r="E63" s="12">
        <v>44479</v>
      </c>
      <c r="F63" s="74" t="s">
        <v>70</v>
      </c>
      <c r="G63" s="12">
        <v>44481.833333333336</v>
      </c>
      <c r="H63" s="75" t="s">
        <v>1888</v>
      </c>
      <c r="I63" s="15">
        <v>82</v>
      </c>
      <c r="J63" s="15">
        <v>48</v>
      </c>
      <c r="K63" s="15">
        <v>30</v>
      </c>
      <c r="L63" s="15">
        <v>10</v>
      </c>
      <c r="M63" s="79">
        <v>29.52</v>
      </c>
      <c r="N63" s="101">
        <v>29.52</v>
      </c>
      <c r="O63" s="63">
        <v>2530</v>
      </c>
      <c r="P63" s="64">
        <f>Table224578910112345678910111213141516[[#This Row],[PEMBULATAN]]*O63</f>
        <v>74685.600000000006</v>
      </c>
    </row>
    <row r="64" spans="1:16" ht="26.25" customHeight="1" x14ac:dyDescent="0.2">
      <c r="A64" s="13"/>
      <c r="B64" s="73"/>
      <c r="C64" s="71" t="s">
        <v>2172</v>
      </c>
      <c r="D64" s="76" t="s">
        <v>69</v>
      </c>
      <c r="E64" s="12">
        <v>44479</v>
      </c>
      <c r="F64" s="74" t="s">
        <v>70</v>
      </c>
      <c r="G64" s="12">
        <v>44481.833333333336</v>
      </c>
      <c r="H64" s="75" t="s">
        <v>1888</v>
      </c>
      <c r="I64" s="15">
        <v>49</v>
      </c>
      <c r="J64" s="15">
        <v>38</v>
      </c>
      <c r="K64" s="15">
        <v>11</v>
      </c>
      <c r="L64" s="15">
        <v>2</v>
      </c>
      <c r="M64" s="79">
        <v>5.1204999999999998</v>
      </c>
      <c r="N64" s="101">
        <v>5.1204999999999998</v>
      </c>
      <c r="O64" s="63">
        <v>2530</v>
      </c>
      <c r="P64" s="64">
        <f>Table224578910112345678910111213141516[[#This Row],[PEMBULATAN]]*O64</f>
        <v>12954.865</v>
      </c>
    </row>
    <row r="65" spans="1:16" ht="26.25" customHeight="1" x14ac:dyDescent="0.2">
      <c r="A65" s="13"/>
      <c r="B65" s="73"/>
      <c r="C65" s="71" t="s">
        <v>2173</v>
      </c>
      <c r="D65" s="76" t="s">
        <v>69</v>
      </c>
      <c r="E65" s="12">
        <v>44479</v>
      </c>
      <c r="F65" s="74" t="s">
        <v>70</v>
      </c>
      <c r="G65" s="12">
        <v>44481.833333333336</v>
      </c>
      <c r="H65" s="75" t="s">
        <v>1888</v>
      </c>
      <c r="I65" s="15">
        <v>60</v>
      </c>
      <c r="J65" s="15">
        <v>58</v>
      </c>
      <c r="K65" s="15">
        <v>22</v>
      </c>
      <c r="L65" s="15">
        <v>3</v>
      </c>
      <c r="M65" s="79">
        <v>19.14</v>
      </c>
      <c r="N65" s="101">
        <v>19.14</v>
      </c>
      <c r="O65" s="63">
        <v>2530</v>
      </c>
      <c r="P65" s="64">
        <f>Table224578910112345678910111213141516[[#This Row],[PEMBULATAN]]*O65</f>
        <v>48424.200000000004</v>
      </c>
    </row>
    <row r="66" spans="1:16" ht="26.25" customHeight="1" x14ac:dyDescent="0.2">
      <c r="A66" s="13"/>
      <c r="B66" s="73"/>
      <c r="C66" s="71" t="s">
        <v>2174</v>
      </c>
      <c r="D66" s="76" t="s">
        <v>69</v>
      </c>
      <c r="E66" s="12">
        <v>44479</v>
      </c>
      <c r="F66" s="74" t="s">
        <v>70</v>
      </c>
      <c r="G66" s="12">
        <v>44481.833333333336</v>
      </c>
      <c r="H66" s="75" t="s">
        <v>1888</v>
      </c>
      <c r="I66" s="15">
        <v>63</v>
      </c>
      <c r="J66" s="15">
        <v>46</v>
      </c>
      <c r="K66" s="15">
        <v>41</v>
      </c>
      <c r="L66" s="15">
        <v>2</v>
      </c>
      <c r="M66" s="79">
        <v>29.704499999999999</v>
      </c>
      <c r="N66" s="101">
        <v>29.704499999999999</v>
      </c>
      <c r="O66" s="63">
        <v>2530</v>
      </c>
      <c r="P66" s="64">
        <f>Table224578910112345678910111213141516[[#This Row],[PEMBULATAN]]*O66</f>
        <v>75152.384999999995</v>
      </c>
    </row>
    <row r="67" spans="1:16" ht="26.25" customHeight="1" x14ac:dyDescent="0.2">
      <c r="A67" s="13"/>
      <c r="B67" s="73"/>
      <c r="C67" s="71" t="s">
        <v>2175</v>
      </c>
      <c r="D67" s="76" t="s">
        <v>69</v>
      </c>
      <c r="E67" s="12">
        <v>44479</v>
      </c>
      <c r="F67" s="74" t="s">
        <v>70</v>
      </c>
      <c r="G67" s="12">
        <v>44481.833333333336</v>
      </c>
      <c r="H67" s="75" t="s">
        <v>1888</v>
      </c>
      <c r="I67" s="15">
        <v>100</v>
      </c>
      <c r="J67" s="15">
        <v>47</v>
      </c>
      <c r="K67" s="15">
        <v>20</v>
      </c>
      <c r="L67" s="15">
        <v>10</v>
      </c>
      <c r="M67" s="79">
        <v>23.5</v>
      </c>
      <c r="N67" s="101">
        <v>23.5</v>
      </c>
      <c r="O67" s="63">
        <v>2530</v>
      </c>
      <c r="P67" s="64">
        <f>Table224578910112345678910111213141516[[#This Row],[PEMBULATAN]]*O67</f>
        <v>59455</v>
      </c>
    </row>
    <row r="68" spans="1:16" ht="26.25" customHeight="1" x14ac:dyDescent="0.2">
      <c r="A68" s="13"/>
      <c r="B68" s="73"/>
      <c r="C68" s="71" t="s">
        <v>2176</v>
      </c>
      <c r="D68" s="76" t="s">
        <v>69</v>
      </c>
      <c r="E68" s="12">
        <v>44479</v>
      </c>
      <c r="F68" s="74" t="s">
        <v>70</v>
      </c>
      <c r="G68" s="12">
        <v>44481.833333333336</v>
      </c>
      <c r="H68" s="75" t="s">
        <v>1888</v>
      </c>
      <c r="I68" s="15">
        <v>34</v>
      </c>
      <c r="J68" s="15">
        <v>37</v>
      </c>
      <c r="K68" s="15">
        <v>29</v>
      </c>
      <c r="L68" s="15">
        <v>2</v>
      </c>
      <c r="M68" s="79">
        <v>9.1204999999999998</v>
      </c>
      <c r="N68" s="101">
        <v>9.1204999999999998</v>
      </c>
      <c r="O68" s="63">
        <v>2530</v>
      </c>
      <c r="P68" s="64">
        <f>Table224578910112345678910111213141516[[#This Row],[PEMBULATAN]]*O68</f>
        <v>23074.864999999998</v>
      </c>
    </row>
    <row r="69" spans="1:16" ht="26.25" customHeight="1" x14ac:dyDescent="0.2">
      <c r="A69" s="13"/>
      <c r="B69" s="73"/>
      <c r="C69" s="71" t="s">
        <v>2177</v>
      </c>
      <c r="D69" s="76" t="s">
        <v>69</v>
      </c>
      <c r="E69" s="12">
        <v>44479</v>
      </c>
      <c r="F69" s="74" t="s">
        <v>70</v>
      </c>
      <c r="G69" s="12">
        <v>44481.833333333336</v>
      </c>
      <c r="H69" s="75" t="s">
        <v>1888</v>
      </c>
      <c r="I69" s="15">
        <v>56</v>
      </c>
      <c r="J69" s="15">
        <v>41</v>
      </c>
      <c r="K69" s="15">
        <v>14</v>
      </c>
      <c r="L69" s="15">
        <v>2</v>
      </c>
      <c r="M69" s="79">
        <v>8.0359999999999996</v>
      </c>
      <c r="N69" s="101">
        <v>8.0359999999999996</v>
      </c>
      <c r="O69" s="63">
        <v>2530</v>
      </c>
      <c r="P69" s="64">
        <f>Table224578910112345678910111213141516[[#This Row],[PEMBULATAN]]*O69</f>
        <v>20331.079999999998</v>
      </c>
    </row>
    <row r="70" spans="1:16" ht="26.25" customHeight="1" x14ac:dyDescent="0.2">
      <c r="A70" s="13"/>
      <c r="B70" s="73"/>
      <c r="C70" s="71" t="s">
        <v>2178</v>
      </c>
      <c r="D70" s="76" t="s">
        <v>69</v>
      </c>
      <c r="E70" s="12">
        <v>44479</v>
      </c>
      <c r="F70" s="74" t="s">
        <v>70</v>
      </c>
      <c r="G70" s="12">
        <v>44481.833333333336</v>
      </c>
      <c r="H70" s="75" t="s">
        <v>1888</v>
      </c>
      <c r="I70" s="15">
        <v>40</v>
      </c>
      <c r="J70" s="15">
        <v>28</v>
      </c>
      <c r="K70" s="15">
        <v>33</v>
      </c>
      <c r="L70" s="15">
        <v>2</v>
      </c>
      <c r="M70" s="79">
        <v>9.24</v>
      </c>
      <c r="N70" s="101">
        <v>9.24</v>
      </c>
      <c r="O70" s="63">
        <v>2530</v>
      </c>
      <c r="P70" s="64">
        <f>Table224578910112345678910111213141516[[#This Row],[PEMBULATAN]]*O70</f>
        <v>23377.200000000001</v>
      </c>
    </row>
    <row r="71" spans="1:16" ht="26.25" customHeight="1" x14ac:dyDescent="0.2">
      <c r="A71" s="13"/>
      <c r="B71" s="73"/>
      <c r="C71" s="71" t="s">
        <v>2179</v>
      </c>
      <c r="D71" s="76" t="s">
        <v>69</v>
      </c>
      <c r="E71" s="12">
        <v>44479</v>
      </c>
      <c r="F71" s="74" t="s">
        <v>70</v>
      </c>
      <c r="G71" s="12">
        <v>44481.833333333336</v>
      </c>
      <c r="H71" s="75" t="s">
        <v>1888</v>
      </c>
      <c r="I71" s="15">
        <v>52</v>
      </c>
      <c r="J71" s="15">
        <v>40</v>
      </c>
      <c r="K71" s="15">
        <v>25</v>
      </c>
      <c r="L71" s="15">
        <v>7</v>
      </c>
      <c r="M71" s="79">
        <v>13</v>
      </c>
      <c r="N71" s="101">
        <v>13</v>
      </c>
      <c r="O71" s="63">
        <v>2530</v>
      </c>
      <c r="P71" s="64">
        <f>Table224578910112345678910111213141516[[#This Row],[PEMBULATAN]]*O71</f>
        <v>32890</v>
      </c>
    </row>
    <row r="72" spans="1:16" ht="26.25" customHeight="1" x14ac:dyDescent="0.2">
      <c r="A72" s="13"/>
      <c r="B72" s="73"/>
      <c r="C72" s="71" t="s">
        <v>2180</v>
      </c>
      <c r="D72" s="76" t="s">
        <v>69</v>
      </c>
      <c r="E72" s="12">
        <v>44479</v>
      </c>
      <c r="F72" s="74" t="s">
        <v>70</v>
      </c>
      <c r="G72" s="12">
        <v>44481.833333333336</v>
      </c>
      <c r="H72" s="75" t="s">
        <v>1888</v>
      </c>
      <c r="I72" s="15">
        <v>52</v>
      </c>
      <c r="J72" s="15">
        <v>28</v>
      </c>
      <c r="K72" s="15">
        <v>28</v>
      </c>
      <c r="L72" s="15">
        <v>1</v>
      </c>
      <c r="M72" s="79">
        <v>10.192</v>
      </c>
      <c r="N72" s="101">
        <v>10.192</v>
      </c>
      <c r="O72" s="63">
        <v>2530</v>
      </c>
      <c r="P72" s="64">
        <f>Table224578910112345678910111213141516[[#This Row],[PEMBULATAN]]*O72</f>
        <v>25785.760000000002</v>
      </c>
    </row>
    <row r="73" spans="1:16" ht="26.25" customHeight="1" x14ac:dyDescent="0.2">
      <c r="A73" s="13"/>
      <c r="B73" s="73"/>
      <c r="C73" s="71" t="s">
        <v>2181</v>
      </c>
      <c r="D73" s="76" t="s">
        <v>69</v>
      </c>
      <c r="E73" s="12">
        <v>44479</v>
      </c>
      <c r="F73" s="74" t="s">
        <v>70</v>
      </c>
      <c r="G73" s="12">
        <v>44481.833333333336</v>
      </c>
      <c r="H73" s="75" t="s">
        <v>1888</v>
      </c>
      <c r="I73" s="15">
        <v>50</v>
      </c>
      <c r="J73" s="15">
        <v>25</v>
      </c>
      <c r="K73" s="15">
        <v>25</v>
      </c>
      <c r="L73" s="15">
        <v>4</v>
      </c>
      <c r="M73" s="79">
        <v>7.8125</v>
      </c>
      <c r="N73" s="101">
        <v>7.8125</v>
      </c>
      <c r="O73" s="63">
        <v>2530</v>
      </c>
      <c r="P73" s="64">
        <f>Table224578910112345678910111213141516[[#This Row],[PEMBULATAN]]*O73</f>
        <v>19765.625</v>
      </c>
    </row>
    <row r="74" spans="1:16" ht="26.25" customHeight="1" x14ac:dyDescent="0.2">
      <c r="A74" s="13"/>
      <c r="B74" s="106"/>
      <c r="C74" s="71" t="s">
        <v>2182</v>
      </c>
      <c r="D74" s="76" t="s">
        <v>69</v>
      </c>
      <c r="E74" s="12">
        <v>44479</v>
      </c>
      <c r="F74" s="74" t="s">
        <v>70</v>
      </c>
      <c r="G74" s="12">
        <v>44481.833333333336</v>
      </c>
      <c r="H74" s="75" t="s">
        <v>1888</v>
      </c>
      <c r="I74" s="15">
        <v>75</v>
      </c>
      <c r="J74" s="15">
        <v>32</v>
      </c>
      <c r="K74" s="15">
        <v>32</v>
      </c>
      <c r="L74" s="15">
        <v>11</v>
      </c>
      <c r="M74" s="79">
        <v>19.2</v>
      </c>
      <c r="N74" s="101">
        <v>19.2</v>
      </c>
      <c r="O74" s="63">
        <v>2530</v>
      </c>
      <c r="P74" s="64">
        <f>Table224578910112345678910111213141516[[#This Row],[PEMBULATAN]]*O74</f>
        <v>48576</v>
      </c>
    </row>
    <row r="75" spans="1:16" ht="26.25" customHeight="1" x14ac:dyDescent="0.2">
      <c r="A75" s="13"/>
      <c r="B75" s="73" t="s">
        <v>2183</v>
      </c>
      <c r="C75" s="71" t="s">
        <v>2184</v>
      </c>
      <c r="D75" s="76" t="s">
        <v>69</v>
      </c>
      <c r="E75" s="12">
        <v>44479</v>
      </c>
      <c r="F75" s="74" t="s">
        <v>70</v>
      </c>
      <c r="G75" s="12">
        <v>44481.833333333336</v>
      </c>
      <c r="H75" s="75" t="s">
        <v>1888</v>
      </c>
      <c r="I75" s="15">
        <v>93</v>
      </c>
      <c r="J75" s="15">
        <v>52</v>
      </c>
      <c r="K75" s="15">
        <v>33</v>
      </c>
      <c r="L75" s="15">
        <v>10</v>
      </c>
      <c r="M75" s="79">
        <v>39.896999999999998</v>
      </c>
      <c r="N75" s="101">
        <v>39.896999999999998</v>
      </c>
      <c r="O75" s="63">
        <v>2530</v>
      </c>
      <c r="P75" s="64">
        <f>Table224578910112345678910111213141516[[#This Row],[PEMBULATAN]]*O75</f>
        <v>100939.40999999999</v>
      </c>
    </row>
    <row r="76" spans="1:16" ht="26.25" customHeight="1" x14ac:dyDescent="0.2">
      <c r="A76" s="13"/>
      <c r="B76" s="73"/>
      <c r="C76" s="71" t="s">
        <v>2185</v>
      </c>
      <c r="D76" s="76" t="s">
        <v>69</v>
      </c>
      <c r="E76" s="12">
        <v>44479</v>
      </c>
      <c r="F76" s="74" t="s">
        <v>70</v>
      </c>
      <c r="G76" s="12">
        <v>44481.833333333336</v>
      </c>
      <c r="H76" s="75" t="s">
        <v>1888</v>
      </c>
      <c r="I76" s="15">
        <v>50</v>
      </c>
      <c r="J76" s="15">
        <v>40</v>
      </c>
      <c r="K76" s="15">
        <v>16</v>
      </c>
      <c r="L76" s="15">
        <v>2</v>
      </c>
      <c r="M76" s="79">
        <v>8</v>
      </c>
      <c r="N76" s="101">
        <v>8</v>
      </c>
      <c r="O76" s="63">
        <v>2530</v>
      </c>
      <c r="P76" s="64">
        <f>Table224578910112345678910111213141516[[#This Row],[PEMBULATAN]]*O76</f>
        <v>20240</v>
      </c>
    </row>
    <row r="77" spans="1:16" ht="26.25" customHeight="1" x14ac:dyDescent="0.2">
      <c r="A77" s="13"/>
      <c r="B77" s="73"/>
      <c r="C77" s="71" t="s">
        <v>2186</v>
      </c>
      <c r="D77" s="76" t="s">
        <v>69</v>
      </c>
      <c r="E77" s="12">
        <v>44479</v>
      </c>
      <c r="F77" s="74" t="s">
        <v>70</v>
      </c>
      <c r="G77" s="12">
        <v>44481.833333333336</v>
      </c>
      <c r="H77" s="75" t="s">
        <v>1888</v>
      </c>
      <c r="I77" s="15">
        <v>90</v>
      </c>
      <c r="J77" s="15">
        <v>63</v>
      </c>
      <c r="K77" s="15">
        <v>21</v>
      </c>
      <c r="L77" s="15">
        <v>7</v>
      </c>
      <c r="M77" s="79">
        <v>29.767499999999998</v>
      </c>
      <c r="N77" s="101">
        <v>29.767499999999998</v>
      </c>
      <c r="O77" s="63">
        <v>2530</v>
      </c>
      <c r="P77" s="64">
        <f>Table224578910112345678910111213141516[[#This Row],[PEMBULATAN]]*O77</f>
        <v>75311.774999999994</v>
      </c>
    </row>
    <row r="78" spans="1:16" ht="26.25" customHeight="1" x14ac:dyDescent="0.2">
      <c r="A78" s="13"/>
      <c r="B78" s="73"/>
      <c r="C78" s="71" t="s">
        <v>2187</v>
      </c>
      <c r="D78" s="76" t="s">
        <v>69</v>
      </c>
      <c r="E78" s="12">
        <v>44479</v>
      </c>
      <c r="F78" s="74" t="s">
        <v>70</v>
      </c>
      <c r="G78" s="12">
        <v>44481.833333333336</v>
      </c>
      <c r="H78" s="75" t="s">
        <v>1888</v>
      </c>
      <c r="I78" s="15">
        <v>49</v>
      </c>
      <c r="J78" s="15">
        <v>30</v>
      </c>
      <c r="K78" s="15">
        <v>12</v>
      </c>
      <c r="L78" s="15">
        <v>1</v>
      </c>
      <c r="M78" s="79">
        <v>4.41</v>
      </c>
      <c r="N78" s="101">
        <v>5</v>
      </c>
      <c r="O78" s="63">
        <v>2530</v>
      </c>
      <c r="P78" s="64">
        <f>Table224578910112345678910111213141516[[#This Row],[PEMBULATAN]]*O78</f>
        <v>12650</v>
      </c>
    </row>
    <row r="79" spans="1:16" ht="26.25" customHeight="1" x14ac:dyDescent="0.2">
      <c r="A79" s="13"/>
      <c r="B79" s="73"/>
      <c r="C79" s="71" t="s">
        <v>2188</v>
      </c>
      <c r="D79" s="76" t="s">
        <v>69</v>
      </c>
      <c r="E79" s="12">
        <v>44479</v>
      </c>
      <c r="F79" s="74" t="s">
        <v>70</v>
      </c>
      <c r="G79" s="12">
        <v>44481.833333333336</v>
      </c>
      <c r="H79" s="75" t="s">
        <v>1888</v>
      </c>
      <c r="I79" s="15">
        <v>57</v>
      </c>
      <c r="J79" s="15">
        <v>44</v>
      </c>
      <c r="K79" s="15">
        <v>16</v>
      </c>
      <c r="L79" s="15">
        <v>6</v>
      </c>
      <c r="M79" s="79">
        <v>10.032</v>
      </c>
      <c r="N79" s="101">
        <v>10.032</v>
      </c>
      <c r="O79" s="63">
        <v>2530</v>
      </c>
      <c r="P79" s="64">
        <f>Table224578910112345678910111213141516[[#This Row],[PEMBULATAN]]*O79</f>
        <v>25380.959999999999</v>
      </c>
    </row>
    <row r="80" spans="1:16" ht="26.25" customHeight="1" x14ac:dyDescent="0.2">
      <c r="A80" s="13"/>
      <c r="B80" s="73"/>
      <c r="C80" s="71" t="s">
        <v>2189</v>
      </c>
      <c r="D80" s="76" t="s">
        <v>69</v>
      </c>
      <c r="E80" s="12">
        <v>44479</v>
      </c>
      <c r="F80" s="74" t="s">
        <v>70</v>
      </c>
      <c r="G80" s="12">
        <v>44481.833333333336</v>
      </c>
      <c r="H80" s="75" t="s">
        <v>1888</v>
      </c>
      <c r="I80" s="15">
        <v>94</v>
      </c>
      <c r="J80" s="15">
        <v>60</v>
      </c>
      <c r="K80" s="15">
        <v>42</v>
      </c>
      <c r="L80" s="15">
        <v>27</v>
      </c>
      <c r="M80" s="79">
        <v>59.22</v>
      </c>
      <c r="N80" s="101">
        <v>59.22</v>
      </c>
      <c r="O80" s="63">
        <v>2530</v>
      </c>
      <c r="P80" s="64">
        <f>Table224578910112345678910111213141516[[#This Row],[PEMBULATAN]]*O80</f>
        <v>149826.6</v>
      </c>
    </row>
    <row r="81" spans="1:16" ht="26.25" customHeight="1" x14ac:dyDescent="0.2">
      <c r="A81" s="13"/>
      <c r="B81" s="73"/>
      <c r="C81" s="71" t="s">
        <v>2190</v>
      </c>
      <c r="D81" s="76" t="s">
        <v>69</v>
      </c>
      <c r="E81" s="12">
        <v>44479</v>
      </c>
      <c r="F81" s="74" t="s">
        <v>70</v>
      </c>
      <c r="G81" s="12">
        <v>44481.833333333336</v>
      </c>
      <c r="H81" s="75" t="s">
        <v>1888</v>
      </c>
      <c r="I81" s="15">
        <v>91</v>
      </c>
      <c r="J81" s="15">
        <v>66</v>
      </c>
      <c r="K81" s="15">
        <v>30</v>
      </c>
      <c r="L81" s="15">
        <v>16</v>
      </c>
      <c r="M81" s="79">
        <v>45.045000000000002</v>
      </c>
      <c r="N81" s="101">
        <v>45.045000000000002</v>
      </c>
      <c r="O81" s="63">
        <v>2530</v>
      </c>
      <c r="P81" s="64">
        <f>Table224578910112345678910111213141516[[#This Row],[PEMBULATAN]]*O81</f>
        <v>113963.85</v>
      </c>
    </row>
    <row r="82" spans="1:16" ht="26.25" customHeight="1" x14ac:dyDescent="0.2">
      <c r="A82" s="13"/>
      <c r="B82" s="73"/>
      <c r="C82" s="71" t="s">
        <v>2191</v>
      </c>
      <c r="D82" s="76" t="s">
        <v>69</v>
      </c>
      <c r="E82" s="12">
        <v>44479</v>
      </c>
      <c r="F82" s="74" t="s">
        <v>70</v>
      </c>
      <c r="G82" s="12">
        <v>44481.833333333336</v>
      </c>
      <c r="H82" s="75" t="s">
        <v>1888</v>
      </c>
      <c r="I82" s="15">
        <v>87</v>
      </c>
      <c r="J82" s="15">
        <v>54</v>
      </c>
      <c r="K82" s="15">
        <v>25</v>
      </c>
      <c r="L82" s="15">
        <v>15</v>
      </c>
      <c r="M82" s="79">
        <v>29.362500000000001</v>
      </c>
      <c r="N82" s="101">
        <v>30</v>
      </c>
      <c r="O82" s="63">
        <v>2530</v>
      </c>
      <c r="P82" s="64">
        <f>Table224578910112345678910111213141516[[#This Row],[PEMBULATAN]]*O82</f>
        <v>75900</v>
      </c>
    </row>
    <row r="83" spans="1:16" ht="26.25" customHeight="1" x14ac:dyDescent="0.2">
      <c r="A83" s="13"/>
      <c r="B83" s="73"/>
      <c r="C83" s="71" t="s">
        <v>2192</v>
      </c>
      <c r="D83" s="76" t="s">
        <v>69</v>
      </c>
      <c r="E83" s="12">
        <v>44479</v>
      </c>
      <c r="F83" s="74" t="s">
        <v>70</v>
      </c>
      <c r="G83" s="12">
        <v>44481.833333333336</v>
      </c>
      <c r="H83" s="75" t="s">
        <v>1888</v>
      </c>
      <c r="I83" s="15">
        <v>88</v>
      </c>
      <c r="J83" s="15">
        <v>54</v>
      </c>
      <c r="K83" s="15">
        <v>25</v>
      </c>
      <c r="L83" s="15">
        <v>7</v>
      </c>
      <c r="M83" s="79">
        <v>29.7</v>
      </c>
      <c r="N83" s="101">
        <v>29.7</v>
      </c>
      <c r="O83" s="63">
        <v>2530</v>
      </c>
      <c r="P83" s="64">
        <f>Table224578910112345678910111213141516[[#This Row],[PEMBULATAN]]*O83</f>
        <v>75141</v>
      </c>
    </row>
    <row r="84" spans="1:16" ht="26.25" customHeight="1" x14ac:dyDescent="0.2">
      <c r="A84" s="13"/>
      <c r="B84" s="73"/>
      <c r="C84" s="71" t="s">
        <v>2193</v>
      </c>
      <c r="D84" s="76" t="s">
        <v>69</v>
      </c>
      <c r="E84" s="12">
        <v>44479</v>
      </c>
      <c r="F84" s="74" t="s">
        <v>70</v>
      </c>
      <c r="G84" s="12">
        <v>44481.833333333336</v>
      </c>
      <c r="H84" s="75" t="s">
        <v>1888</v>
      </c>
      <c r="I84" s="15">
        <v>100</v>
      </c>
      <c r="J84" s="15">
        <v>54</v>
      </c>
      <c r="K84" s="15">
        <v>41</v>
      </c>
      <c r="L84" s="15">
        <v>18</v>
      </c>
      <c r="M84" s="79">
        <v>55.35</v>
      </c>
      <c r="N84" s="101">
        <v>56</v>
      </c>
      <c r="O84" s="63">
        <v>2530</v>
      </c>
      <c r="P84" s="64">
        <f>Table224578910112345678910111213141516[[#This Row],[PEMBULATAN]]*O84</f>
        <v>141680</v>
      </c>
    </row>
    <row r="85" spans="1:16" ht="26.25" customHeight="1" x14ac:dyDescent="0.2">
      <c r="A85" s="13"/>
      <c r="B85" s="73"/>
      <c r="C85" s="71" t="s">
        <v>2194</v>
      </c>
      <c r="D85" s="76" t="s">
        <v>69</v>
      </c>
      <c r="E85" s="12">
        <v>44479</v>
      </c>
      <c r="F85" s="74" t="s">
        <v>70</v>
      </c>
      <c r="G85" s="12">
        <v>44481.833333333336</v>
      </c>
      <c r="H85" s="75" t="s">
        <v>1888</v>
      </c>
      <c r="I85" s="15">
        <v>50</v>
      </c>
      <c r="J85" s="15">
        <v>37</v>
      </c>
      <c r="K85" s="15">
        <v>15</v>
      </c>
      <c r="L85" s="15">
        <v>4</v>
      </c>
      <c r="M85" s="79">
        <v>6.9375</v>
      </c>
      <c r="N85" s="101">
        <v>6.9375</v>
      </c>
      <c r="O85" s="63">
        <v>2530</v>
      </c>
      <c r="P85" s="64">
        <f>Table224578910112345678910111213141516[[#This Row],[PEMBULATAN]]*O85</f>
        <v>17551.875</v>
      </c>
    </row>
    <row r="86" spans="1:16" ht="26.25" customHeight="1" x14ac:dyDescent="0.2">
      <c r="A86" s="13"/>
      <c r="B86" s="73"/>
      <c r="C86" s="71" t="s">
        <v>2195</v>
      </c>
      <c r="D86" s="76" t="s">
        <v>69</v>
      </c>
      <c r="E86" s="12">
        <v>44479</v>
      </c>
      <c r="F86" s="74" t="s">
        <v>70</v>
      </c>
      <c r="G86" s="12">
        <v>44481.833333333336</v>
      </c>
      <c r="H86" s="75" t="s">
        <v>1888</v>
      </c>
      <c r="I86" s="15">
        <v>80</v>
      </c>
      <c r="J86" s="15">
        <v>50</v>
      </c>
      <c r="K86" s="15">
        <v>30</v>
      </c>
      <c r="L86" s="15">
        <v>9</v>
      </c>
      <c r="M86" s="79">
        <v>30</v>
      </c>
      <c r="N86" s="101">
        <v>30</v>
      </c>
      <c r="O86" s="63">
        <v>2530</v>
      </c>
      <c r="P86" s="64">
        <f>Table224578910112345678910111213141516[[#This Row],[PEMBULATAN]]*O86</f>
        <v>75900</v>
      </c>
    </row>
    <row r="87" spans="1:16" ht="26.25" customHeight="1" x14ac:dyDescent="0.2">
      <c r="A87" s="13"/>
      <c r="B87" s="73"/>
      <c r="C87" s="71" t="s">
        <v>2196</v>
      </c>
      <c r="D87" s="76" t="s">
        <v>69</v>
      </c>
      <c r="E87" s="12">
        <v>44479</v>
      </c>
      <c r="F87" s="74" t="s">
        <v>70</v>
      </c>
      <c r="G87" s="12">
        <v>44481.833333333336</v>
      </c>
      <c r="H87" s="75" t="s">
        <v>1888</v>
      </c>
      <c r="I87" s="15">
        <v>68</v>
      </c>
      <c r="J87" s="15">
        <v>60</v>
      </c>
      <c r="K87" s="15">
        <v>19</v>
      </c>
      <c r="L87" s="15">
        <v>7</v>
      </c>
      <c r="M87" s="79">
        <v>19.38</v>
      </c>
      <c r="N87" s="101">
        <v>20</v>
      </c>
      <c r="O87" s="63">
        <v>2530</v>
      </c>
      <c r="P87" s="64">
        <f>Table224578910112345678910111213141516[[#This Row],[PEMBULATAN]]*O87</f>
        <v>50600</v>
      </c>
    </row>
    <row r="88" spans="1:16" ht="26.25" customHeight="1" x14ac:dyDescent="0.2">
      <c r="A88" s="13"/>
      <c r="B88" s="73"/>
      <c r="C88" s="71" t="s">
        <v>2197</v>
      </c>
      <c r="D88" s="76" t="s">
        <v>69</v>
      </c>
      <c r="E88" s="12">
        <v>44479</v>
      </c>
      <c r="F88" s="74" t="s">
        <v>70</v>
      </c>
      <c r="G88" s="12">
        <v>44481.833333333336</v>
      </c>
      <c r="H88" s="75" t="s">
        <v>1888</v>
      </c>
      <c r="I88" s="15">
        <v>100</v>
      </c>
      <c r="J88" s="15">
        <v>54</v>
      </c>
      <c r="K88" s="15">
        <v>28</v>
      </c>
      <c r="L88" s="15">
        <v>17</v>
      </c>
      <c r="M88" s="79">
        <v>37.799999999999997</v>
      </c>
      <c r="N88" s="101">
        <v>37.799999999999997</v>
      </c>
      <c r="O88" s="63">
        <v>2530</v>
      </c>
      <c r="P88" s="64">
        <f>Table224578910112345678910111213141516[[#This Row],[PEMBULATAN]]*O88</f>
        <v>95634</v>
      </c>
    </row>
    <row r="89" spans="1:16" ht="26.25" customHeight="1" x14ac:dyDescent="0.2">
      <c r="A89" s="13"/>
      <c r="B89" s="73"/>
      <c r="C89" s="71" t="s">
        <v>2198</v>
      </c>
      <c r="D89" s="76" t="s">
        <v>69</v>
      </c>
      <c r="E89" s="12">
        <v>44479</v>
      </c>
      <c r="F89" s="74" t="s">
        <v>70</v>
      </c>
      <c r="G89" s="12">
        <v>44481.833333333336</v>
      </c>
      <c r="H89" s="75" t="s">
        <v>1888</v>
      </c>
      <c r="I89" s="15">
        <v>53</v>
      </c>
      <c r="J89" s="15">
        <v>37</v>
      </c>
      <c r="K89" s="15">
        <v>12</v>
      </c>
      <c r="L89" s="15">
        <v>2</v>
      </c>
      <c r="M89" s="79">
        <v>5.883</v>
      </c>
      <c r="N89" s="101">
        <v>5.883</v>
      </c>
      <c r="O89" s="63">
        <v>2530</v>
      </c>
      <c r="P89" s="64">
        <f>Table224578910112345678910111213141516[[#This Row],[PEMBULATAN]]*O89</f>
        <v>14883.99</v>
      </c>
    </row>
    <row r="90" spans="1:16" ht="26.25" customHeight="1" x14ac:dyDescent="0.2">
      <c r="A90" s="13"/>
      <c r="B90" s="73"/>
      <c r="C90" s="71" t="s">
        <v>2199</v>
      </c>
      <c r="D90" s="76" t="s">
        <v>69</v>
      </c>
      <c r="E90" s="12">
        <v>44479</v>
      </c>
      <c r="F90" s="74" t="s">
        <v>70</v>
      </c>
      <c r="G90" s="12">
        <v>44481.833333333336</v>
      </c>
      <c r="H90" s="75" t="s">
        <v>1888</v>
      </c>
      <c r="I90" s="15">
        <v>83</v>
      </c>
      <c r="J90" s="15">
        <v>50</v>
      </c>
      <c r="K90" s="15">
        <v>29</v>
      </c>
      <c r="L90" s="15">
        <v>19</v>
      </c>
      <c r="M90" s="79">
        <v>30.087499999999999</v>
      </c>
      <c r="N90" s="101">
        <v>30.087499999999999</v>
      </c>
      <c r="O90" s="63">
        <v>2530</v>
      </c>
      <c r="P90" s="64">
        <f>Table224578910112345678910111213141516[[#This Row],[PEMBULATAN]]*O90</f>
        <v>76121.375</v>
      </c>
    </row>
    <row r="91" spans="1:16" ht="26.25" customHeight="1" x14ac:dyDescent="0.2">
      <c r="A91" s="13"/>
      <c r="B91" s="73"/>
      <c r="C91" s="71" t="s">
        <v>2200</v>
      </c>
      <c r="D91" s="76" t="s">
        <v>69</v>
      </c>
      <c r="E91" s="12">
        <v>44479</v>
      </c>
      <c r="F91" s="74" t="s">
        <v>70</v>
      </c>
      <c r="G91" s="12">
        <v>44481.833333333336</v>
      </c>
      <c r="H91" s="75" t="s">
        <v>1888</v>
      </c>
      <c r="I91" s="15">
        <v>80</v>
      </c>
      <c r="J91" s="15">
        <v>62</v>
      </c>
      <c r="K91" s="15">
        <v>29</v>
      </c>
      <c r="L91" s="15">
        <v>18</v>
      </c>
      <c r="M91" s="79">
        <v>35.96</v>
      </c>
      <c r="N91" s="101">
        <v>35.96</v>
      </c>
      <c r="O91" s="63">
        <v>2530</v>
      </c>
      <c r="P91" s="64">
        <f>Table224578910112345678910111213141516[[#This Row],[PEMBULATAN]]*O91</f>
        <v>90978.8</v>
      </c>
    </row>
    <row r="92" spans="1:16" ht="26.25" customHeight="1" x14ac:dyDescent="0.2">
      <c r="A92" s="13"/>
      <c r="B92" s="73"/>
      <c r="C92" s="71" t="s">
        <v>2201</v>
      </c>
      <c r="D92" s="76" t="s">
        <v>69</v>
      </c>
      <c r="E92" s="12">
        <v>44479</v>
      </c>
      <c r="F92" s="74" t="s">
        <v>70</v>
      </c>
      <c r="G92" s="12">
        <v>44481.833333333336</v>
      </c>
      <c r="H92" s="75" t="s">
        <v>1888</v>
      </c>
      <c r="I92" s="15">
        <v>89</v>
      </c>
      <c r="J92" s="15">
        <v>50</v>
      </c>
      <c r="K92" s="15">
        <v>29</v>
      </c>
      <c r="L92" s="15">
        <v>20</v>
      </c>
      <c r="M92" s="79">
        <v>32.262500000000003</v>
      </c>
      <c r="N92" s="101">
        <v>32.262500000000003</v>
      </c>
      <c r="O92" s="63">
        <v>2530</v>
      </c>
      <c r="P92" s="64">
        <f>Table224578910112345678910111213141516[[#This Row],[PEMBULATAN]]*O92</f>
        <v>81624.125</v>
      </c>
    </row>
    <row r="93" spans="1:16" ht="26.25" customHeight="1" x14ac:dyDescent="0.2">
      <c r="A93" s="13"/>
      <c r="B93" s="73"/>
      <c r="C93" s="71" t="s">
        <v>2202</v>
      </c>
      <c r="D93" s="76" t="s">
        <v>69</v>
      </c>
      <c r="E93" s="12">
        <v>44479</v>
      </c>
      <c r="F93" s="74" t="s">
        <v>70</v>
      </c>
      <c r="G93" s="12">
        <v>44481.833333333336</v>
      </c>
      <c r="H93" s="75" t="s">
        <v>1888</v>
      </c>
      <c r="I93" s="15">
        <v>70</v>
      </c>
      <c r="J93" s="15">
        <v>66</v>
      </c>
      <c r="K93" s="15">
        <v>15</v>
      </c>
      <c r="L93" s="15">
        <v>8</v>
      </c>
      <c r="M93" s="79">
        <v>17.324999999999999</v>
      </c>
      <c r="N93" s="101">
        <v>18</v>
      </c>
      <c r="O93" s="63">
        <v>2530</v>
      </c>
      <c r="P93" s="64">
        <f>Table224578910112345678910111213141516[[#This Row],[PEMBULATAN]]*O93</f>
        <v>45540</v>
      </c>
    </row>
    <row r="94" spans="1:16" ht="26.25" customHeight="1" x14ac:dyDescent="0.2">
      <c r="A94" s="13"/>
      <c r="B94" s="73"/>
      <c r="C94" s="71" t="s">
        <v>2203</v>
      </c>
      <c r="D94" s="76" t="s">
        <v>69</v>
      </c>
      <c r="E94" s="12">
        <v>44479</v>
      </c>
      <c r="F94" s="74" t="s">
        <v>70</v>
      </c>
      <c r="G94" s="12">
        <v>44481.833333333336</v>
      </c>
      <c r="H94" s="75" t="s">
        <v>1888</v>
      </c>
      <c r="I94" s="15">
        <v>100</v>
      </c>
      <c r="J94" s="15">
        <v>55</v>
      </c>
      <c r="K94" s="15">
        <v>30</v>
      </c>
      <c r="L94" s="15">
        <v>31</v>
      </c>
      <c r="M94" s="79">
        <v>41.25</v>
      </c>
      <c r="N94" s="101">
        <v>41.25</v>
      </c>
      <c r="O94" s="63">
        <v>2530</v>
      </c>
      <c r="P94" s="64">
        <f>Table224578910112345678910111213141516[[#This Row],[PEMBULATAN]]*O94</f>
        <v>104362.5</v>
      </c>
    </row>
    <row r="95" spans="1:16" ht="26.25" customHeight="1" x14ac:dyDescent="0.2">
      <c r="A95" s="13"/>
      <c r="B95" s="73"/>
      <c r="C95" s="71" t="s">
        <v>2204</v>
      </c>
      <c r="D95" s="76" t="s">
        <v>69</v>
      </c>
      <c r="E95" s="12">
        <v>44479</v>
      </c>
      <c r="F95" s="74" t="s">
        <v>70</v>
      </c>
      <c r="G95" s="12">
        <v>44481.833333333336</v>
      </c>
      <c r="H95" s="75" t="s">
        <v>1888</v>
      </c>
      <c r="I95" s="15">
        <v>56</v>
      </c>
      <c r="J95" s="15">
        <v>49</v>
      </c>
      <c r="K95" s="15">
        <v>15</v>
      </c>
      <c r="L95" s="15">
        <v>8</v>
      </c>
      <c r="M95" s="79">
        <v>10.29</v>
      </c>
      <c r="N95" s="101">
        <v>10.29</v>
      </c>
      <c r="O95" s="63">
        <v>2530</v>
      </c>
      <c r="P95" s="64">
        <f>Table224578910112345678910111213141516[[#This Row],[PEMBULATAN]]*O95</f>
        <v>26033.699999999997</v>
      </c>
    </row>
    <row r="96" spans="1:16" ht="26.25" customHeight="1" x14ac:dyDescent="0.2">
      <c r="A96" s="13"/>
      <c r="B96" s="73"/>
      <c r="C96" s="71" t="s">
        <v>2205</v>
      </c>
      <c r="D96" s="76" t="s">
        <v>69</v>
      </c>
      <c r="E96" s="12">
        <v>44479</v>
      </c>
      <c r="F96" s="74" t="s">
        <v>70</v>
      </c>
      <c r="G96" s="12">
        <v>44481.833333333336</v>
      </c>
      <c r="H96" s="75" t="s">
        <v>1888</v>
      </c>
      <c r="I96" s="15">
        <v>50</v>
      </c>
      <c r="J96" s="15">
        <v>40</v>
      </c>
      <c r="K96" s="15">
        <v>13</v>
      </c>
      <c r="L96" s="15">
        <v>4</v>
      </c>
      <c r="M96" s="79">
        <v>6.5</v>
      </c>
      <c r="N96" s="101">
        <v>6.5</v>
      </c>
      <c r="O96" s="63">
        <v>2530</v>
      </c>
      <c r="P96" s="64">
        <f>Table224578910112345678910111213141516[[#This Row],[PEMBULATAN]]*O96</f>
        <v>16445</v>
      </c>
    </row>
    <row r="97" spans="1:16" ht="26.25" customHeight="1" x14ac:dyDescent="0.2">
      <c r="A97" s="13"/>
      <c r="B97" s="73"/>
      <c r="C97" s="71" t="s">
        <v>2206</v>
      </c>
      <c r="D97" s="76" t="s">
        <v>69</v>
      </c>
      <c r="E97" s="12">
        <v>44479</v>
      </c>
      <c r="F97" s="74" t="s">
        <v>70</v>
      </c>
      <c r="G97" s="12">
        <v>44481.833333333336</v>
      </c>
      <c r="H97" s="75" t="s">
        <v>1888</v>
      </c>
      <c r="I97" s="15">
        <v>95</v>
      </c>
      <c r="J97" s="15">
        <v>60</v>
      </c>
      <c r="K97" s="15">
        <v>30</v>
      </c>
      <c r="L97" s="15">
        <v>21</v>
      </c>
      <c r="M97" s="79">
        <v>42.75</v>
      </c>
      <c r="N97" s="101">
        <v>42.75</v>
      </c>
      <c r="O97" s="63">
        <v>2530</v>
      </c>
      <c r="P97" s="64">
        <f>Table224578910112345678910111213141516[[#This Row],[PEMBULATAN]]*O97</f>
        <v>108157.5</v>
      </c>
    </row>
    <row r="98" spans="1:16" ht="26.25" customHeight="1" x14ac:dyDescent="0.2">
      <c r="A98" s="13"/>
      <c r="B98" s="73"/>
      <c r="C98" s="71" t="s">
        <v>2207</v>
      </c>
      <c r="D98" s="76" t="s">
        <v>69</v>
      </c>
      <c r="E98" s="12">
        <v>44479</v>
      </c>
      <c r="F98" s="74" t="s">
        <v>70</v>
      </c>
      <c r="G98" s="12">
        <v>44481.833333333336</v>
      </c>
      <c r="H98" s="75" t="s">
        <v>1888</v>
      </c>
      <c r="I98" s="15">
        <v>105</v>
      </c>
      <c r="J98" s="15">
        <v>60</v>
      </c>
      <c r="K98" s="15">
        <v>30</v>
      </c>
      <c r="L98" s="15">
        <v>27</v>
      </c>
      <c r="M98" s="79">
        <v>47.25</v>
      </c>
      <c r="N98" s="101">
        <v>47.25</v>
      </c>
      <c r="O98" s="63">
        <v>2530</v>
      </c>
      <c r="P98" s="64">
        <f>Table224578910112345678910111213141516[[#This Row],[PEMBULATAN]]*O98</f>
        <v>119542.5</v>
      </c>
    </row>
    <row r="99" spans="1:16" ht="26.25" customHeight="1" x14ac:dyDescent="0.2">
      <c r="A99" s="13"/>
      <c r="B99" s="73"/>
      <c r="C99" s="71" t="s">
        <v>2208</v>
      </c>
      <c r="D99" s="76" t="s">
        <v>69</v>
      </c>
      <c r="E99" s="12">
        <v>44479</v>
      </c>
      <c r="F99" s="74" t="s">
        <v>70</v>
      </c>
      <c r="G99" s="12">
        <v>44481.833333333336</v>
      </c>
      <c r="H99" s="75" t="s">
        <v>1888</v>
      </c>
      <c r="I99" s="15">
        <v>95</v>
      </c>
      <c r="J99" s="15">
        <v>54</v>
      </c>
      <c r="K99" s="15">
        <v>30</v>
      </c>
      <c r="L99" s="15">
        <v>16</v>
      </c>
      <c r="M99" s="79">
        <v>38.475000000000001</v>
      </c>
      <c r="N99" s="101">
        <v>39</v>
      </c>
      <c r="O99" s="63">
        <v>2530</v>
      </c>
      <c r="P99" s="64">
        <f>Table224578910112345678910111213141516[[#This Row],[PEMBULATAN]]*O99</f>
        <v>98670</v>
      </c>
    </row>
    <row r="100" spans="1:16" ht="26.25" customHeight="1" x14ac:dyDescent="0.2">
      <c r="A100" s="13"/>
      <c r="B100" s="73"/>
      <c r="C100" s="71" t="s">
        <v>2209</v>
      </c>
      <c r="D100" s="76" t="s">
        <v>69</v>
      </c>
      <c r="E100" s="12">
        <v>44479</v>
      </c>
      <c r="F100" s="74" t="s">
        <v>70</v>
      </c>
      <c r="G100" s="12">
        <v>44481.833333333336</v>
      </c>
      <c r="H100" s="75" t="s">
        <v>1888</v>
      </c>
      <c r="I100" s="15">
        <v>65</v>
      </c>
      <c r="J100" s="15">
        <v>44</v>
      </c>
      <c r="K100" s="15">
        <v>21</v>
      </c>
      <c r="L100" s="15">
        <v>5</v>
      </c>
      <c r="M100" s="79">
        <v>15.015000000000001</v>
      </c>
      <c r="N100" s="101">
        <v>15.015000000000001</v>
      </c>
      <c r="O100" s="63">
        <v>2530</v>
      </c>
      <c r="P100" s="64">
        <f>Table224578910112345678910111213141516[[#This Row],[PEMBULATAN]]*O100</f>
        <v>37987.950000000004</v>
      </c>
    </row>
    <row r="101" spans="1:16" ht="26.25" customHeight="1" x14ac:dyDescent="0.2">
      <c r="A101" s="13"/>
      <c r="B101" s="73"/>
      <c r="C101" s="71" t="s">
        <v>2210</v>
      </c>
      <c r="D101" s="76" t="s">
        <v>69</v>
      </c>
      <c r="E101" s="12">
        <v>44479</v>
      </c>
      <c r="F101" s="74" t="s">
        <v>70</v>
      </c>
      <c r="G101" s="12">
        <v>44481.833333333336</v>
      </c>
      <c r="H101" s="75" t="s">
        <v>1888</v>
      </c>
      <c r="I101" s="15">
        <v>70</v>
      </c>
      <c r="J101" s="15">
        <v>56</v>
      </c>
      <c r="K101" s="15">
        <v>25</v>
      </c>
      <c r="L101" s="15">
        <v>7</v>
      </c>
      <c r="M101" s="79">
        <v>24.5</v>
      </c>
      <c r="N101" s="101">
        <v>24.5</v>
      </c>
      <c r="O101" s="63">
        <v>2530</v>
      </c>
      <c r="P101" s="64">
        <f>Table224578910112345678910111213141516[[#This Row],[PEMBULATAN]]*O101</f>
        <v>61985</v>
      </c>
    </row>
    <row r="102" spans="1:16" ht="26.25" customHeight="1" x14ac:dyDescent="0.2">
      <c r="A102" s="13"/>
      <c r="B102" s="73"/>
      <c r="C102" s="71" t="s">
        <v>2211</v>
      </c>
      <c r="D102" s="76" t="s">
        <v>69</v>
      </c>
      <c r="E102" s="12">
        <v>44479</v>
      </c>
      <c r="F102" s="74" t="s">
        <v>70</v>
      </c>
      <c r="G102" s="12">
        <v>44481.833333333336</v>
      </c>
      <c r="H102" s="75" t="s">
        <v>1888</v>
      </c>
      <c r="I102" s="15">
        <v>27</v>
      </c>
      <c r="J102" s="15">
        <v>25</v>
      </c>
      <c r="K102" s="15">
        <v>9</v>
      </c>
      <c r="L102" s="15">
        <v>1</v>
      </c>
      <c r="M102" s="79">
        <v>1.51875</v>
      </c>
      <c r="N102" s="101">
        <v>1.51875</v>
      </c>
      <c r="O102" s="63">
        <v>2530</v>
      </c>
      <c r="P102" s="64">
        <f>Table224578910112345678910111213141516[[#This Row],[PEMBULATAN]]*O102</f>
        <v>3842.4375</v>
      </c>
    </row>
    <row r="103" spans="1:16" ht="26.25" customHeight="1" x14ac:dyDescent="0.2">
      <c r="A103" s="13"/>
      <c r="B103" s="73"/>
      <c r="C103" s="71" t="s">
        <v>2212</v>
      </c>
      <c r="D103" s="76" t="s">
        <v>69</v>
      </c>
      <c r="E103" s="12">
        <v>44479</v>
      </c>
      <c r="F103" s="74" t="s">
        <v>70</v>
      </c>
      <c r="G103" s="12">
        <v>44481.833333333336</v>
      </c>
      <c r="H103" s="75" t="s">
        <v>1888</v>
      </c>
      <c r="I103" s="15">
        <v>70</v>
      </c>
      <c r="J103" s="15">
        <v>67</v>
      </c>
      <c r="K103" s="15">
        <v>39</v>
      </c>
      <c r="L103" s="15">
        <v>10</v>
      </c>
      <c r="M103" s="79">
        <v>45.727499999999999</v>
      </c>
      <c r="N103" s="101">
        <v>45.727499999999999</v>
      </c>
      <c r="O103" s="63">
        <v>2530</v>
      </c>
      <c r="P103" s="64">
        <f>Table224578910112345678910111213141516[[#This Row],[PEMBULATAN]]*O103</f>
        <v>115690.575</v>
      </c>
    </row>
    <row r="104" spans="1:16" ht="26.25" customHeight="1" x14ac:dyDescent="0.2">
      <c r="A104" s="13"/>
      <c r="B104" s="73"/>
      <c r="C104" s="71" t="s">
        <v>2213</v>
      </c>
      <c r="D104" s="76" t="s">
        <v>69</v>
      </c>
      <c r="E104" s="12">
        <v>44479</v>
      </c>
      <c r="F104" s="74" t="s">
        <v>70</v>
      </c>
      <c r="G104" s="12">
        <v>44481.833333333336</v>
      </c>
      <c r="H104" s="75" t="s">
        <v>1888</v>
      </c>
      <c r="I104" s="15">
        <v>77</v>
      </c>
      <c r="J104" s="15">
        <v>67</v>
      </c>
      <c r="K104" s="15">
        <v>17</v>
      </c>
      <c r="L104" s="15">
        <v>10</v>
      </c>
      <c r="M104" s="79">
        <v>21.925750000000001</v>
      </c>
      <c r="N104" s="101">
        <v>21.925750000000001</v>
      </c>
      <c r="O104" s="63">
        <v>2530</v>
      </c>
      <c r="P104" s="64">
        <f>Table224578910112345678910111213141516[[#This Row],[PEMBULATAN]]*O104</f>
        <v>55472.147499999999</v>
      </c>
    </row>
    <row r="105" spans="1:16" ht="26.25" customHeight="1" x14ac:dyDescent="0.2">
      <c r="A105" s="13"/>
      <c r="B105" s="73"/>
      <c r="C105" s="71" t="s">
        <v>2214</v>
      </c>
      <c r="D105" s="76" t="s">
        <v>69</v>
      </c>
      <c r="E105" s="12">
        <v>44479</v>
      </c>
      <c r="F105" s="74" t="s">
        <v>70</v>
      </c>
      <c r="G105" s="12">
        <v>44481.833333333336</v>
      </c>
      <c r="H105" s="75" t="s">
        <v>1888</v>
      </c>
      <c r="I105" s="15">
        <v>87</v>
      </c>
      <c r="J105" s="15">
        <v>66</v>
      </c>
      <c r="K105" s="15">
        <v>25</v>
      </c>
      <c r="L105" s="15">
        <v>16</v>
      </c>
      <c r="M105" s="79">
        <v>35.887500000000003</v>
      </c>
      <c r="N105" s="101">
        <v>35.887500000000003</v>
      </c>
      <c r="O105" s="63">
        <v>2530</v>
      </c>
      <c r="P105" s="64">
        <f>Table224578910112345678910111213141516[[#This Row],[PEMBULATAN]]*O105</f>
        <v>90795.375</v>
      </c>
    </row>
    <row r="106" spans="1:16" ht="26.25" customHeight="1" x14ac:dyDescent="0.2">
      <c r="A106" s="13"/>
      <c r="B106" s="73"/>
      <c r="C106" s="71" t="s">
        <v>2215</v>
      </c>
      <c r="D106" s="76" t="s">
        <v>69</v>
      </c>
      <c r="E106" s="12">
        <v>44479</v>
      </c>
      <c r="F106" s="74" t="s">
        <v>70</v>
      </c>
      <c r="G106" s="12">
        <v>44481.833333333336</v>
      </c>
      <c r="H106" s="75" t="s">
        <v>1888</v>
      </c>
      <c r="I106" s="15">
        <v>54</v>
      </c>
      <c r="J106" s="15">
        <v>48</v>
      </c>
      <c r="K106" s="15">
        <v>16</v>
      </c>
      <c r="L106" s="15">
        <v>3</v>
      </c>
      <c r="M106" s="79">
        <v>10.368</v>
      </c>
      <c r="N106" s="101">
        <v>11</v>
      </c>
      <c r="O106" s="63">
        <v>2530</v>
      </c>
      <c r="P106" s="64">
        <f>Table224578910112345678910111213141516[[#This Row],[PEMBULATAN]]*O106</f>
        <v>27830</v>
      </c>
    </row>
    <row r="107" spans="1:16" ht="26.25" customHeight="1" x14ac:dyDescent="0.2">
      <c r="A107" s="13"/>
      <c r="B107" s="73"/>
      <c r="C107" s="71" t="s">
        <v>2216</v>
      </c>
      <c r="D107" s="76" t="s">
        <v>69</v>
      </c>
      <c r="E107" s="12">
        <v>44479</v>
      </c>
      <c r="F107" s="74" t="s">
        <v>70</v>
      </c>
      <c r="G107" s="12">
        <v>44481.833333333336</v>
      </c>
      <c r="H107" s="75" t="s">
        <v>1888</v>
      </c>
      <c r="I107" s="15">
        <v>80</v>
      </c>
      <c r="J107" s="15">
        <v>64</v>
      </c>
      <c r="K107" s="15">
        <v>25</v>
      </c>
      <c r="L107" s="15">
        <v>13</v>
      </c>
      <c r="M107" s="79">
        <v>32</v>
      </c>
      <c r="N107" s="101">
        <v>32</v>
      </c>
      <c r="O107" s="63">
        <v>2530</v>
      </c>
      <c r="P107" s="64">
        <f>Table224578910112345678910111213141516[[#This Row],[PEMBULATAN]]*O107</f>
        <v>80960</v>
      </c>
    </row>
    <row r="108" spans="1:16" ht="26.25" customHeight="1" x14ac:dyDescent="0.2">
      <c r="A108" s="13"/>
      <c r="B108" s="73"/>
      <c r="C108" s="71" t="s">
        <v>2217</v>
      </c>
      <c r="D108" s="76" t="s">
        <v>69</v>
      </c>
      <c r="E108" s="12">
        <v>44479</v>
      </c>
      <c r="F108" s="74" t="s">
        <v>70</v>
      </c>
      <c r="G108" s="12">
        <v>44481.833333333336</v>
      </c>
      <c r="H108" s="75" t="s">
        <v>1888</v>
      </c>
      <c r="I108" s="15">
        <v>90</v>
      </c>
      <c r="J108" s="15">
        <v>70</v>
      </c>
      <c r="K108" s="15">
        <v>27</v>
      </c>
      <c r="L108" s="15">
        <v>5</v>
      </c>
      <c r="M108" s="79">
        <v>42.524999999999999</v>
      </c>
      <c r="N108" s="101">
        <v>42.524999999999999</v>
      </c>
      <c r="O108" s="63">
        <v>2530</v>
      </c>
      <c r="P108" s="64">
        <f>Table224578910112345678910111213141516[[#This Row],[PEMBULATAN]]*O108</f>
        <v>107588.25</v>
      </c>
    </row>
    <row r="109" spans="1:16" ht="26.25" customHeight="1" x14ac:dyDescent="0.2">
      <c r="A109" s="13"/>
      <c r="B109" s="73"/>
      <c r="C109" s="71" t="s">
        <v>2218</v>
      </c>
      <c r="D109" s="76" t="s">
        <v>69</v>
      </c>
      <c r="E109" s="12">
        <v>44479</v>
      </c>
      <c r="F109" s="74" t="s">
        <v>70</v>
      </c>
      <c r="G109" s="12">
        <v>44481.833333333336</v>
      </c>
      <c r="H109" s="75" t="s">
        <v>1888</v>
      </c>
      <c r="I109" s="15">
        <v>83</v>
      </c>
      <c r="J109" s="15">
        <v>67</v>
      </c>
      <c r="K109" s="15">
        <v>32</v>
      </c>
      <c r="L109" s="15">
        <v>13</v>
      </c>
      <c r="M109" s="79">
        <v>44.488</v>
      </c>
      <c r="N109" s="101">
        <v>45</v>
      </c>
      <c r="O109" s="63">
        <v>2530</v>
      </c>
      <c r="P109" s="64">
        <f>Table224578910112345678910111213141516[[#This Row],[PEMBULATAN]]*O109</f>
        <v>113850</v>
      </c>
    </row>
    <row r="110" spans="1:16" ht="26.25" customHeight="1" x14ac:dyDescent="0.2">
      <c r="A110" s="13"/>
      <c r="B110" s="73"/>
      <c r="C110" s="71" t="s">
        <v>2219</v>
      </c>
      <c r="D110" s="76" t="s">
        <v>69</v>
      </c>
      <c r="E110" s="12">
        <v>44479</v>
      </c>
      <c r="F110" s="74" t="s">
        <v>70</v>
      </c>
      <c r="G110" s="12">
        <v>44481.833333333336</v>
      </c>
      <c r="H110" s="75" t="s">
        <v>1888</v>
      </c>
      <c r="I110" s="15">
        <v>68</v>
      </c>
      <c r="J110" s="15">
        <v>64</v>
      </c>
      <c r="K110" s="15">
        <v>17</v>
      </c>
      <c r="L110" s="15">
        <v>4</v>
      </c>
      <c r="M110" s="79">
        <v>18.495999999999999</v>
      </c>
      <c r="N110" s="101">
        <v>18.495999999999999</v>
      </c>
      <c r="O110" s="63">
        <v>2530</v>
      </c>
      <c r="P110" s="64">
        <f>Table224578910112345678910111213141516[[#This Row],[PEMBULATAN]]*O110</f>
        <v>46794.879999999997</v>
      </c>
    </row>
    <row r="111" spans="1:16" ht="26.25" customHeight="1" x14ac:dyDescent="0.2">
      <c r="A111" s="13"/>
      <c r="B111" s="73"/>
      <c r="C111" s="71" t="s">
        <v>2220</v>
      </c>
      <c r="D111" s="76" t="s">
        <v>69</v>
      </c>
      <c r="E111" s="12">
        <v>44479</v>
      </c>
      <c r="F111" s="74" t="s">
        <v>70</v>
      </c>
      <c r="G111" s="12">
        <v>44481.833333333336</v>
      </c>
      <c r="H111" s="75" t="s">
        <v>1888</v>
      </c>
      <c r="I111" s="15">
        <v>73</v>
      </c>
      <c r="J111" s="15">
        <v>63</v>
      </c>
      <c r="K111" s="15">
        <v>13</v>
      </c>
      <c r="L111" s="15">
        <v>4</v>
      </c>
      <c r="M111" s="79">
        <v>14.94675</v>
      </c>
      <c r="N111" s="101">
        <v>14.94675</v>
      </c>
      <c r="O111" s="63">
        <v>2530</v>
      </c>
      <c r="P111" s="64">
        <f>Table224578910112345678910111213141516[[#This Row],[PEMBULATAN]]*O111</f>
        <v>37815.277499999997</v>
      </c>
    </row>
    <row r="112" spans="1:16" ht="26.25" customHeight="1" x14ac:dyDescent="0.2">
      <c r="A112" s="13"/>
      <c r="B112" s="73"/>
      <c r="C112" s="71" t="s">
        <v>2221</v>
      </c>
      <c r="D112" s="76" t="s">
        <v>69</v>
      </c>
      <c r="E112" s="12">
        <v>44479</v>
      </c>
      <c r="F112" s="74" t="s">
        <v>70</v>
      </c>
      <c r="G112" s="12">
        <v>44481.833333333336</v>
      </c>
      <c r="H112" s="75" t="s">
        <v>1888</v>
      </c>
      <c r="I112" s="15">
        <v>70</v>
      </c>
      <c r="J112" s="15">
        <v>65</v>
      </c>
      <c r="K112" s="15">
        <v>26</v>
      </c>
      <c r="L112" s="15">
        <v>5</v>
      </c>
      <c r="M112" s="79">
        <v>29.574999999999999</v>
      </c>
      <c r="N112" s="101">
        <v>29.574999999999999</v>
      </c>
      <c r="O112" s="63">
        <v>2530</v>
      </c>
      <c r="P112" s="64">
        <f>Table224578910112345678910111213141516[[#This Row],[PEMBULATAN]]*O112</f>
        <v>74824.75</v>
      </c>
    </row>
    <row r="113" spans="1:16" ht="26.25" customHeight="1" x14ac:dyDescent="0.2">
      <c r="A113" s="13"/>
      <c r="B113" s="73"/>
      <c r="C113" s="71" t="s">
        <v>2222</v>
      </c>
      <c r="D113" s="76" t="s">
        <v>69</v>
      </c>
      <c r="E113" s="12">
        <v>44479</v>
      </c>
      <c r="F113" s="74" t="s">
        <v>70</v>
      </c>
      <c r="G113" s="12">
        <v>44481.833333333336</v>
      </c>
      <c r="H113" s="75" t="s">
        <v>1888</v>
      </c>
      <c r="I113" s="15">
        <v>82</v>
      </c>
      <c r="J113" s="15">
        <v>66</v>
      </c>
      <c r="K113" s="15">
        <v>25</v>
      </c>
      <c r="L113" s="15">
        <v>8</v>
      </c>
      <c r="M113" s="79">
        <v>33.825000000000003</v>
      </c>
      <c r="N113" s="101">
        <v>33.825000000000003</v>
      </c>
      <c r="O113" s="63">
        <v>2530</v>
      </c>
      <c r="P113" s="64">
        <f>Table224578910112345678910111213141516[[#This Row],[PEMBULATAN]]*O113</f>
        <v>85577.25</v>
      </c>
    </row>
    <row r="114" spans="1:16" ht="26.25" customHeight="1" x14ac:dyDescent="0.2">
      <c r="A114" s="13"/>
      <c r="B114" s="73"/>
      <c r="C114" s="71" t="s">
        <v>2223</v>
      </c>
      <c r="D114" s="76" t="s">
        <v>69</v>
      </c>
      <c r="E114" s="12">
        <v>44479</v>
      </c>
      <c r="F114" s="74" t="s">
        <v>70</v>
      </c>
      <c r="G114" s="12">
        <v>44481.833333333336</v>
      </c>
      <c r="H114" s="75" t="s">
        <v>1888</v>
      </c>
      <c r="I114" s="15">
        <v>86</v>
      </c>
      <c r="J114" s="15">
        <v>62</v>
      </c>
      <c r="K114" s="15">
        <v>28</v>
      </c>
      <c r="L114" s="15">
        <v>10</v>
      </c>
      <c r="M114" s="79">
        <v>37.323999999999998</v>
      </c>
      <c r="N114" s="101">
        <v>38</v>
      </c>
      <c r="O114" s="63">
        <v>2530</v>
      </c>
      <c r="P114" s="64">
        <f>Table224578910112345678910111213141516[[#This Row],[PEMBULATAN]]*O114</f>
        <v>96140</v>
      </c>
    </row>
    <row r="115" spans="1:16" ht="26.25" customHeight="1" x14ac:dyDescent="0.2">
      <c r="A115" s="13"/>
      <c r="B115" s="73"/>
      <c r="C115" s="71" t="s">
        <v>2224</v>
      </c>
      <c r="D115" s="76" t="s">
        <v>69</v>
      </c>
      <c r="E115" s="12">
        <v>44479</v>
      </c>
      <c r="F115" s="74" t="s">
        <v>70</v>
      </c>
      <c r="G115" s="12">
        <v>44481.833333333336</v>
      </c>
      <c r="H115" s="75" t="s">
        <v>1888</v>
      </c>
      <c r="I115" s="15">
        <v>75</v>
      </c>
      <c r="J115" s="15">
        <v>58</v>
      </c>
      <c r="K115" s="15">
        <v>42</v>
      </c>
      <c r="L115" s="15">
        <v>21</v>
      </c>
      <c r="M115" s="79">
        <v>45.674999999999997</v>
      </c>
      <c r="N115" s="101">
        <v>45.674999999999997</v>
      </c>
      <c r="O115" s="63">
        <v>2530</v>
      </c>
      <c r="P115" s="64">
        <f>Table224578910112345678910111213141516[[#This Row],[PEMBULATAN]]*O115</f>
        <v>115557.75</v>
      </c>
    </row>
    <row r="116" spans="1:16" ht="26.25" customHeight="1" x14ac:dyDescent="0.2">
      <c r="A116" s="13"/>
      <c r="B116" s="73"/>
      <c r="C116" s="71" t="s">
        <v>2225</v>
      </c>
      <c r="D116" s="76" t="s">
        <v>69</v>
      </c>
      <c r="E116" s="12">
        <v>44479</v>
      </c>
      <c r="F116" s="74" t="s">
        <v>70</v>
      </c>
      <c r="G116" s="12">
        <v>44481.833333333336</v>
      </c>
      <c r="H116" s="75" t="s">
        <v>1888</v>
      </c>
      <c r="I116" s="15">
        <v>23</v>
      </c>
      <c r="J116" s="15">
        <v>14</v>
      </c>
      <c r="K116" s="15">
        <v>6</v>
      </c>
      <c r="L116" s="15">
        <v>1</v>
      </c>
      <c r="M116" s="79">
        <v>0.48299999999999998</v>
      </c>
      <c r="N116" s="101">
        <v>1</v>
      </c>
      <c r="O116" s="63">
        <v>2530</v>
      </c>
      <c r="P116" s="64">
        <f>Table224578910112345678910111213141516[[#This Row],[PEMBULATAN]]*O116</f>
        <v>2530</v>
      </c>
    </row>
    <row r="117" spans="1:16" ht="26.25" customHeight="1" x14ac:dyDescent="0.2">
      <c r="A117" s="13"/>
      <c r="B117" s="73"/>
      <c r="C117" s="71" t="s">
        <v>2226</v>
      </c>
      <c r="D117" s="76" t="s">
        <v>69</v>
      </c>
      <c r="E117" s="12">
        <v>44479</v>
      </c>
      <c r="F117" s="74" t="s">
        <v>70</v>
      </c>
      <c r="G117" s="12">
        <v>44481.833333333336</v>
      </c>
      <c r="H117" s="75" t="s">
        <v>1888</v>
      </c>
      <c r="I117" s="15">
        <v>76</v>
      </c>
      <c r="J117" s="15">
        <v>72</v>
      </c>
      <c r="K117" s="15">
        <v>29</v>
      </c>
      <c r="L117" s="15">
        <v>7</v>
      </c>
      <c r="M117" s="79">
        <v>39.671999999999997</v>
      </c>
      <c r="N117" s="101">
        <v>39.671999999999997</v>
      </c>
      <c r="O117" s="63">
        <v>2530</v>
      </c>
      <c r="P117" s="64">
        <f>Table224578910112345678910111213141516[[#This Row],[PEMBULATAN]]*O117</f>
        <v>100370.15999999999</v>
      </c>
    </row>
    <row r="118" spans="1:16" ht="26.25" customHeight="1" x14ac:dyDescent="0.2">
      <c r="A118" s="13"/>
      <c r="B118" s="73"/>
      <c r="C118" s="71" t="s">
        <v>2227</v>
      </c>
      <c r="D118" s="76" t="s">
        <v>69</v>
      </c>
      <c r="E118" s="12">
        <v>44479</v>
      </c>
      <c r="F118" s="74" t="s">
        <v>70</v>
      </c>
      <c r="G118" s="12">
        <v>44481.833333333336</v>
      </c>
      <c r="H118" s="75" t="s">
        <v>1888</v>
      </c>
      <c r="I118" s="15">
        <v>90</v>
      </c>
      <c r="J118" s="15">
        <v>55</v>
      </c>
      <c r="K118" s="15">
        <v>27</v>
      </c>
      <c r="L118" s="15">
        <v>12</v>
      </c>
      <c r="M118" s="79">
        <v>33.412500000000001</v>
      </c>
      <c r="N118" s="101">
        <v>34</v>
      </c>
      <c r="O118" s="63">
        <v>2530</v>
      </c>
      <c r="P118" s="64">
        <f>Table224578910112345678910111213141516[[#This Row],[PEMBULATAN]]*O118</f>
        <v>86020</v>
      </c>
    </row>
    <row r="119" spans="1:16" ht="26.25" customHeight="1" x14ac:dyDescent="0.2">
      <c r="A119" s="13"/>
      <c r="B119" s="73"/>
      <c r="C119" s="71" t="s">
        <v>2228</v>
      </c>
      <c r="D119" s="76" t="s">
        <v>69</v>
      </c>
      <c r="E119" s="12">
        <v>44479</v>
      </c>
      <c r="F119" s="74" t="s">
        <v>70</v>
      </c>
      <c r="G119" s="12">
        <v>44481.833333333336</v>
      </c>
      <c r="H119" s="75" t="s">
        <v>1888</v>
      </c>
      <c r="I119" s="15">
        <v>80</v>
      </c>
      <c r="J119" s="15">
        <v>67</v>
      </c>
      <c r="K119" s="15">
        <v>32</v>
      </c>
      <c r="L119" s="15">
        <v>15</v>
      </c>
      <c r="M119" s="79">
        <v>42.88</v>
      </c>
      <c r="N119" s="101">
        <v>42.88</v>
      </c>
      <c r="O119" s="63">
        <v>2530</v>
      </c>
      <c r="P119" s="64">
        <f>Table224578910112345678910111213141516[[#This Row],[PEMBULATAN]]*O119</f>
        <v>108486.40000000001</v>
      </c>
    </row>
    <row r="120" spans="1:16" ht="26.25" customHeight="1" x14ac:dyDescent="0.2">
      <c r="A120" s="13"/>
      <c r="B120" s="73"/>
      <c r="C120" s="71" t="s">
        <v>2229</v>
      </c>
      <c r="D120" s="76" t="s">
        <v>69</v>
      </c>
      <c r="E120" s="12">
        <v>44479</v>
      </c>
      <c r="F120" s="74" t="s">
        <v>70</v>
      </c>
      <c r="G120" s="12">
        <v>44481.833333333336</v>
      </c>
      <c r="H120" s="75" t="s">
        <v>1888</v>
      </c>
      <c r="I120" s="15">
        <v>98</v>
      </c>
      <c r="J120" s="15">
        <v>65</v>
      </c>
      <c r="K120" s="15">
        <v>33</v>
      </c>
      <c r="L120" s="15">
        <v>26</v>
      </c>
      <c r="M120" s="79">
        <v>52.552500000000002</v>
      </c>
      <c r="N120" s="101">
        <v>52.552500000000002</v>
      </c>
      <c r="O120" s="63">
        <v>2530</v>
      </c>
      <c r="P120" s="64">
        <f>Table224578910112345678910111213141516[[#This Row],[PEMBULATAN]]*O120</f>
        <v>132957.82500000001</v>
      </c>
    </row>
    <row r="121" spans="1:16" ht="26.25" customHeight="1" x14ac:dyDescent="0.2">
      <c r="A121" s="13"/>
      <c r="B121" s="73"/>
      <c r="C121" s="71" t="s">
        <v>2230</v>
      </c>
      <c r="D121" s="76" t="s">
        <v>69</v>
      </c>
      <c r="E121" s="12">
        <v>44479</v>
      </c>
      <c r="F121" s="74" t="s">
        <v>70</v>
      </c>
      <c r="G121" s="12">
        <v>44481.833333333336</v>
      </c>
      <c r="H121" s="75" t="s">
        <v>1888</v>
      </c>
      <c r="I121" s="15">
        <v>60</v>
      </c>
      <c r="J121" s="15">
        <v>54</v>
      </c>
      <c r="K121" s="15">
        <v>22</v>
      </c>
      <c r="L121" s="15">
        <v>6</v>
      </c>
      <c r="M121" s="79">
        <v>17.82</v>
      </c>
      <c r="N121" s="101">
        <v>17.82</v>
      </c>
      <c r="O121" s="63">
        <v>2530</v>
      </c>
      <c r="P121" s="64">
        <f>Table224578910112345678910111213141516[[#This Row],[PEMBULATAN]]*O121</f>
        <v>45084.6</v>
      </c>
    </row>
    <row r="122" spans="1:16" ht="26.25" customHeight="1" x14ac:dyDescent="0.2">
      <c r="A122" s="13"/>
      <c r="B122" s="73"/>
      <c r="C122" s="71" t="s">
        <v>2231</v>
      </c>
      <c r="D122" s="76" t="s">
        <v>69</v>
      </c>
      <c r="E122" s="12">
        <v>44479</v>
      </c>
      <c r="F122" s="74" t="s">
        <v>70</v>
      </c>
      <c r="G122" s="12">
        <v>44481.833333333336</v>
      </c>
      <c r="H122" s="75" t="s">
        <v>1888</v>
      </c>
      <c r="I122" s="15">
        <v>70</v>
      </c>
      <c r="J122" s="15">
        <v>62</v>
      </c>
      <c r="K122" s="15">
        <v>37</v>
      </c>
      <c r="L122" s="15">
        <v>10</v>
      </c>
      <c r="M122" s="79">
        <v>40.145000000000003</v>
      </c>
      <c r="N122" s="101">
        <v>40.145000000000003</v>
      </c>
      <c r="O122" s="63">
        <v>2530</v>
      </c>
      <c r="P122" s="64">
        <f>Table224578910112345678910111213141516[[#This Row],[PEMBULATAN]]*O122</f>
        <v>101566.85</v>
      </c>
    </row>
    <row r="123" spans="1:16" ht="26.25" customHeight="1" x14ac:dyDescent="0.2">
      <c r="A123" s="13"/>
      <c r="B123" s="73"/>
      <c r="C123" s="71" t="s">
        <v>2232</v>
      </c>
      <c r="D123" s="76" t="s">
        <v>69</v>
      </c>
      <c r="E123" s="12">
        <v>44479</v>
      </c>
      <c r="F123" s="74" t="s">
        <v>70</v>
      </c>
      <c r="G123" s="12">
        <v>44481.833333333336</v>
      </c>
      <c r="H123" s="75" t="s">
        <v>1888</v>
      </c>
      <c r="I123" s="15">
        <v>75</v>
      </c>
      <c r="J123" s="15">
        <v>60</v>
      </c>
      <c r="K123" s="15">
        <v>32</v>
      </c>
      <c r="L123" s="15">
        <v>10</v>
      </c>
      <c r="M123" s="79">
        <v>36</v>
      </c>
      <c r="N123" s="101">
        <v>36</v>
      </c>
      <c r="O123" s="63">
        <v>2530</v>
      </c>
      <c r="P123" s="64">
        <f>Table224578910112345678910111213141516[[#This Row],[PEMBULATAN]]*O123</f>
        <v>91080</v>
      </c>
    </row>
    <row r="124" spans="1:16" ht="26.25" customHeight="1" x14ac:dyDescent="0.2">
      <c r="A124" s="13"/>
      <c r="B124" s="73"/>
      <c r="C124" s="71" t="s">
        <v>2233</v>
      </c>
      <c r="D124" s="76" t="s">
        <v>69</v>
      </c>
      <c r="E124" s="12">
        <v>44479</v>
      </c>
      <c r="F124" s="74" t="s">
        <v>70</v>
      </c>
      <c r="G124" s="12">
        <v>44481.833333333336</v>
      </c>
      <c r="H124" s="75" t="s">
        <v>1888</v>
      </c>
      <c r="I124" s="15">
        <v>105</v>
      </c>
      <c r="J124" s="15">
        <v>55</v>
      </c>
      <c r="K124" s="15">
        <v>29</v>
      </c>
      <c r="L124" s="15">
        <v>25</v>
      </c>
      <c r="M124" s="79">
        <v>41.868749999999999</v>
      </c>
      <c r="N124" s="101">
        <v>41.868749999999999</v>
      </c>
      <c r="O124" s="63">
        <v>2530</v>
      </c>
      <c r="P124" s="64">
        <f>Table224578910112345678910111213141516[[#This Row],[PEMBULATAN]]*O124</f>
        <v>105927.9375</v>
      </c>
    </row>
    <row r="125" spans="1:16" ht="26.25" customHeight="1" x14ac:dyDescent="0.2">
      <c r="A125" s="13"/>
      <c r="B125" s="73"/>
      <c r="C125" s="71" t="s">
        <v>2234</v>
      </c>
      <c r="D125" s="76" t="s">
        <v>69</v>
      </c>
      <c r="E125" s="12">
        <v>44479</v>
      </c>
      <c r="F125" s="74" t="s">
        <v>70</v>
      </c>
      <c r="G125" s="12">
        <v>44481.833333333336</v>
      </c>
      <c r="H125" s="75" t="s">
        <v>1888</v>
      </c>
      <c r="I125" s="15">
        <v>64</v>
      </c>
      <c r="J125" s="15">
        <v>40</v>
      </c>
      <c r="K125" s="15">
        <v>32</v>
      </c>
      <c r="L125" s="15">
        <v>14</v>
      </c>
      <c r="M125" s="79">
        <v>20.48</v>
      </c>
      <c r="N125" s="101">
        <v>21</v>
      </c>
      <c r="O125" s="63">
        <v>2530</v>
      </c>
      <c r="P125" s="64">
        <f>Table224578910112345678910111213141516[[#This Row],[PEMBULATAN]]*O125</f>
        <v>53130</v>
      </c>
    </row>
    <row r="126" spans="1:16" ht="26.25" customHeight="1" x14ac:dyDescent="0.2">
      <c r="A126" s="13"/>
      <c r="B126" s="73"/>
      <c r="C126" s="71" t="s">
        <v>2235</v>
      </c>
      <c r="D126" s="76" t="s">
        <v>69</v>
      </c>
      <c r="E126" s="12">
        <v>44479</v>
      </c>
      <c r="F126" s="74" t="s">
        <v>70</v>
      </c>
      <c r="G126" s="12">
        <v>44481.833333333336</v>
      </c>
      <c r="H126" s="75" t="s">
        <v>1888</v>
      </c>
      <c r="I126" s="15">
        <v>80</v>
      </c>
      <c r="J126" s="15">
        <v>70</v>
      </c>
      <c r="K126" s="15">
        <v>50</v>
      </c>
      <c r="L126" s="15">
        <v>11</v>
      </c>
      <c r="M126" s="79">
        <v>70</v>
      </c>
      <c r="N126" s="101">
        <v>70</v>
      </c>
      <c r="O126" s="63">
        <v>2530</v>
      </c>
      <c r="P126" s="64">
        <f>Table224578910112345678910111213141516[[#This Row],[PEMBULATAN]]*O126</f>
        <v>177100</v>
      </c>
    </row>
    <row r="127" spans="1:16" ht="26.25" customHeight="1" x14ac:dyDescent="0.2">
      <c r="A127" s="13"/>
      <c r="B127" s="73"/>
      <c r="C127" s="71" t="s">
        <v>2236</v>
      </c>
      <c r="D127" s="76" t="s">
        <v>69</v>
      </c>
      <c r="E127" s="12">
        <v>44479</v>
      </c>
      <c r="F127" s="74" t="s">
        <v>70</v>
      </c>
      <c r="G127" s="12">
        <v>44481.833333333336</v>
      </c>
      <c r="H127" s="75" t="s">
        <v>1888</v>
      </c>
      <c r="I127" s="15">
        <v>80</v>
      </c>
      <c r="J127" s="15">
        <v>67</v>
      </c>
      <c r="K127" s="15">
        <v>33</v>
      </c>
      <c r="L127" s="15">
        <v>17</v>
      </c>
      <c r="M127" s="79">
        <v>44.22</v>
      </c>
      <c r="N127" s="101">
        <v>44.22</v>
      </c>
      <c r="O127" s="63">
        <v>2530</v>
      </c>
      <c r="P127" s="64">
        <f>Table224578910112345678910111213141516[[#This Row],[PEMBULATAN]]*O127</f>
        <v>111876.59999999999</v>
      </c>
    </row>
    <row r="128" spans="1:16" ht="26.25" customHeight="1" x14ac:dyDescent="0.2">
      <c r="A128" s="13"/>
      <c r="B128" s="73"/>
      <c r="C128" s="71" t="s">
        <v>2237</v>
      </c>
      <c r="D128" s="76" t="s">
        <v>69</v>
      </c>
      <c r="E128" s="12">
        <v>44479</v>
      </c>
      <c r="F128" s="74" t="s">
        <v>70</v>
      </c>
      <c r="G128" s="12">
        <v>44481.833333333336</v>
      </c>
      <c r="H128" s="75" t="s">
        <v>1888</v>
      </c>
      <c r="I128" s="15">
        <v>88</v>
      </c>
      <c r="J128" s="15">
        <v>70</v>
      </c>
      <c r="K128" s="15">
        <v>27</v>
      </c>
      <c r="L128" s="15">
        <v>12</v>
      </c>
      <c r="M128" s="79">
        <v>41.58</v>
      </c>
      <c r="N128" s="101">
        <v>41.58</v>
      </c>
      <c r="O128" s="63">
        <v>2530</v>
      </c>
      <c r="P128" s="64">
        <f>Table224578910112345678910111213141516[[#This Row],[PEMBULATAN]]*O128</f>
        <v>105197.4</v>
      </c>
    </row>
    <row r="129" spans="1:16" ht="26.25" customHeight="1" x14ac:dyDescent="0.2">
      <c r="A129" s="13"/>
      <c r="B129" s="73"/>
      <c r="C129" s="71" t="s">
        <v>2238</v>
      </c>
      <c r="D129" s="76" t="s">
        <v>69</v>
      </c>
      <c r="E129" s="12">
        <v>44479</v>
      </c>
      <c r="F129" s="74" t="s">
        <v>70</v>
      </c>
      <c r="G129" s="12">
        <v>44481.833333333336</v>
      </c>
      <c r="H129" s="75" t="s">
        <v>1888</v>
      </c>
      <c r="I129" s="15">
        <v>80</v>
      </c>
      <c r="J129" s="15">
        <v>67</v>
      </c>
      <c r="K129" s="15">
        <v>22</v>
      </c>
      <c r="L129" s="15">
        <v>8</v>
      </c>
      <c r="M129" s="79">
        <v>29.48</v>
      </c>
      <c r="N129" s="101">
        <v>30</v>
      </c>
      <c r="O129" s="63">
        <v>2530</v>
      </c>
      <c r="P129" s="64">
        <f>Table224578910112345678910111213141516[[#This Row],[PEMBULATAN]]*O129</f>
        <v>75900</v>
      </c>
    </row>
    <row r="130" spans="1:16" ht="26.25" customHeight="1" x14ac:dyDescent="0.2">
      <c r="A130" s="13"/>
      <c r="B130" s="73"/>
      <c r="C130" s="71" t="s">
        <v>2239</v>
      </c>
      <c r="D130" s="76" t="s">
        <v>69</v>
      </c>
      <c r="E130" s="12">
        <v>44479</v>
      </c>
      <c r="F130" s="74" t="s">
        <v>70</v>
      </c>
      <c r="G130" s="12">
        <v>44481.833333333336</v>
      </c>
      <c r="H130" s="75" t="s">
        <v>1888</v>
      </c>
      <c r="I130" s="15">
        <v>87</v>
      </c>
      <c r="J130" s="15">
        <v>70</v>
      </c>
      <c r="K130" s="15">
        <v>24</v>
      </c>
      <c r="L130" s="15">
        <v>18</v>
      </c>
      <c r="M130" s="79">
        <v>36.54</v>
      </c>
      <c r="N130" s="101">
        <v>36.54</v>
      </c>
      <c r="O130" s="63">
        <v>2530</v>
      </c>
      <c r="P130" s="64">
        <f>Table224578910112345678910111213141516[[#This Row],[PEMBULATAN]]*O130</f>
        <v>92446.2</v>
      </c>
    </row>
    <row r="131" spans="1:16" ht="26.25" customHeight="1" x14ac:dyDescent="0.2">
      <c r="A131" s="13"/>
      <c r="B131" s="73"/>
      <c r="C131" s="71" t="s">
        <v>2240</v>
      </c>
      <c r="D131" s="76" t="s">
        <v>69</v>
      </c>
      <c r="E131" s="12">
        <v>44479</v>
      </c>
      <c r="F131" s="74" t="s">
        <v>70</v>
      </c>
      <c r="G131" s="12">
        <v>44481.833333333336</v>
      </c>
      <c r="H131" s="75" t="s">
        <v>1888</v>
      </c>
      <c r="I131" s="15">
        <v>64</v>
      </c>
      <c r="J131" s="15">
        <v>43</v>
      </c>
      <c r="K131" s="15">
        <v>33</v>
      </c>
      <c r="L131" s="15">
        <v>9</v>
      </c>
      <c r="M131" s="79">
        <v>22.704000000000001</v>
      </c>
      <c r="N131" s="101">
        <v>22.704000000000001</v>
      </c>
      <c r="O131" s="63">
        <v>2530</v>
      </c>
      <c r="P131" s="64">
        <f>Table224578910112345678910111213141516[[#This Row],[PEMBULATAN]]*O131</f>
        <v>57441.120000000003</v>
      </c>
    </row>
    <row r="132" spans="1:16" ht="26.25" customHeight="1" x14ac:dyDescent="0.2">
      <c r="A132" s="13"/>
      <c r="B132" s="73"/>
      <c r="C132" s="71" t="s">
        <v>2241</v>
      </c>
      <c r="D132" s="76" t="s">
        <v>69</v>
      </c>
      <c r="E132" s="12">
        <v>44479</v>
      </c>
      <c r="F132" s="74" t="s">
        <v>70</v>
      </c>
      <c r="G132" s="12">
        <v>44481.833333333336</v>
      </c>
      <c r="H132" s="75" t="s">
        <v>1888</v>
      </c>
      <c r="I132" s="15">
        <v>75</v>
      </c>
      <c r="J132" s="15">
        <v>63</v>
      </c>
      <c r="K132" s="15">
        <v>17</v>
      </c>
      <c r="L132" s="15">
        <v>7</v>
      </c>
      <c r="M132" s="79">
        <v>20.081250000000001</v>
      </c>
      <c r="N132" s="101">
        <v>20.081250000000001</v>
      </c>
      <c r="O132" s="63">
        <v>2530</v>
      </c>
      <c r="P132" s="64">
        <f>Table224578910112345678910111213141516[[#This Row],[PEMBULATAN]]*O132</f>
        <v>50805.5625</v>
      </c>
    </row>
    <row r="133" spans="1:16" ht="26.25" customHeight="1" x14ac:dyDescent="0.2">
      <c r="A133" s="13"/>
      <c r="B133" s="73"/>
      <c r="C133" s="71" t="s">
        <v>2242</v>
      </c>
      <c r="D133" s="76" t="s">
        <v>69</v>
      </c>
      <c r="E133" s="12">
        <v>44479</v>
      </c>
      <c r="F133" s="74" t="s">
        <v>70</v>
      </c>
      <c r="G133" s="12">
        <v>44481.833333333336</v>
      </c>
      <c r="H133" s="75" t="s">
        <v>1888</v>
      </c>
      <c r="I133" s="15">
        <v>70</v>
      </c>
      <c r="J133" s="15">
        <v>46</v>
      </c>
      <c r="K133" s="15">
        <v>14</v>
      </c>
      <c r="L133" s="15">
        <v>6</v>
      </c>
      <c r="M133" s="79">
        <v>11.27</v>
      </c>
      <c r="N133" s="101">
        <v>11.27</v>
      </c>
      <c r="O133" s="63">
        <v>2530</v>
      </c>
      <c r="P133" s="64">
        <f>Table224578910112345678910111213141516[[#This Row],[PEMBULATAN]]*O133</f>
        <v>28513.1</v>
      </c>
    </row>
    <row r="134" spans="1:16" ht="26.25" customHeight="1" x14ac:dyDescent="0.2">
      <c r="A134" s="13"/>
      <c r="B134" s="73"/>
      <c r="C134" s="71" t="s">
        <v>2243</v>
      </c>
      <c r="D134" s="76" t="s">
        <v>69</v>
      </c>
      <c r="E134" s="12">
        <v>44479</v>
      </c>
      <c r="F134" s="74" t="s">
        <v>70</v>
      </c>
      <c r="G134" s="12">
        <v>44481.833333333336</v>
      </c>
      <c r="H134" s="75" t="s">
        <v>1888</v>
      </c>
      <c r="I134" s="15">
        <v>62</v>
      </c>
      <c r="J134" s="15">
        <v>41</v>
      </c>
      <c r="K134" s="15">
        <v>23</v>
      </c>
      <c r="L134" s="15">
        <v>3</v>
      </c>
      <c r="M134" s="79">
        <v>14.6165</v>
      </c>
      <c r="N134" s="101">
        <v>14.6165</v>
      </c>
      <c r="O134" s="63">
        <v>2530</v>
      </c>
      <c r="P134" s="64">
        <f>Table224578910112345678910111213141516[[#This Row],[PEMBULATAN]]*O134</f>
        <v>36979.745000000003</v>
      </c>
    </row>
    <row r="135" spans="1:16" ht="26.25" customHeight="1" x14ac:dyDescent="0.2">
      <c r="A135" s="13"/>
      <c r="B135" s="73"/>
      <c r="C135" s="71" t="s">
        <v>2244</v>
      </c>
      <c r="D135" s="76" t="s">
        <v>69</v>
      </c>
      <c r="E135" s="12">
        <v>44479</v>
      </c>
      <c r="F135" s="74" t="s">
        <v>70</v>
      </c>
      <c r="G135" s="12">
        <v>44481.833333333336</v>
      </c>
      <c r="H135" s="75" t="s">
        <v>1888</v>
      </c>
      <c r="I135" s="15">
        <v>100</v>
      </c>
      <c r="J135" s="15">
        <v>64</v>
      </c>
      <c r="K135" s="15">
        <v>24</v>
      </c>
      <c r="L135" s="15">
        <v>21</v>
      </c>
      <c r="M135" s="79">
        <v>38.4</v>
      </c>
      <c r="N135" s="101">
        <v>39</v>
      </c>
      <c r="O135" s="63">
        <v>2530</v>
      </c>
      <c r="P135" s="64">
        <f>Table224578910112345678910111213141516[[#This Row],[PEMBULATAN]]*O135</f>
        <v>98670</v>
      </c>
    </row>
    <row r="136" spans="1:16" ht="26.25" customHeight="1" x14ac:dyDescent="0.2">
      <c r="A136" s="13"/>
      <c r="B136" s="73"/>
      <c r="C136" s="71" t="s">
        <v>2245</v>
      </c>
      <c r="D136" s="76" t="s">
        <v>69</v>
      </c>
      <c r="E136" s="12">
        <v>44479</v>
      </c>
      <c r="F136" s="74" t="s">
        <v>70</v>
      </c>
      <c r="G136" s="12">
        <v>44481.833333333336</v>
      </c>
      <c r="H136" s="75" t="s">
        <v>1888</v>
      </c>
      <c r="I136" s="15">
        <v>65</v>
      </c>
      <c r="J136" s="15">
        <v>53</v>
      </c>
      <c r="K136" s="15">
        <v>17</v>
      </c>
      <c r="L136" s="15">
        <v>6</v>
      </c>
      <c r="M136" s="79">
        <v>14.641249999999999</v>
      </c>
      <c r="N136" s="101">
        <v>14.641249999999999</v>
      </c>
      <c r="O136" s="63">
        <v>2530</v>
      </c>
      <c r="P136" s="64">
        <f>Table224578910112345678910111213141516[[#This Row],[PEMBULATAN]]*O136</f>
        <v>37042.362499999996</v>
      </c>
    </row>
    <row r="137" spans="1:16" ht="26.25" customHeight="1" x14ac:dyDescent="0.2">
      <c r="A137" s="13"/>
      <c r="B137" s="73"/>
      <c r="C137" s="71" t="s">
        <v>2246</v>
      </c>
      <c r="D137" s="76" t="s">
        <v>69</v>
      </c>
      <c r="E137" s="12">
        <v>44479</v>
      </c>
      <c r="F137" s="74" t="s">
        <v>70</v>
      </c>
      <c r="G137" s="12">
        <v>44481.833333333336</v>
      </c>
      <c r="H137" s="75" t="s">
        <v>1888</v>
      </c>
      <c r="I137" s="15">
        <v>75</v>
      </c>
      <c r="J137" s="15">
        <v>65</v>
      </c>
      <c r="K137" s="15">
        <v>17</v>
      </c>
      <c r="L137" s="15">
        <v>6</v>
      </c>
      <c r="M137" s="79">
        <v>20.71875</v>
      </c>
      <c r="N137" s="101">
        <v>20.71875</v>
      </c>
      <c r="O137" s="63">
        <v>2530</v>
      </c>
      <c r="P137" s="64">
        <f>Table224578910112345678910111213141516[[#This Row],[PEMBULATAN]]*O137</f>
        <v>52418.4375</v>
      </c>
    </row>
    <row r="138" spans="1:16" ht="26.25" customHeight="1" x14ac:dyDescent="0.2">
      <c r="A138" s="13"/>
      <c r="B138" s="73"/>
      <c r="C138" s="71" t="s">
        <v>2247</v>
      </c>
      <c r="D138" s="76" t="s">
        <v>69</v>
      </c>
      <c r="E138" s="12">
        <v>44479</v>
      </c>
      <c r="F138" s="74" t="s">
        <v>70</v>
      </c>
      <c r="G138" s="12">
        <v>44481.833333333336</v>
      </c>
      <c r="H138" s="75" t="s">
        <v>1888</v>
      </c>
      <c r="I138" s="15">
        <v>100</v>
      </c>
      <c r="J138" s="15">
        <v>70</v>
      </c>
      <c r="K138" s="15">
        <v>22</v>
      </c>
      <c r="L138" s="15">
        <v>9</v>
      </c>
      <c r="M138" s="79">
        <v>38.5</v>
      </c>
      <c r="N138" s="101">
        <v>38.5</v>
      </c>
      <c r="O138" s="63">
        <v>2530</v>
      </c>
      <c r="P138" s="64">
        <f>Table224578910112345678910111213141516[[#This Row],[PEMBULATAN]]*O138</f>
        <v>97405</v>
      </c>
    </row>
    <row r="139" spans="1:16" ht="26.25" customHeight="1" x14ac:dyDescent="0.2">
      <c r="A139" s="13"/>
      <c r="B139" s="73"/>
      <c r="C139" s="71" t="s">
        <v>2248</v>
      </c>
      <c r="D139" s="76" t="s">
        <v>69</v>
      </c>
      <c r="E139" s="12">
        <v>44479</v>
      </c>
      <c r="F139" s="74" t="s">
        <v>70</v>
      </c>
      <c r="G139" s="12">
        <v>44481.833333333336</v>
      </c>
      <c r="H139" s="75" t="s">
        <v>1888</v>
      </c>
      <c r="I139" s="15">
        <v>70</v>
      </c>
      <c r="J139" s="15">
        <v>60</v>
      </c>
      <c r="K139" s="15">
        <v>26</v>
      </c>
      <c r="L139" s="15">
        <v>11</v>
      </c>
      <c r="M139" s="79">
        <v>27.3</v>
      </c>
      <c r="N139" s="101">
        <v>28</v>
      </c>
      <c r="O139" s="63">
        <v>2530</v>
      </c>
      <c r="P139" s="64">
        <f>Table224578910112345678910111213141516[[#This Row],[PEMBULATAN]]*O139</f>
        <v>70840</v>
      </c>
    </row>
    <row r="140" spans="1:16" ht="26.25" customHeight="1" x14ac:dyDescent="0.2">
      <c r="A140" s="13"/>
      <c r="B140" s="73"/>
      <c r="C140" s="71" t="s">
        <v>2249</v>
      </c>
      <c r="D140" s="76" t="s">
        <v>69</v>
      </c>
      <c r="E140" s="12">
        <v>44479</v>
      </c>
      <c r="F140" s="74" t="s">
        <v>70</v>
      </c>
      <c r="G140" s="12">
        <v>44481.833333333336</v>
      </c>
      <c r="H140" s="75" t="s">
        <v>1888</v>
      </c>
      <c r="I140" s="15">
        <v>70</v>
      </c>
      <c r="J140" s="15">
        <v>70</v>
      </c>
      <c r="K140" s="15">
        <v>23</v>
      </c>
      <c r="L140" s="15">
        <v>25</v>
      </c>
      <c r="M140" s="79">
        <v>28.175000000000001</v>
      </c>
      <c r="N140" s="101">
        <v>28.175000000000001</v>
      </c>
      <c r="O140" s="63">
        <v>2530</v>
      </c>
      <c r="P140" s="64">
        <f>Table224578910112345678910111213141516[[#This Row],[PEMBULATAN]]*O140</f>
        <v>71282.75</v>
      </c>
    </row>
    <row r="141" spans="1:16" ht="26.25" customHeight="1" x14ac:dyDescent="0.2">
      <c r="A141" s="13"/>
      <c r="B141" s="73"/>
      <c r="C141" s="71" t="s">
        <v>2250</v>
      </c>
      <c r="D141" s="76" t="s">
        <v>69</v>
      </c>
      <c r="E141" s="12">
        <v>44479</v>
      </c>
      <c r="F141" s="74" t="s">
        <v>70</v>
      </c>
      <c r="G141" s="12">
        <v>44481.833333333336</v>
      </c>
      <c r="H141" s="75" t="s">
        <v>1888</v>
      </c>
      <c r="I141" s="15">
        <v>61</v>
      </c>
      <c r="J141" s="15">
        <v>38</v>
      </c>
      <c r="K141" s="15">
        <v>20</v>
      </c>
      <c r="L141" s="15">
        <v>5</v>
      </c>
      <c r="M141" s="79">
        <v>11.59</v>
      </c>
      <c r="N141" s="101">
        <v>11.59</v>
      </c>
      <c r="O141" s="63">
        <v>2530</v>
      </c>
      <c r="P141" s="64">
        <f>Table224578910112345678910111213141516[[#This Row],[PEMBULATAN]]*O141</f>
        <v>29322.7</v>
      </c>
    </row>
    <row r="142" spans="1:16" ht="26.25" customHeight="1" x14ac:dyDescent="0.2">
      <c r="A142" s="13"/>
      <c r="B142" s="73"/>
      <c r="C142" s="71" t="s">
        <v>2251</v>
      </c>
      <c r="D142" s="76" t="s">
        <v>69</v>
      </c>
      <c r="E142" s="12">
        <v>44479</v>
      </c>
      <c r="F142" s="74" t="s">
        <v>70</v>
      </c>
      <c r="G142" s="12">
        <v>44481.833333333336</v>
      </c>
      <c r="H142" s="75" t="s">
        <v>1888</v>
      </c>
      <c r="I142" s="15">
        <v>78</v>
      </c>
      <c r="J142" s="15">
        <v>22</v>
      </c>
      <c r="K142" s="15">
        <v>10</v>
      </c>
      <c r="L142" s="15">
        <v>8</v>
      </c>
      <c r="M142" s="79">
        <v>4.29</v>
      </c>
      <c r="N142" s="101">
        <v>8</v>
      </c>
      <c r="O142" s="63">
        <v>2530</v>
      </c>
      <c r="P142" s="64">
        <f>Table224578910112345678910111213141516[[#This Row],[PEMBULATAN]]*O142</f>
        <v>20240</v>
      </c>
    </row>
    <row r="143" spans="1:16" ht="26.25" customHeight="1" x14ac:dyDescent="0.2">
      <c r="A143" s="13"/>
      <c r="B143" s="73"/>
      <c r="C143" s="71" t="s">
        <v>2252</v>
      </c>
      <c r="D143" s="76" t="s">
        <v>69</v>
      </c>
      <c r="E143" s="12">
        <v>44479</v>
      </c>
      <c r="F143" s="74" t="s">
        <v>70</v>
      </c>
      <c r="G143" s="12">
        <v>44481.833333333336</v>
      </c>
      <c r="H143" s="75" t="s">
        <v>1888</v>
      </c>
      <c r="I143" s="15">
        <v>100</v>
      </c>
      <c r="J143" s="15">
        <v>13</v>
      </c>
      <c r="K143" s="15">
        <v>13</v>
      </c>
      <c r="L143" s="15">
        <v>3</v>
      </c>
      <c r="M143" s="79">
        <v>4.2249999999999996</v>
      </c>
      <c r="N143" s="101">
        <v>4.2249999999999996</v>
      </c>
      <c r="O143" s="63">
        <v>2530</v>
      </c>
      <c r="P143" s="64">
        <f>Table224578910112345678910111213141516[[#This Row],[PEMBULATAN]]*O143</f>
        <v>10689.25</v>
      </c>
    </row>
    <row r="144" spans="1:16" ht="26.25" customHeight="1" x14ac:dyDescent="0.2">
      <c r="A144" s="13"/>
      <c r="B144" s="73"/>
      <c r="C144" s="71" t="s">
        <v>2253</v>
      </c>
      <c r="D144" s="76" t="s">
        <v>69</v>
      </c>
      <c r="E144" s="12">
        <v>44479</v>
      </c>
      <c r="F144" s="74" t="s">
        <v>70</v>
      </c>
      <c r="G144" s="12">
        <v>44481.833333333336</v>
      </c>
      <c r="H144" s="75" t="s">
        <v>1888</v>
      </c>
      <c r="I144" s="15">
        <v>106</v>
      </c>
      <c r="J144" s="15">
        <v>50</v>
      </c>
      <c r="K144" s="15">
        <v>11</v>
      </c>
      <c r="L144" s="15">
        <v>4</v>
      </c>
      <c r="M144" s="79">
        <v>14.574999999999999</v>
      </c>
      <c r="N144" s="101">
        <v>14.574999999999999</v>
      </c>
      <c r="O144" s="63">
        <v>2530</v>
      </c>
      <c r="P144" s="64">
        <f>Table224578910112345678910111213141516[[#This Row],[PEMBULATAN]]*O144</f>
        <v>36874.75</v>
      </c>
    </row>
    <row r="145" spans="1:16" ht="26.25" customHeight="1" x14ac:dyDescent="0.2">
      <c r="A145" s="13"/>
      <c r="B145" s="73"/>
      <c r="C145" s="71" t="s">
        <v>2254</v>
      </c>
      <c r="D145" s="76" t="s">
        <v>69</v>
      </c>
      <c r="E145" s="12">
        <v>44479</v>
      </c>
      <c r="F145" s="74" t="s">
        <v>70</v>
      </c>
      <c r="G145" s="12">
        <v>44481.833333333336</v>
      </c>
      <c r="H145" s="75" t="s">
        <v>1888</v>
      </c>
      <c r="I145" s="15">
        <v>56</v>
      </c>
      <c r="J145" s="15">
        <v>23</v>
      </c>
      <c r="K145" s="15">
        <v>15</v>
      </c>
      <c r="L145" s="15">
        <v>3</v>
      </c>
      <c r="M145" s="79">
        <v>4.83</v>
      </c>
      <c r="N145" s="101">
        <v>4.83</v>
      </c>
      <c r="O145" s="63">
        <v>2530</v>
      </c>
      <c r="P145" s="64">
        <f>Table224578910112345678910111213141516[[#This Row],[PEMBULATAN]]*O145</f>
        <v>12219.9</v>
      </c>
    </row>
    <row r="146" spans="1:16" ht="26.25" customHeight="1" x14ac:dyDescent="0.2">
      <c r="A146" s="13"/>
      <c r="B146" s="73"/>
      <c r="C146" s="71" t="s">
        <v>2255</v>
      </c>
      <c r="D146" s="76" t="s">
        <v>69</v>
      </c>
      <c r="E146" s="12">
        <v>44479</v>
      </c>
      <c r="F146" s="74" t="s">
        <v>70</v>
      </c>
      <c r="G146" s="12">
        <v>44481.833333333336</v>
      </c>
      <c r="H146" s="75" t="s">
        <v>1888</v>
      </c>
      <c r="I146" s="15">
        <v>43</v>
      </c>
      <c r="J146" s="15">
        <v>35</v>
      </c>
      <c r="K146" s="15">
        <v>30</v>
      </c>
      <c r="L146" s="15">
        <v>7</v>
      </c>
      <c r="M146" s="79">
        <v>11.2875</v>
      </c>
      <c r="N146" s="101">
        <v>11.2875</v>
      </c>
      <c r="O146" s="63">
        <v>2530</v>
      </c>
      <c r="P146" s="64">
        <f>Table224578910112345678910111213141516[[#This Row],[PEMBULATAN]]*O146</f>
        <v>28557.375</v>
      </c>
    </row>
    <row r="147" spans="1:16" ht="26.25" customHeight="1" x14ac:dyDescent="0.2">
      <c r="A147" s="13"/>
      <c r="B147" s="73"/>
      <c r="C147" s="71" t="s">
        <v>2256</v>
      </c>
      <c r="D147" s="76" t="s">
        <v>69</v>
      </c>
      <c r="E147" s="12">
        <v>44479</v>
      </c>
      <c r="F147" s="74" t="s">
        <v>70</v>
      </c>
      <c r="G147" s="12">
        <v>44481.833333333336</v>
      </c>
      <c r="H147" s="75" t="s">
        <v>1888</v>
      </c>
      <c r="I147" s="15">
        <v>103</v>
      </c>
      <c r="J147" s="15">
        <v>15</v>
      </c>
      <c r="K147" s="15">
        <v>15</v>
      </c>
      <c r="L147" s="15">
        <v>3</v>
      </c>
      <c r="M147" s="79">
        <v>5.7937500000000002</v>
      </c>
      <c r="N147" s="101">
        <v>5.7937500000000002</v>
      </c>
      <c r="O147" s="63">
        <v>2530</v>
      </c>
      <c r="P147" s="64">
        <f>Table224578910112345678910111213141516[[#This Row],[PEMBULATAN]]*O147</f>
        <v>14658.1875</v>
      </c>
    </row>
    <row r="148" spans="1:16" ht="26.25" customHeight="1" x14ac:dyDescent="0.2">
      <c r="A148" s="13"/>
      <c r="B148" s="73"/>
      <c r="C148" s="71" t="s">
        <v>2257</v>
      </c>
      <c r="D148" s="76" t="s">
        <v>69</v>
      </c>
      <c r="E148" s="12">
        <v>44479</v>
      </c>
      <c r="F148" s="74" t="s">
        <v>70</v>
      </c>
      <c r="G148" s="12">
        <v>44481.833333333336</v>
      </c>
      <c r="H148" s="75" t="s">
        <v>1888</v>
      </c>
      <c r="I148" s="15">
        <v>55</v>
      </c>
      <c r="J148" s="15">
        <v>39</v>
      </c>
      <c r="K148" s="15">
        <v>18</v>
      </c>
      <c r="L148" s="15">
        <v>5</v>
      </c>
      <c r="M148" s="79">
        <v>9.6524999999999999</v>
      </c>
      <c r="N148" s="101">
        <v>9.6524999999999999</v>
      </c>
      <c r="O148" s="63">
        <v>2530</v>
      </c>
      <c r="P148" s="64">
        <f>Table224578910112345678910111213141516[[#This Row],[PEMBULATAN]]*O148</f>
        <v>24420.825000000001</v>
      </c>
    </row>
    <row r="149" spans="1:16" ht="26.25" customHeight="1" x14ac:dyDescent="0.2">
      <c r="A149" s="13"/>
      <c r="B149" s="73"/>
      <c r="C149" s="71" t="s">
        <v>2258</v>
      </c>
      <c r="D149" s="76" t="s">
        <v>69</v>
      </c>
      <c r="E149" s="12">
        <v>44479</v>
      </c>
      <c r="F149" s="74" t="s">
        <v>70</v>
      </c>
      <c r="G149" s="12">
        <v>44481.833333333336</v>
      </c>
      <c r="H149" s="75" t="s">
        <v>1888</v>
      </c>
      <c r="I149" s="15">
        <v>60</v>
      </c>
      <c r="J149" s="15">
        <v>42</v>
      </c>
      <c r="K149" s="15">
        <v>24</v>
      </c>
      <c r="L149" s="15">
        <v>3</v>
      </c>
      <c r="M149" s="79">
        <v>15.12</v>
      </c>
      <c r="N149" s="101">
        <v>15.12</v>
      </c>
      <c r="O149" s="63">
        <v>2530</v>
      </c>
      <c r="P149" s="64">
        <f>Table224578910112345678910111213141516[[#This Row],[PEMBULATAN]]*O149</f>
        <v>38253.599999999999</v>
      </c>
    </row>
    <row r="150" spans="1:16" ht="26.25" customHeight="1" x14ac:dyDescent="0.2">
      <c r="A150" s="13"/>
      <c r="B150" s="73"/>
      <c r="C150" s="71" t="s">
        <v>2259</v>
      </c>
      <c r="D150" s="76" t="s">
        <v>69</v>
      </c>
      <c r="E150" s="12">
        <v>44479</v>
      </c>
      <c r="F150" s="74" t="s">
        <v>70</v>
      </c>
      <c r="G150" s="12">
        <v>44481.833333333336</v>
      </c>
      <c r="H150" s="75" t="s">
        <v>1888</v>
      </c>
      <c r="I150" s="15">
        <v>30</v>
      </c>
      <c r="J150" s="15">
        <v>30</v>
      </c>
      <c r="K150" s="15">
        <v>20</v>
      </c>
      <c r="L150" s="15">
        <v>10</v>
      </c>
      <c r="M150" s="79">
        <v>4.5</v>
      </c>
      <c r="N150" s="101">
        <v>10</v>
      </c>
      <c r="O150" s="63">
        <v>2530</v>
      </c>
      <c r="P150" s="64">
        <f>Table224578910112345678910111213141516[[#This Row],[PEMBULATAN]]*O150</f>
        <v>25300</v>
      </c>
    </row>
    <row r="151" spans="1:16" ht="26.25" customHeight="1" x14ac:dyDescent="0.2">
      <c r="A151" s="13"/>
      <c r="B151" s="73"/>
      <c r="C151" s="71" t="s">
        <v>2260</v>
      </c>
      <c r="D151" s="76" t="s">
        <v>69</v>
      </c>
      <c r="E151" s="12">
        <v>44479</v>
      </c>
      <c r="F151" s="74" t="s">
        <v>70</v>
      </c>
      <c r="G151" s="12">
        <v>44481.833333333336</v>
      </c>
      <c r="H151" s="75" t="s">
        <v>1888</v>
      </c>
      <c r="I151" s="15">
        <v>56</v>
      </c>
      <c r="J151" s="15">
        <v>37</v>
      </c>
      <c r="K151" s="15">
        <v>42</v>
      </c>
      <c r="L151" s="15">
        <v>11</v>
      </c>
      <c r="M151" s="79">
        <v>21.756</v>
      </c>
      <c r="N151" s="101">
        <v>21.756</v>
      </c>
      <c r="O151" s="63">
        <v>2530</v>
      </c>
      <c r="P151" s="64">
        <f>Table224578910112345678910111213141516[[#This Row],[PEMBULATAN]]*O151</f>
        <v>55042.68</v>
      </c>
    </row>
    <row r="152" spans="1:16" ht="26.25" customHeight="1" x14ac:dyDescent="0.2">
      <c r="A152" s="13"/>
      <c r="B152" s="73"/>
      <c r="C152" s="71" t="s">
        <v>2261</v>
      </c>
      <c r="D152" s="76" t="s">
        <v>69</v>
      </c>
      <c r="E152" s="12">
        <v>44479</v>
      </c>
      <c r="F152" s="74" t="s">
        <v>70</v>
      </c>
      <c r="G152" s="12">
        <v>44481.833333333336</v>
      </c>
      <c r="H152" s="75" t="s">
        <v>1888</v>
      </c>
      <c r="I152" s="15">
        <v>30</v>
      </c>
      <c r="J152" s="15">
        <v>35</v>
      </c>
      <c r="K152" s="15">
        <v>30</v>
      </c>
      <c r="L152" s="15">
        <v>6</v>
      </c>
      <c r="M152" s="79">
        <v>7.875</v>
      </c>
      <c r="N152" s="101">
        <v>7.875</v>
      </c>
      <c r="O152" s="63">
        <v>2530</v>
      </c>
      <c r="P152" s="64">
        <f>Table224578910112345678910111213141516[[#This Row],[PEMBULATAN]]*O152</f>
        <v>19923.75</v>
      </c>
    </row>
    <row r="153" spans="1:16" ht="26.25" customHeight="1" x14ac:dyDescent="0.2">
      <c r="A153" s="13"/>
      <c r="B153" s="73"/>
      <c r="C153" s="71" t="s">
        <v>2262</v>
      </c>
      <c r="D153" s="76" t="s">
        <v>69</v>
      </c>
      <c r="E153" s="12">
        <v>44479</v>
      </c>
      <c r="F153" s="74" t="s">
        <v>70</v>
      </c>
      <c r="G153" s="12">
        <v>44481.833333333336</v>
      </c>
      <c r="H153" s="75" t="s">
        <v>1888</v>
      </c>
      <c r="I153" s="15">
        <v>45</v>
      </c>
      <c r="J153" s="15">
        <v>30</v>
      </c>
      <c r="K153" s="15">
        <v>20</v>
      </c>
      <c r="L153" s="15">
        <v>1</v>
      </c>
      <c r="M153" s="79">
        <v>6.75</v>
      </c>
      <c r="N153" s="101">
        <v>6.75</v>
      </c>
      <c r="O153" s="63">
        <v>2530</v>
      </c>
      <c r="P153" s="64">
        <f>Table224578910112345678910111213141516[[#This Row],[PEMBULATAN]]*O153</f>
        <v>17077.5</v>
      </c>
    </row>
    <row r="154" spans="1:16" ht="26.25" customHeight="1" x14ac:dyDescent="0.2">
      <c r="A154" s="13"/>
      <c r="B154" s="73"/>
      <c r="C154" s="71" t="s">
        <v>2263</v>
      </c>
      <c r="D154" s="76" t="s">
        <v>69</v>
      </c>
      <c r="E154" s="12">
        <v>44479</v>
      </c>
      <c r="F154" s="74" t="s">
        <v>70</v>
      </c>
      <c r="G154" s="12">
        <v>44481.833333333336</v>
      </c>
      <c r="H154" s="75" t="s">
        <v>1888</v>
      </c>
      <c r="I154" s="15">
        <v>64</v>
      </c>
      <c r="J154" s="15">
        <v>38</v>
      </c>
      <c r="K154" s="15">
        <v>7</v>
      </c>
      <c r="L154" s="15">
        <v>8</v>
      </c>
      <c r="M154" s="79">
        <v>4.2560000000000002</v>
      </c>
      <c r="N154" s="101">
        <v>8</v>
      </c>
      <c r="O154" s="63">
        <v>2530</v>
      </c>
      <c r="P154" s="64">
        <f>Table224578910112345678910111213141516[[#This Row],[PEMBULATAN]]*O154</f>
        <v>20240</v>
      </c>
    </row>
    <row r="155" spans="1:16" ht="26.25" customHeight="1" x14ac:dyDescent="0.2">
      <c r="A155" s="13"/>
      <c r="B155" s="73"/>
      <c r="C155" s="71" t="s">
        <v>2264</v>
      </c>
      <c r="D155" s="76" t="s">
        <v>69</v>
      </c>
      <c r="E155" s="12">
        <v>44479</v>
      </c>
      <c r="F155" s="74" t="s">
        <v>70</v>
      </c>
      <c r="G155" s="12">
        <v>44481.833333333336</v>
      </c>
      <c r="H155" s="75" t="s">
        <v>1888</v>
      </c>
      <c r="I155" s="15">
        <v>44</v>
      </c>
      <c r="J155" s="15">
        <v>31</v>
      </c>
      <c r="K155" s="15">
        <v>14</v>
      </c>
      <c r="L155" s="15">
        <v>4</v>
      </c>
      <c r="M155" s="79">
        <v>4.774</v>
      </c>
      <c r="N155" s="101">
        <v>4.774</v>
      </c>
      <c r="O155" s="63">
        <v>2530</v>
      </c>
      <c r="P155" s="64">
        <f>Table224578910112345678910111213141516[[#This Row],[PEMBULATAN]]*O155</f>
        <v>12078.22</v>
      </c>
    </row>
    <row r="156" spans="1:16" ht="26.25" customHeight="1" x14ac:dyDescent="0.2">
      <c r="A156" s="13"/>
      <c r="B156" s="73"/>
      <c r="C156" s="71" t="s">
        <v>2265</v>
      </c>
      <c r="D156" s="76" t="s">
        <v>69</v>
      </c>
      <c r="E156" s="12">
        <v>44479</v>
      </c>
      <c r="F156" s="74" t="s">
        <v>70</v>
      </c>
      <c r="G156" s="12">
        <v>44481.833333333336</v>
      </c>
      <c r="H156" s="75" t="s">
        <v>1888</v>
      </c>
      <c r="I156" s="15">
        <v>40</v>
      </c>
      <c r="J156" s="15">
        <v>29</v>
      </c>
      <c r="K156" s="15">
        <v>24</v>
      </c>
      <c r="L156" s="15">
        <v>6</v>
      </c>
      <c r="M156" s="79">
        <v>6.96</v>
      </c>
      <c r="N156" s="101">
        <v>6.96</v>
      </c>
      <c r="O156" s="63">
        <v>2530</v>
      </c>
      <c r="P156" s="64">
        <f>Table224578910112345678910111213141516[[#This Row],[PEMBULATAN]]*O156</f>
        <v>17608.8</v>
      </c>
    </row>
    <row r="157" spans="1:16" ht="26.25" customHeight="1" x14ac:dyDescent="0.2">
      <c r="A157" s="13"/>
      <c r="B157" s="73"/>
      <c r="C157" s="71" t="s">
        <v>2266</v>
      </c>
      <c r="D157" s="76" t="s">
        <v>69</v>
      </c>
      <c r="E157" s="12">
        <v>44479</v>
      </c>
      <c r="F157" s="74" t="s">
        <v>70</v>
      </c>
      <c r="G157" s="12">
        <v>44481.833333333336</v>
      </c>
      <c r="H157" s="75" t="s">
        <v>1888</v>
      </c>
      <c r="I157" s="15">
        <v>108</v>
      </c>
      <c r="J157" s="15">
        <v>35</v>
      </c>
      <c r="K157" s="15">
        <v>8</v>
      </c>
      <c r="L157" s="15">
        <v>4</v>
      </c>
      <c r="M157" s="79">
        <v>7.56</v>
      </c>
      <c r="N157" s="101">
        <v>7.56</v>
      </c>
      <c r="O157" s="63">
        <v>2530</v>
      </c>
      <c r="P157" s="64">
        <f>Table224578910112345678910111213141516[[#This Row],[PEMBULATAN]]*O157</f>
        <v>19126.8</v>
      </c>
    </row>
    <row r="158" spans="1:16" ht="26.25" customHeight="1" x14ac:dyDescent="0.2">
      <c r="A158" s="13"/>
      <c r="B158" s="73"/>
      <c r="C158" s="71" t="s">
        <v>2267</v>
      </c>
      <c r="D158" s="76" t="s">
        <v>69</v>
      </c>
      <c r="E158" s="12">
        <v>44479</v>
      </c>
      <c r="F158" s="74" t="s">
        <v>70</v>
      </c>
      <c r="G158" s="12">
        <v>44481.833333333336</v>
      </c>
      <c r="H158" s="75" t="s">
        <v>1888</v>
      </c>
      <c r="I158" s="15">
        <v>90</v>
      </c>
      <c r="J158" s="15">
        <v>40</v>
      </c>
      <c r="K158" s="15">
        <v>20</v>
      </c>
      <c r="L158" s="15">
        <v>5</v>
      </c>
      <c r="M158" s="79">
        <v>18</v>
      </c>
      <c r="N158" s="101">
        <v>18</v>
      </c>
      <c r="O158" s="63">
        <v>2530</v>
      </c>
      <c r="P158" s="64">
        <f>Table224578910112345678910111213141516[[#This Row],[PEMBULATAN]]*O158</f>
        <v>45540</v>
      </c>
    </row>
    <row r="159" spans="1:16" ht="26.25" customHeight="1" x14ac:dyDescent="0.2">
      <c r="A159" s="13"/>
      <c r="B159" s="73"/>
      <c r="C159" s="71" t="s">
        <v>2268</v>
      </c>
      <c r="D159" s="76" t="s">
        <v>69</v>
      </c>
      <c r="E159" s="12">
        <v>44479</v>
      </c>
      <c r="F159" s="74" t="s">
        <v>70</v>
      </c>
      <c r="G159" s="12">
        <v>44481.833333333336</v>
      </c>
      <c r="H159" s="75" t="s">
        <v>1888</v>
      </c>
      <c r="I159" s="15">
        <v>125</v>
      </c>
      <c r="J159" s="15">
        <v>86</v>
      </c>
      <c r="K159" s="15">
        <v>10</v>
      </c>
      <c r="L159" s="15">
        <v>12</v>
      </c>
      <c r="M159" s="79">
        <v>26.875</v>
      </c>
      <c r="N159" s="101">
        <v>26.875</v>
      </c>
      <c r="O159" s="63">
        <v>2530</v>
      </c>
      <c r="P159" s="64">
        <f>Table224578910112345678910111213141516[[#This Row],[PEMBULATAN]]*O159</f>
        <v>67993.75</v>
      </c>
    </row>
    <row r="160" spans="1:16" ht="26.25" customHeight="1" x14ac:dyDescent="0.2">
      <c r="A160" s="13"/>
      <c r="B160" s="73"/>
      <c r="C160" s="71" t="s">
        <v>2269</v>
      </c>
      <c r="D160" s="76" t="s">
        <v>69</v>
      </c>
      <c r="E160" s="12">
        <v>44479</v>
      </c>
      <c r="F160" s="74" t="s">
        <v>70</v>
      </c>
      <c r="G160" s="12">
        <v>44481.833333333336</v>
      </c>
      <c r="H160" s="75" t="s">
        <v>1888</v>
      </c>
      <c r="I160" s="15">
        <v>61</v>
      </c>
      <c r="J160" s="15">
        <v>32</v>
      </c>
      <c r="K160" s="15">
        <v>37</v>
      </c>
      <c r="L160" s="15">
        <v>5</v>
      </c>
      <c r="M160" s="79">
        <v>18.056000000000001</v>
      </c>
      <c r="N160" s="101">
        <v>18.056000000000001</v>
      </c>
      <c r="O160" s="63">
        <v>2530</v>
      </c>
      <c r="P160" s="64">
        <f>Table224578910112345678910111213141516[[#This Row],[PEMBULATAN]]*O160</f>
        <v>45681.68</v>
      </c>
    </row>
    <row r="161" spans="1:16" ht="26.25" customHeight="1" x14ac:dyDescent="0.2">
      <c r="A161" s="13"/>
      <c r="B161" s="73"/>
      <c r="C161" s="71" t="s">
        <v>2270</v>
      </c>
      <c r="D161" s="76" t="s">
        <v>69</v>
      </c>
      <c r="E161" s="12">
        <v>44479</v>
      </c>
      <c r="F161" s="74" t="s">
        <v>70</v>
      </c>
      <c r="G161" s="12">
        <v>44481.833333333336</v>
      </c>
      <c r="H161" s="75" t="s">
        <v>1888</v>
      </c>
      <c r="I161" s="15">
        <v>62</v>
      </c>
      <c r="J161" s="15">
        <v>20</v>
      </c>
      <c r="K161" s="15">
        <v>4</v>
      </c>
      <c r="L161" s="15">
        <v>1</v>
      </c>
      <c r="M161" s="79">
        <v>1.24</v>
      </c>
      <c r="N161" s="101">
        <v>1.24</v>
      </c>
      <c r="O161" s="63">
        <v>2530</v>
      </c>
      <c r="P161" s="64">
        <f>Table224578910112345678910111213141516[[#This Row],[PEMBULATAN]]*O161</f>
        <v>3137.2</v>
      </c>
    </row>
    <row r="162" spans="1:16" ht="26.25" customHeight="1" x14ac:dyDescent="0.2">
      <c r="A162" s="13"/>
      <c r="B162" s="73"/>
      <c r="C162" s="71" t="s">
        <v>2271</v>
      </c>
      <c r="D162" s="76" t="s">
        <v>69</v>
      </c>
      <c r="E162" s="12">
        <v>44479</v>
      </c>
      <c r="F162" s="74" t="s">
        <v>70</v>
      </c>
      <c r="G162" s="12">
        <v>44481.833333333336</v>
      </c>
      <c r="H162" s="75" t="s">
        <v>1888</v>
      </c>
      <c r="I162" s="15">
        <v>20</v>
      </c>
      <c r="J162" s="15">
        <v>18</v>
      </c>
      <c r="K162" s="15">
        <v>17</v>
      </c>
      <c r="L162" s="15">
        <v>10</v>
      </c>
      <c r="M162" s="79">
        <v>1.53</v>
      </c>
      <c r="N162" s="101">
        <v>10</v>
      </c>
      <c r="O162" s="63">
        <v>2530</v>
      </c>
      <c r="P162" s="64">
        <f>Table224578910112345678910111213141516[[#This Row],[PEMBULATAN]]*O162</f>
        <v>25300</v>
      </c>
    </row>
    <row r="163" spans="1:16" ht="26.25" customHeight="1" x14ac:dyDescent="0.2">
      <c r="A163" s="13"/>
      <c r="B163" s="73"/>
      <c r="C163" s="71" t="s">
        <v>2272</v>
      </c>
      <c r="D163" s="76" t="s">
        <v>69</v>
      </c>
      <c r="E163" s="12">
        <v>44479</v>
      </c>
      <c r="F163" s="74" t="s">
        <v>70</v>
      </c>
      <c r="G163" s="12">
        <v>44481.833333333336</v>
      </c>
      <c r="H163" s="75" t="s">
        <v>1888</v>
      </c>
      <c r="I163" s="15">
        <v>62</v>
      </c>
      <c r="J163" s="15">
        <v>41</v>
      </c>
      <c r="K163" s="15">
        <v>11</v>
      </c>
      <c r="L163" s="15">
        <v>2</v>
      </c>
      <c r="M163" s="79">
        <v>6.9904999999999999</v>
      </c>
      <c r="N163" s="101">
        <v>6.9904999999999999</v>
      </c>
      <c r="O163" s="63">
        <v>2530</v>
      </c>
      <c r="P163" s="64">
        <f>Table224578910112345678910111213141516[[#This Row],[PEMBULATAN]]*O163</f>
        <v>17685.965</v>
      </c>
    </row>
    <row r="164" spans="1:16" ht="26.25" customHeight="1" x14ac:dyDescent="0.2">
      <c r="A164" s="13"/>
      <c r="B164" s="73"/>
      <c r="C164" s="71" t="s">
        <v>2273</v>
      </c>
      <c r="D164" s="76" t="s">
        <v>69</v>
      </c>
      <c r="E164" s="12">
        <v>44479</v>
      </c>
      <c r="F164" s="74" t="s">
        <v>70</v>
      </c>
      <c r="G164" s="12">
        <v>44481.833333333336</v>
      </c>
      <c r="H164" s="75" t="s">
        <v>1888</v>
      </c>
      <c r="I164" s="15">
        <v>30</v>
      </c>
      <c r="J164" s="15">
        <v>29</v>
      </c>
      <c r="K164" s="15">
        <v>20</v>
      </c>
      <c r="L164" s="15">
        <v>1</v>
      </c>
      <c r="M164" s="79">
        <v>4.3499999999999996</v>
      </c>
      <c r="N164" s="101">
        <v>5</v>
      </c>
      <c r="O164" s="63">
        <v>2530</v>
      </c>
      <c r="P164" s="64">
        <f>Table224578910112345678910111213141516[[#This Row],[PEMBULATAN]]*O164</f>
        <v>12650</v>
      </c>
    </row>
    <row r="165" spans="1:16" ht="26.25" customHeight="1" x14ac:dyDescent="0.2">
      <c r="A165" s="13"/>
      <c r="B165" s="73"/>
      <c r="C165" s="71" t="s">
        <v>2274</v>
      </c>
      <c r="D165" s="76" t="s">
        <v>69</v>
      </c>
      <c r="E165" s="12">
        <v>44479</v>
      </c>
      <c r="F165" s="74" t="s">
        <v>70</v>
      </c>
      <c r="G165" s="12">
        <v>44481.833333333336</v>
      </c>
      <c r="H165" s="75" t="s">
        <v>1888</v>
      </c>
      <c r="I165" s="15">
        <v>80</v>
      </c>
      <c r="J165" s="15">
        <v>70</v>
      </c>
      <c r="K165" s="15">
        <v>40</v>
      </c>
      <c r="L165" s="15">
        <v>8</v>
      </c>
      <c r="M165" s="79">
        <v>56</v>
      </c>
      <c r="N165" s="101">
        <v>56</v>
      </c>
      <c r="O165" s="63">
        <v>2530</v>
      </c>
      <c r="P165" s="64">
        <f>Table224578910112345678910111213141516[[#This Row],[PEMBULATAN]]*O165</f>
        <v>141680</v>
      </c>
    </row>
    <row r="166" spans="1:16" ht="26.25" customHeight="1" x14ac:dyDescent="0.2">
      <c r="A166" s="13"/>
      <c r="B166" s="73"/>
      <c r="C166" s="71" t="s">
        <v>2275</v>
      </c>
      <c r="D166" s="76" t="s">
        <v>69</v>
      </c>
      <c r="E166" s="12">
        <v>44479</v>
      </c>
      <c r="F166" s="74" t="s">
        <v>70</v>
      </c>
      <c r="G166" s="12">
        <v>44481.833333333336</v>
      </c>
      <c r="H166" s="75" t="s">
        <v>1888</v>
      </c>
      <c r="I166" s="15">
        <v>52</v>
      </c>
      <c r="J166" s="15">
        <v>36</v>
      </c>
      <c r="K166" s="15">
        <v>13</v>
      </c>
      <c r="L166" s="15">
        <v>2</v>
      </c>
      <c r="M166" s="79">
        <v>6.0839999999999996</v>
      </c>
      <c r="N166" s="101">
        <v>6.0839999999999996</v>
      </c>
      <c r="O166" s="63">
        <v>2530</v>
      </c>
      <c r="P166" s="64">
        <f>Table224578910112345678910111213141516[[#This Row],[PEMBULATAN]]*O166</f>
        <v>15392.519999999999</v>
      </c>
    </row>
    <row r="167" spans="1:16" ht="26.25" customHeight="1" x14ac:dyDescent="0.2">
      <c r="A167" s="13"/>
      <c r="B167" s="73"/>
      <c r="C167" s="71" t="s">
        <v>2276</v>
      </c>
      <c r="D167" s="76" t="s">
        <v>69</v>
      </c>
      <c r="E167" s="12">
        <v>44479</v>
      </c>
      <c r="F167" s="74" t="s">
        <v>70</v>
      </c>
      <c r="G167" s="12">
        <v>44481.833333333336</v>
      </c>
      <c r="H167" s="75" t="s">
        <v>1888</v>
      </c>
      <c r="I167" s="15">
        <v>78</v>
      </c>
      <c r="J167" s="15">
        <v>36</v>
      </c>
      <c r="K167" s="15">
        <v>25</v>
      </c>
      <c r="L167" s="15">
        <v>3</v>
      </c>
      <c r="M167" s="79">
        <v>17.55</v>
      </c>
      <c r="N167" s="101">
        <v>17.55</v>
      </c>
      <c r="O167" s="63">
        <v>2530</v>
      </c>
      <c r="P167" s="64">
        <f>Table224578910112345678910111213141516[[#This Row],[PEMBULATAN]]*O167</f>
        <v>44401.5</v>
      </c>
    </row>
    <row r="168" spans="1:16" ht="26.25" customHeight="1" x14ac:dyDescent="0.2">
      <c r="A168" s="13"/>
      <c r="B168" s="73"/>
      <c r="C168" s="71" t="s">
        <v>2277</v>
      </c>
      <c r="D168" s="76" t="s">
        <v>69</v>
      </c>
      <c r="E168" s="12">
        <v>44479</v>
      </c>
      <c r="F168" s="74" t="s">
        <v>70</v>
      </c>
      <c r="G168" s="12">
        <v>44481.833333333336</v>
      </c>
      <c r="H168" s="75" t="s">
        <v>1888</v>
      </c>
      <c r="I168" s="15">
        <v>72</v>
      </c>
      <c r="J168" s="15">
        <v>24</v>
      </c>
      <c r="K168" s="15">
        <v>20</v>
      </c>
      <c r="L168" s="15">
        <v>5</v>
      </c>
      <c r="M168" s="79">
        <v>8.64</v>
      </c>
      <c r="N168" s="101">
        <v>8.64</v>
      </c>
      <c r="O168" s="63">
        <v>2530</v>
      </c>
      <c r="P168" s="64">
        <f>Table224578910112345678910111213141516[[#This Row],[PEMBULATAN]]*O168</f>
        <v>21859.200000000001</v>
      </c>
    </row>
    <row r="169" spans="1:16" ht="26.25" customHeight="1" x14ac:dyDescent="0.2">
      <c r="A169" s="13"/>
      <c r="B169" s="73"/>
      <c r="C169" s="71" t="s">
        <v>2278</v>
      </c>
      <c r="D169" s="76" t="s">
        <v>69</v>
      </c>
      <c r="E169" s="12">
        <v>44479</v>
      </c>
      <c r="F169" s="74" t="s">
        <v>70</v>
      </c>
      <c r="G169" s="12">
        <v>44481.833333333336</v>
      </c>
      <c r="H169" s="75" t="s">
        <v>1888</v>
      </c>
      <c r="I169" s="15">
        <v>71</v>
      </c>
      <c r="J169" s="15">
        <v>51</v>
      </c>
      <c r="K169" s="15">
        <v>17</v>
      </c>
      <c r="L169" s="15">
        <v>1</v>
      </c>
      <c r="M169" s="79">
        <v>15.389250000000001</v>
      </c>
      <c r="N169" s="101">
        <v>16</v>
      </c>
      <c r="O169" s="63">
        <v>2530</v>
      </c>
      <c r="P169" s="64">
        <f>Table224578910112345678910111213141516[[#This Row],[PEMBULATAN]]*O169</f>
        <v>40480</v>
      </c>
    </row>
    <row r="170" spans="1:16" ht="26.25" customHeight="1" x14ac:dyDescent="0.2">
      <c r="A170" s="13"/>
      <c r="B170" s="73"/>
      <c r="C170" s="71" t="s">
        <v>2279</v>
      </c>
      <c r="D170" s="76" t="s">
        <v>69</v>
      </c>
      <c r="E170" s="12">
        <v>44479</v>
      </c>
      <c r="F170" s="74" t="s">
        <v>70</v>
      </c>
      <c r="G170" s="12">
        <v>44481.833333333336</v>
      </c>
      <c r="H170" s="75" t="s">
        <v>1888</v>
      </c>
      <c r="I170" s="15">
        <v>34</v>
      </c>
      <c r="J170" s="15">
        <v>34</v>
      </c>
      <c r="K170" s="15">
        <v>24</v>
      </c>
      <c r="L170" s="15">
        <v>4</v>
      </c>
      <c r="M170" s="79">
        <v>6.9359999999999999</v>
      </c>
      <c r="N170" s="101">
        <v>6.9359999999999999</v>
      </c>
      <c r="O170" s="63">
        <v>2530</v>
      </c>
      <c r="P170" s="64">
        <f>Table224578910112345678910111213141516[[#This Row],[PEMBULATAN]]*O170</f>
        <v>17548.079999999998</v>
      </c>
    </row>
    <row r="171" spans="1:16" ht="26.25" customHeight="1" x14ac:dyDescent="0.2">
      <c r="A171" s="13"/>
      <c r="B171" s="73"/>
      <c r="C171" s="71" t="s">
        <v>2280</v>
      </c>
      <c r="D171" s="76" t="s">
        <v>69</v>
      </c>
      <c r="E171" s="12">
        <v>44479</v>
      </c>
      <c r="F171" s="74" t="s">
        <v>70</v>
      </c>
      <c r="G171" s="12">
        <v>44481.833333333336</v>
      </c>
      <c r="H171" s="75" t="s">
        <v>1888</v>
      </c>
      <c r="I171" s="15">
        <v>75</v>
      </c>
      <c r="J171" s="15">
        <v>41</v>
      </c>
      <c r="K171" s="15">
        <v>38</v>
      </c>
      <c r="L171" s="15">
        <v>12</v>
      </c>
      <c r="M171" s="79">
        <v>29.212499999999999</v>
      </c>
      <c r="N171" s="101">
        <v>29.212499999999999</v>
      </c>
      <c r="O171" s="63">
        <v>2530</v>
      </c>
      <c r="P171" s="64">
        <f>Table224578910112345678910111213141516[[#This Row],[PEMBULATAN]]*O171</f>
        <v>73907.625</v>
      </c>
    </row>
    <row r="172" spans="1:16" ht="26.25" customHeight="1" x14ac:dyDescent="0.2">
      <c r="A172" s="13"/>
      <c r="B172" s="73"/>
      <c r="C172" s="71" t="s">
        <v>2281</v>
      </c>
      <c r="D172" s="76" t="s">
        <v>69</v>
      </c>
      <c r="E172" s="12">
        <v>44479</v>
      </c>
      <c r="F172" s="74" t="s">
        <v>70</v>
      </c>
      <c r="G172" s="12">
        <v>44481.833333333336</v>
      </c>
      <c r="H172" s="75" t="s">
        <v>1888</v>
      </c>
      <c r="I172" s="15">
        <v>61</v>
      </c>
      <c r="J172" s="15">
        <v>42</v>
      </c>
      <c r="K172" s="15">
        <v>13</v>
      </c>
      <c r="L172" s="15">
        <v>6</v>
      </c>
      <c r="M172" s="79">
        <v>8.3264999999999993</v>
      </c>
      <c r="N172" s="101">
        <v>9</v>
      </c>
      <c r="O172" s="63">
        <v>2530</v>
      </c>
      <c r="P172" s="64">
        <f>Table224578910112345678910111213141516[[#This Row],[PEMBULATAN]]*O172</f>
        <v>22770</v>
      </c>
    </row>
    <row r="173" spans="1:16" ht="26.25" customHeight="1" x14ac:dyDescent="0.2">
      <c r="A173" s="13"/>
      <c r="B173" s="73"/>
      <c r="C173" s="71" t="s">
        <v>2282</v>
      </c>
      <c r="D173" s="76" t="s">
        <v>69</v>
      </c>
      <c r="E173" s="12">
        <v>44479</v>
      </c>
      <c r="F173" s="74" t="s">
        <v>70</v>
      </c>
      <c r="G173" s="12">
        <v>44481.833333333336</v>
      </c>
      <c r="H173" s="75" t="s">
        <v>1888</v>
      </c>
      <c r="I173" s="15">
        <v>47</v>
      </c>
      <c r="J173" s="15">
        <v>27</v>
      </c>
      <c r="K173" s="15">
        <v>25</v>
      </c>
      <c r="L173" s="15">
        <v>4</v>
      </c>
      <c r="M173" s="79">
        <v>7.9312500000000004</v>
      </c>
      <c r="N173" s="101">
        <v>7.9312500000000004</v>
      </c>
      <c r="O173" s="63">
        <v>2530</v>
      </c>
      <c r="P173" s="64">
        <f>Table224578910112345678910111213141516[[#This Row],[PEMBULATAN]]*O173</f>
        <v>20066.0625</v>
      </c>
    </row>
    <row r="174" spans="1:16" ht="26.25" customHeight="1" x14ac:dyDescent="0.2">
      <c r="A174" s="13"/>
      <c r="B174" s="73"/>
      <c r="C174" s="71" t="s">
        <v>2283</v>
      </c>
      <c r="D174" s="76" t="s">
        <v>69</v>
      </c>
      <c r="E174" s="12">
        <v>44479</v>
      </c>
      <c r="F174" s="74" t="s">
        <v>70</v>
      </c>
      <c r="G174" s="12">
        <v>44481.833333333336</v>
      </c>
      <c r="H174" s="75" t="s">
        <v>1888</v>
      </c>
      <c r="I174" s="15">
        <v>107</v>
      </c>
      <c r="J174" s="15">
        <v>10</v>
      </c>
      <c r="K174" s="15">
        <v>6</v>
      </c>
      <c r="L174" s="15">
        <v>2</v>
      </c>
      <c r="M174" s="79">
        <v>1.605</v>
      </c>
      <c r="N174" s="101">
        <v>2</v>
      </c>
      <c r="O174" s="63">
        <v>2530</v>
      </c>
      <c r="P174" s="64">
        <f>Table224578910112345678910111213141516[[#This Row],[PEMBULATAN]]*O174</f>
        <v>5060</v>
      </c>
    </row>
    <row r="175" spans="1:16" ht="26.25" customHeight="1" x14ac:dyDescent="0.2">
      <c r="A175" s="13"/>
      <c r="B175" s="73"/>
      <c r="C175" s="71" t="s">
        <v>2284</v>
      </c>
      <c r="D175" s="76" t="s">
        <v>69</v>
      </c>
      <c r="E175" s="12">
        <v>44479</v>
      </c>
      <c r="F175" s="74" t="s">
        <v>70</v>
      </c>
      <c r="G175" s="12">
        <v>44481.833333333336</v>
      </c>
      <c r="H175" s="75" t="s">
        <v>1888</v>
      </c>
      <c r="I175" s="15">
        <v>80</v>
      </c>
      <c r="J175" s="15">
        <v>35</v>
      </c>
      <c r="K175" s="15">
        <v>12</v>
      </c>
      <c r="L175" s="15">
        <v>8</v>
      </c>
      <c r="M175" s="79">
        <v>8.4</v>
      </c>
      <c r="N175" s="101">
        <v>9</v>
      </c>
      <c r="O175" s="63">
        <v>2530</v>
      </c>
      <c r="P175" s="64">
        <f>Table224578910112345678910111213141516[[#This Row],[PEMBULATAN]]*O175</f>
        <v>22770</v>
      </c>
    </row>
    <row r="176" spans="1:16" ht="26.25" customHeight="1" x14ac:dyDescent="0.2">
      <c r="A176" s="13"/>
      <c r="B176" s="73"/>
      <c r="C176" s="71" t="s">
        <v>2285</v>
      </c>
      <c r="D176" s="76" t="s">
        <v>69</v>
      </c>
      <c r="E176" s="12">
        <v>44479</v>
      </c>
      <c r="F176" s="74" t="s">
        <v>70</v>
      </c>
      <c r="G176" s="12">
        <v>44481.833333333336</v>
      </c>
      <c r="H176" s="75" t="s">
        <v>1888</v>
      </c>
      <c r="I176" s="15">
        <v>41</v>
      </c>
      <c r="J176" s="15">
        <v>32</v>
      </c>
      <c r="K176" s="15">
        <v>27</v>
      </c>
      <c r="L176" s="15">
        <v>10</v>
      </c>
      <c r="M176" s="79">
        <v>8.8559999999999999</v>
      </c>
      <c r="N176" s="101">
        <v>10</v>
      </c>
      <c r="O176" s="63">
        <v>2530</v>
      </c>
      <c r="P176" s="64">
        <f>Table224578910112345678910111213141516[[#This Row],[PEMBULATAN]]*O176</f>
        <v>25300</v>
      </c>
    </row>
    <row r="177" spans="1:16" ht="26.25" customHeight="1" x14ac:dyDescent="0.2">
      <c r="A177" s="13"/>
      <c r="B177" s="73"/>
      <c r="C177" s="71" t="s">
        <v>2286</v>
      </c>
      <c r="D177" s="76" t="s">
        <v>69</v>
      </c>
      <c r="E177" s="12">
        <v>44479</v>
      </c>
      <c r="F177" s="74" t="s">
        <v>70</v>
      </c>
      <c r="G177" s="12">
        <v>44481.833333333336</v>
      </c>
      <c r="H177" s="75" t="s">
        <v>1888</v>
      </c>
      <c r="I177" s="15">
        <v>50</v>
      </c>
      <c r="J177" s="15">
        <v>23</v>
      </c>
      <c r="K177" s="15">
        <v>38</v>
      </c>
      <c r="L177" s="15">
        <v>12</v>
      </c>
      <c r="M177" s="79">
        <v>10.925000000000001</v>
      </c>
      <c r="N177" s="101">
        <v>12</v>
      </c>
      <c r="O177" s="63">
        <v>2530</v>
      </c>
      <c r="P177" s="64">
        <f>Table224578910112345678910111213141516[[#This Row],[PEMBULATAN]]*O177</f>
        <v>30360</v>
      </c>
    </row>
    <row r="178" spans="1:16" ht="26.25" customHeight="1" x14ac:dyDescent="0.2">
      <c r="A178" s="13"/>
      <c r="B178" s="73"/>
      <c r="C178" s="71" t="s">
        <v>2287</v>
      </c>
      <c r="D178" s="76" t="s">
        <v>69</v>
      </c>
      <c r="E178" s="12">
        <v>44479</v>
      </c>
      <c r="F178" s="74" t="s">
        <v>70</v>
      </c>
      <c r="G178" s="12">
        <v>44481.833333333336</v>
      </c>
      <c r="H178" s="75" t="s">
        <v>1888</v>
      </c>
      <c r="I178" s="15">
        <v>72</v>
      </c>
      <c r="J178" s="15">
        <v>52</v>
      </c>
      <c r="K178" s="15">
        <v>29</v>
      </c>
      <c r="L178" s="15">
        <v>5</v>
      </c>
      <c r="M178" s="79">
        <v>27.143999999999998</v>
      </c>
      <c r="N178" s="101">
        <v>27.143999999999998</v>
      </c>
      <c r="O178" s="63">
        <v>2530</v>
      </c>
      <c r="P178" s="64">
        <f>Table224578910112345678910111213141516[[#This Row],[PEMBULATAN]]*O178</f>
        <v>68674.319999999992</v>
      </c>
    </row>
    <row r="179" spans="1:16" ht="26.25" customHeight="1" x14ac:dyDescent="0.2">
      <c r="A179" s="13"/>
      <c r="B179" s="73"/>
      <c r="C179" s="71" t="s">
        <v>2288</v>
      </c>
      <c r="D179" s="76" t="s">
        <v>69</v>
      </c>
      <c r="E179" s="12">
        <v>44479</v>
      </c>
      <c r="F179" s="74" t="s">
        <v>70</v>
      </c>
      <c r="G179" s="12">
        <v>44481.833333333336</v>
      </c>
      <c r="H179" s="75" t="s">
        <v>1888</v>
      </c>
      <c r="I179" s="15">
        <v>100</v>
      </c>
      <c r="J179" s="15">
        <v>54</v>
      </c>
      <c r="K179" s="15">
        <v>33</v>
      </c>
      <c r="L179" s="15">
        <v>30</v>
      </c>
      <c r="M179" s="79">
        <v>44.55</v>
      </c>
      <c r="N179" s="101">
        <v>44.55</v>
      </c>
      <c r="O179" s="63">
        <v>2530</v>
      </c>
      <c r="P179" s="64">
        <f>Table224578910112345678910111213141516[[#This Row],[PEMBULATAN]]*O179</f>
        <v>112711.5</v>
      </c>
    </row>
    <row r="180" spans="1:16" ht="26.25" customHeight="1" x14ac:dyDescent="0.2">
      <c r="A180" s="13"/>
      <c r="B180" s="73"/>
      <c r="C180" s="71" t="s">
        <v>2289</v>
      </c>
      <c r="D180" s="76" t="s">
        <v>69</v>
      </c>
      <c r="E180" s="12">
        <v>44479</v>
      </c>
      <c r="F180" s="74" t="s">
        <v>70</v>
      </c>
      <c r="G180" s="12">
        <v>44481.833333333336</v>
      </c>
      <c r="H180" s="75" t="s">
        <v>1888</v>
      </c>
      <c r="I180" s="15">
        <v>92</v>
      </c>
      <c r="J180" s="15">
        <v>60</v>
      </c>
      <c r="K180" s="15">
        <v>38</v>
      </c>
      <c r="L180" s="15">
        <v>18</v>
      </c>
      <c r="M180" s="79">
        <v>52.44</v>
      </c>
      <c r="N180" s="101">
        <v>53</v>
      </c>
      <c r="O180" s="63">
        <v>2530</v>
      </c>
      <c r="P180" s="64">
        <f>Table224578910112345678910111213141516[[#This Row],[PEMBULATAN]]*O180</f>
        <v>134090</v>
      </c>
    </row>
    <row r="181" spans="1:16" ht="26.25" customHeight="1" x14ac:dyDescent="0.2">
      <c r="A181" s="13"/>
      <c r="B181" s="73"/>
      <c r="C181" s="71" t="s">
        <v>2290</v>
      </c>
      <c r="D181" s="76" t="s">
        <v>69</v>
      </c>
      <c r="E181" s="12">
        <v>44479</v>
      </c>
      <c r="F181" s="74" t="s">
        <v>70</v>
      </c>
      <c r="G181" s="12">
        <v>44481.833333333336</v>
      </c>
      <c r="H181" s="75" t="s">
        <v>1888</v>
      </c>
      <c r="I181" s="15">
        <v>92</v>
      </c>
      <c r="J181" s="15">
        <v>65</v>
      </c>
      <c r="K181" s="15">
        <v>36</v>
      </c>
      <c r="L181" s="15">
        <v>23</v>
      </c>
      <c r="M181" s="79">
        <v>53.82</v>
      </c>
      <c r="N181" s="101">
        <v>53.82</v>
      </c>
      <c r="O181" s="63">
        <v>2530</v>
      </c>
      <c r="P181" s="64">
        <f>Table224578910112345678910111213141516[[#This Row],[PEMBULATAN]]*O181</f>
        <v>136164.6</v>
      </c>
    </row>
    <row r="182" spans="1:16" ht="26.25" customHeight="1" x14ac:dyDescent="0.2">
      <c r="A182" s="13"/>
      <c r="B182" s="73"/>
      <c r="C182" s="71" t="s">
        <v>2291</v>
      </c>
      <c r="D182" s="76" t="s">
        <v>69</v>
      </c>
      <c r="E182" s="12">
        <v>44479</v>
      </c>
      <c r="F182" s="74" t="s">
        <v>70</v>
      </c>
      <c r="G182" s="12">
        <v>44481.833333333336</v>
      </c>
      <c r="H182" s="75" t="s">
        <v>1888</v>
      </c>
      <c r="I182" s="15">
        <v>132</v>
      </c>
      <c r="J182" s="15">
        <v>24</v>
      </c>
      <c r="K182" s="15">
        <v>12</v>
      </c>
      <c r="L182" s="15">
        <v>4</v>
      </c>
      <c r="M182" s="79">
        <v>9.5039999999999996</v>
      </c>
      <c r="N182" s="101">
        <v>9.5039999999999996</v>
      </c>
      <c r="O182" s="63">
        <v>2530</v>
      </c>
      <c r="P182" s="64">
        <f>Table224578910112345678910111213141516[[#This Row],[PEMBULATAN]]*O182</f>
        <v>24045.119999999999</v>
      </c>
    </row>
    <row r="183" spans="1:16" ht="26.25" customHeight="1" x14ac:dyDescent="0.2">
      <c r="A183" s="13"/>
      <c r="B183" s="73"/>
      <c r="C183" s="71" t="s">
        <v>2292</v>
      </c>
      <c r="D183" s="76" t="s">
        <v>69</v>
      </c>
      <c r="E183" s="12">
        <v>44479</v>
      </c>
      <c r="F183" s="74" t="s">
        <v>70</v>
      </c>
      <c r="G183" s="12">
        <v>44481.833333333336</v>
      </c>
      <c r="H183" s="75" t="s">
        <v>1888</v>
      </c>
      <c r="I183" s="15">
        <v>63</v>
      </c>
      <c r="J183" s="15">
        <v>36</v>
      </c>
      <c r="K183" s="15">
        <v>20</v>
      </c>
      <c r="L183" s="15">
        <v>3</v>
      </c>
      <c r="M183" s="79">
        <v>11.34</v>
      </c>
      <c r="N183" s="101">
        <v>12</v>
      </c>
      <c r="O183" s="63">
        <v>2530</v>
      </c>
      <c r="P183" s="64">
        <f>Table224578910112345678910111213141516[[#This Row],[PEMBULATAN]]*O183</f>
        <v>30360</v>
      </c>
    </row>
    <row r="184" spans="1:16" ht="26.25" customHeight="1" x14ac:dyDescent="0.2">
      <c r="A184" s="13"/>
      <c r="B184" s="73"/>
      <c r="C184" s="71" t="s">
        <v>2293</v>
      </c>
      <c r="D184" s="76" t="s">
        <v>69</v>
      </c>
      <c r="E184" s="12">
        <v>44479</v>
      </c>
      <c r="F184" s="74" t="s">
        <v>70</v>
      </c>
      <c r="G184" s="12">
        <v>44481.833333333336</v>
      </c>
      <c r="H184" s="75" t="s">
        <v>1888</v>
      </c>
      <c r="I184" s="15">
        <v>41</v>
      </c>
      <c r="J184" s="15">
        <v>27</v>
      </c>
      <c r="K184" s="15">
        <v>22</v>
      </c>
      <c r="L184" s="15">
        <v>7</v>
      </c>
      <c r="M184" s="79">
        <v>6.0884999999999998</v>
      </c>
      <c r="N184" s="101">
        <v>7</v>
      </c>
      <c r="O184" s="63">
        <v>2530</v>
      </c>
      <c r="P184" s="64">
        <f>Table224578910112345678910111213141516[[#This Row],[PEMBULATAN]]*O184</f>
        <v>17710</v>
      </c>
    </row>
    <row r="185" spans="1:16" ht="26.25" customHeight="1" x14ac:dyDescent="0.2">
      <c r="A185" s="13"/>
      <c r="B185" s="73"/>
      <c r="C185" s="71" t="s">
        <v>2294</v>
      </c>
      <c r="D185" s="76" t="s">
        <v>69</v>
      </c>
      <c r="E185" s="12">
        <v>44479</v>
      </c>
      <c r="F185" s="74" t="s">
        <v>70</v>
      </c>
      <c r="G185" s="12">
        <v>44481.833333333336</v>
      </c>
      <c r="H185" s="75" t="s">
        <v>1888</v>
      </c>
      <c r="I185" s="15">
        <v>126</v>
      </c>
      <c r="J185" s="15">
        <v>10</v>
      </c>
      <c r="K185" s="15">
        <v>10</v>
      </c>
      <c r="L185" s="15">
        <v>3</v>
      </c>
      <c r="M185" s="79">
        <v>3.15</v>
      </c>
      <c r="N185" s="101">
        <v>3.15</v>
      </c>
      <c r="O185" s="63">
        <v>2530</v>
      </c>
      <c r="P185" s="64">
        <f>Table224578910112345678910111213141516[[#This Row],[PEMBULATAN]]*O185</f>
        <v>7969.5</v>
      </c>
    </row>
    <row r="186" spans="1:16" ht="26.25" customHeight="1" x14ac:dyDescent="0.2">
      <c r="A186" s="13"/>
      <c r="B186" s="73"/>
      <c r="C186" s="71" t="s">
        <v>2295</v>
      </c>
      <c r="D186" s="76" t="s">
        <v>69</v>
      </c>
      <c r="E186" s="12">
        <v>44479</v>
      </c>
      <c r="F186" s="74" t="s">
        <v>70</v>
      </c>
      <c r="G186" s="12">
        <v>44481.833333333336</v>
      </c>
      <c r="H186" s="75" t="s">
        <v>1888</v>
      </c>
      <c r="I186" s="15">
        <v>122</v>
      </c>
      <c r="J186" s="15">
        <v>8</v>
      </c>
      <c r="K186" s="15">
        <v>8</v>
      </c>
      <c r="L186" s="15">
        <v>1</v>
      </c>
      <c r="M186" s="79">
        <v>1.952</v>
      </c>
      <c r="N186" s="101">
        <v>1.952</v>
      </c>
      <c r="O186" s="63">
        <v>2530</v>
      </c>
      <c r="P186" s="64">
        <f>Table224578910112345678910111213141516[[#This Row],[PEMBULATAN]]*O186</f>
        <v>4938.5599999999995</v>
      </c>
    </row>
    <row r="187" spans="1:16" ht="26.25" customHeight="1" x14ac:dyDescent="0.2">
      <c r="A187" s="13"/>
      <c r="B187" s="73"/>
      <c r="C187" s="71" t="s">
        <v>2296</v>
      </c>
      <c r="D187" s="76" t="s">
        <v>69</v>
      </c>
      <c r="E187" s="12">
        <v>44479</v>
      </c>
      <c r="F187" s="74" t="s">
        <v>70</v>
      </c>
      <c r="G187" s="12">
        <v>44481.833333333336</v>
      </c>
      <c r="H187" s="75" t="s">
        <v>1888</v>
      </c>
      <c r="I187" s="15">
        <v>14</v>
      </c>
      <c r="J187" s="15">
        <v>26</v>
      </c>
      <c r="K187" s="15">
        <v>7</v>
      </c>
      <c r="L187" s="15">
        <v>3</v>
      </c>
      <c r="M187" s="79">
        <v>0.63700000000000001</v>
      </c>
      <c r="N187" s="101">
        <v>3</v>
      </c>
      <c r="O187" s="63">
        <v>2530</v>
      </c>
      <c r="P187" s="64">
        <f>Table224578910112345678910111213141516[[#This Row],[PEMBULATAN]]*O187</f>
        <v>7590</v>
      </c>
    </row>
    <row r="188" spans="1:16" ht="26.25" customHeight="1" x14ac:dyDescent="0.2">
      <c r="A188" s="13"/>
      <c r="B188" s="73"/>
      <c r="C188" s="71" t="s">
        <v>2297</v>
      </c>
      <c r="D188" s="76" t="s">
        <v>69</v>
      </c>
      <c r="E188" s="12">
        <v>44479</v>
      </c>
      <c r="F188" s="74" t="s">
        <v>70</v>
      </c>
      <c r="G188" s="12">
        <v>44481.833333333336</v>
      </c>
      <c r="H188" s="75" t="s">
        <v>1888</v>
      </c>
      <c r="I188" s="15">
        <v>65</v>
      </c>
      <c r="J188" s="15">
        <v>75</v>
      </c>
      <c r="K188" s="15">
        <v>20</v>
      </c>
      <c r="L188" s="15">
        <v>9</v>
      </c>
      <c r="M188" s="79">
        <v>24.375</v>
      </c>
      <c r="N188" s="101">
        <v>25</v>
      </c>
      <c r="O188" s="63">
        <v>2530</v>
      </c>
      <c r="P188" s="64">
        <f>Table224578910112345678910111213141516[[#This Row],[PEMBULATAN]]*O188</f>
        <v>63250</v>
      </c>
    </row>
    <row r="189" spans="1:16" ht="26.25" customHeight="1" x14ac:dyDescent="0.2">
      <c r="A189" s="13"/>
      <c r="B189" s="73"/>
      <c r="C189" s="71" t="s">
        <v>2298</v>
      </c>
      <c r="D189" s="76" t="s">
        <v>69</v>
      </c>
      <c r="E189" s="12">
        <v>44479</v>
      </c>
      <c r="F189" s="74" t="s">
        <v>70</v>
      </c>
      <c r="G189" s="12">
        <v>44481.833333333336</v>
      </c>
      <c r="H189" s="75" t="s">
        <v>1888</v>
      </c>
      <c r="I189" s="15">
        <v>27</v>
      </c>
      <c r="J189" s="15">
        <v>22</v>
      </c>
      <c r="K189" s="15">
        <v>10</v>
      </c>
      <c r="L189" s="15">
        <v>7</v>
      </c>
      <c r="M189" s="79">
        <v>1.4850000000000001</v>
      </c>
      <c r="N189" s="101">
        <v>7</v>
      </c>
      <c r="O189" s="63">
        <v>2530</v>
      </c>
      <c r="P189" s="64">
        <f>Table224578910112345678910111213141516[[#This Row],[PEMBULATAN]]*O189</f>
        <v>17710</v>
      </c>
    </row>
    <row r="190" spans="1:16" ht="26.25" customHeight="1" x14ac:dyDescent="0.2">
      <c r="A190" s="13"/>
      <c r="B190" s="73"/>
      <c r="C190" s="71" t="s">
        <v>2299</v>
      </c>
      <c r="D190" s="76" t="s">
        <v>69</v>
      </c>
      <c r="E190" s="12">
        <v>44479</v>
      </c>
      <c r="F190" s="74" t="s">
        <v>70</v>
      </c>
      <c r="G190" s="12">
        <v>44481.833333333336</v>
      </c>
      <c r="H190" s="75" t="s">
        <v>1888</v>
      </c>
      <c r="I190" s="15">
        <v>69</v>
      </c>
      <c r="J190" s="15">
        <v>37</v>
      </c>
      <c r="K190" s="15">
        <v>25</v>
      </c>
      <c r="L190" s="15">
        <v>6</v>
      </c>
      <c r="M190" s="79">
        <v>15.956250000000001</v>
      </c>
      <c r="N190" s="101">
        <v>15.956250000000001</v>
      </c>
      <c r="O190" s="63">
        <v>2530</v>
      </c>
      <c r="P190" s="64">
        <f>Table224578910112345678910111213141516[[#This Row],[PEMBULATAN]]*O190</f>
        <v>40369.3125</v>
      </c>
    </row>
    <row r="191" spans="1:16" ht="26.25" customHeight="1" x14ac:dyDescent="0.2">
      <c r="A191" s="13"/>
      <c r="B191" s="73"/>
      <c r="C191" s="71" t="s">
        <v>2300</v>
      </c>
      <c r="D191" s="76" t="s">
        <v>69</v>
      </c>
      <c r="E191" s="12">
        <v>44479</v>
      </c>
      <c r="F191" s="74" t="s">
        <v>70</v>
      </c>
      <c r="G191" s="12">
        <v>44481.833333333336</v>
      </c>
      <c r="H191" s="75" t="s">
        <v>1888</v>
      </c>
      <c r="I191" s="15">
        <v>55</v>
      </c>
      <c r="J191" s="15">
        <v>37</v>
      </c>
      <c r="K191" s="15">
        <v>11</v>
      </c>
      <c r="L191" s="15">
        <v>3</v>
      </c>
      <c r="M191" s="79">
        <v>5.5962500000000004</v>
      </c>
      <c r="N191" s="101">
        <v>5.5962500000000004</v>
      </c>
      <c r="O191" s="63">
        <v>2530</v>
      </c>
      <c r="P191" s="64">
        <f>Table224578910112345678910111213141516[[#This Row],[PEMBULATAN]]*O191</f>
        <v>14158.512500000001</v>
      </c>
    </row>
    <row r="192" spans="1:16" ht="26.25" customHeight="1" x14ac:dyDescent="0.2">
      <c r="A192" s="13"/>
      <c r="B192" s="73"/>
      <c r="C192" s="71" t="s">
        <v>2301</v>
      </c>
      <c r="D192" s="76" t="s">
        <v>69</v>
      </c>
      <c r="E192" s="12">
        <v>44479</v>
      </c>
      <c r="F192" s="74" t="s">
        <v>70</v>
      </c>
      <c r="G192" s="12">
        <v>44481.833333333336</v>
      </c>
      <c r="H192" s="75" t="s">
        <v>1888</v>
      </c>
      <c r="I192" s="15">
        <v>37</v>
      </c>
      <c r="J192" s="15">
        <v>37</v>
      </c>
      <c r="K192" s="15">
        <v>37</v>
      </c>
      <c r="L192" s="15">
        <v>5</v>
      </c>
      <c r="M192" s="79">
        <v>12.66325</v>
      </c>
      <c r="N192" s="101">
        <v>12.66325</v>
      </c>
      <c r="O192" s="63">
        <v>2530</v>
      </c>
      <c r="P192" s="64">
        <f>Table224578910112345678910111213141516[[#This Row],[PEMBULATAN]]*O192</f>
        <v>32038.022499999999</v>
      </c>
    </row>
    <row r="193" spans="1:16" ht="26.25" customHeight="1" x14ac:dyDescent="0.2">
      <c r="A193" s="13"/>
      <c r="B193" s="73"/>
      <c r="C193" s="71" t="s">
        <v>2302</v>
      </c>
      <c r="D193" s="76" t="s">
        <v>69</v>
      </c>
      <c r="E193" s="12">
        <v>44479</v>
      </c>
      <c r="F193" s="74" t="s">
        <v>70</v>
      </c>
      <c r="G193" s="12">
        <v>44481.833333333336</v>
      </c>
      <c r="H193" s="75" t="s">
        <v>1888</v>
      </c>
      <c r="I193" s="15">
        <v>56</v>
      </c>
      <c r="J193" s="15">
        <v>51</v>
      </c>
      <c r="K193" s="15">
        <v>20</v>
      </c>
      <c r="L193" s="15">
        <v>3</v>
      </c>
      <c r="M193" s="79">
        <v>14.28</v>
      </c>
      <c r="N193" s="101">
        <v>14.28</v>
      </c>
      <c r="O193" s="63">
        <v>2530</v>
      </c>
      <c r="P193" s="64">
        <f>Table224578910112345678910111213141516[[#This Row],[PEMBULATAN]]*O193</f>
        <v>36128.400000000001</v>
      </c>
    </row>
    <row r="194" spans="1:16" ht="26.25" customHeight="1" x14ac:dyDescent="0.2">
      <c r="A194" s="13"/>
      <c r="B194" s="73"/>
      <c r="C194" s="71" t="s">
        <v>2303</v>
      </c>
      <c r="D194" s="76" t="s">
        <v>69</v>
      </c>
      <c r="E194" s="12">
        <v>44479</v>
      </c>
      <c r="F194" s="74" t="s">
        <v>70</v>
      </c>
      <c r="G194" s="12">
        <v>44481.833333333336</v>
      </c>
      <c r="H194" s="75" t="s">
        <v>1888</v>
      </c>
      <c r="I194" s="15">
        <v>59</v>
      </c>
      <c r="J194" s="15">
        <v>58</v>
      </c>
      <c r="K194" s="15">
        <v>22</v>
      </c>
      <c r="L194" s="15">
        <v>7</v>
      </c>
      <c r="M194" s="79">
        <v>18.821000000000002</v>
      </c>
      <c r="N194" s="101">
        <v>18.821000000000002</v>
      </c>
      <c r="O194" s="63">
        <v>2530</v>
      </c>
      <c r="P194" s="64">
        <f>Table224578910112345678910111213141516[[#This Row],[PEMBULATAN]]*O194</f>
        <v>47617.130000000005</v>
      </c>
    </row>
    <row r="195" spans="1:16" ht="26.25" customHeight="1" x14ac:dyDescent="0.2">
      <c r="A195" s="13"/>
      <c r="B195" s="73"/>
      <c r="C195" s="71" t="s">
        <v>2304</v>
      </c>
      <c r="D195" s="76" t="s">
        <v>69</v>
      </c>
      <c r="E195" s="12">
        <v>44479</v>
      </c>
      <c r="F195" s="74" t="s">
        <v>70</v>
      </c>
      <c r="G195" s="12">
        <v>44481.833333333336</v>
      </c>
      <c r="H195" s="75" t="s">
        <v>1888</v>
      </c>
      <c r="I195" s="15">
        <v>65</v>
      </c>
      <c r="J195" s="15">
        <v>65</v>
      </c>
      <c r="K195" s="15">
        <v>20</v>
      </c>
      <c r="L195" s="15">
        <v>10</v>
      </c>
      <c r="M195" s="79">
        <v>21.125</v>
      </c>
      <c r="N195" s="101">
        <v>21.125</v>
      </c>
      <c r="O195" s="63">
        <v>2530</v>
      </c>
      <c r="P195" s="64">
        <f>Table224578910112345678910111213141516[[#This Row],[PEMBULATAN]]*O195</f>
        <v>53446.25</v>
      </c>
    </row>
    <row r="196" spans="1:16" ht="26.25" customHeight="1" x14ac:dyDescent="0.2">
      <c r="A196" s="13"/>
      <c r="B196" s="73"/>
      <c r="C196" s="71" t="s">
        <v>2305</v>
      </c>
      <c r="D196" s="76" t="s">
        <v>69</v>
      </c>
      <c r="E196" s="12">
        <v>44479</v>
      </c>
      <c r="F196" s="74" t="s">
        <v>70</v>
      </c>
      <c r="G196" s="12">
        <v>44481.833333333336</v>
      </c>
      <c r="H196" s="75" t="s">
        <v>1888</v>
      </c>
      <c r="I196" s="15">
        <v>62</v>
      </c>
      <c r="J196" s="15">
        <v>66</v>
      </c>
      <c r="K196" s="15">
        <v>18</v>
      </c>
      <c r="L196" s="15">
        <v>7</v>
      </c>
      <c r="M196" s="79">
        <v>18.414000000000001</v>
      </c>
      <c r="N196" s="101">
        <v>19</v>
      </c>
      <c r="O196" s="63">
        <v>2530</v>
      </c>
      <c r="P196" s="64">
        <f>Table224578910112345678910111213141516[[#This Row],[PEMBULATAN]]*O196</f>
        <v>48070</v>
      </c>
    </row>
    <row r="197" spans="1:16" ht="26.25" customHeight="1" x14ac:dyDescent="0.2">
      <c r="A197" s="13"/>
      <c r="B197" s="73"/>
      <c r="C197" s="71" t="s">
        <v>2306</v>
      </c>
      <c r="D197" s="76" t="s">
        <v>69</v>
      </c>
      <c r="E197" s="12">
        <v>44479</v>
      </c>
      <c r="F197" s="74" t="s">
        <v>70</v>
      </c>
      <c r="G197" s="12">
        <v>44481.833333333336</v>
      </c>
      <c r="H197" s="75" t="s">
        <v>1888</v>
      </c>
      <c r="I197" s="15">
        <v>45</v>
      </c>
      <c r="J197" s="15">
        <v>43</v>
      </c>
      <c r="K197" s="15">
        <v>19</v>
      </c>
      <c r="L197" s="15">
        <v>3</v>
      </c>
      <c r="M197" s="79">
        <v>9.1912500000000001</v>
      </c>
      <c r="N197" s="101">
        <v>9.1912500000000001</v>
      </c>
      <c r="O197" s="63">
        <v>2530</v>
      </c>
      <c r="P197" s="64">
        <f>Table224578910112345678910111213141516[[#This Row],[PEMBULATAN]]*O197</f>
        <v>23253.862499999999</v>
      </c>
    </row>
    <row r="198" spans="1:16" ht="26.25" customHeight="1" x14ac:dyDescent="0.2">
      <c r="A198" s="13"/>
      <c r="B198" s="73"/>
      <c r="C198" s="71" t="s">
        <v>2307</v>
      </c>
      <c r="D198" s="76" t="s">
        <v>69</v>
      </c>
      <c r="E198" s="12">
        <v>44479</v>
      </c>
      <c r="F198" s="74" t="s">
        <v>70</v>
      </c>
      <c r="G198" s="12">
        <v>44481.833333333336</v>
      </c>
      <c r="H198" s="75" t="s">
        <v>1888</v>
      </c>
      <c r="I198" s="15">
        <v>68</v>
      </c>
      <c r="J198" s="15">
        <v>60</v>
      </c>
      <c r="K198" s="15">
        <v>25</v>
      </c>
      <c r="L198" s="15">
        <v>9</v>
      </c>
      <c r="M198" s="79">
        <v>25.5</v>
      </c>
      <c r="N198" s="101">
        <v>25.5</v>
      </c>
      <c r="O198" s="63">
        <v>2530</v>
      </c>
      <c r="P198" s="64">
        <f>Table224578910112345678910111213141516[[#This Row],[PEMBULATAN]]*O198</f>
        <v>64515</v>
      </c>
    </row>
    <row r="199" spans="1:16" ht="26.25" customHeight="1" x14ac:dyDescent="0.2">
      <c r="A199" s="13"/>
      <c r="B199" s="73"/>
      <c r="C199" s="71" t="s">
        <v>2308</v>
      </c>
      <c r="D199" s="76" t="s">
        <v>69</v>
      </c>
      <c r="E199" s="12">
        <v>44479</v>
      </c>
      <c r="F199" s="74" t="s">
        <v>70</v>
      </c>
      <c r="G199" s="12">
        <v>44481.833333333336</v>
      </c>
      <c r="H199" s="75" t="s">
        <v>1888</v>
      </c>
      <c r="I199" s="15">
        <v>70</v>
      </c>
      <c r="J199" s="15">
        <v>60</v>
      </c>
      <c r="K199" s="15">
        <v>22</v>
      </c>
      <c r="L199" s="15">
        <v>8</v>
      </c>
      <c r="M199" s="79">
        <v>23.1</v>
      </c>
      <c r="N199" s="101">
        <v>23.1</v>
      </c>
      <c r="O199" s="63">
        <v>2530</v>
      </c>
      <c r="P199" s="64">
        <f>Table224578910112345678910111213141516[[#This Row],[PEMBULATAN]]*O199</f>
        <v>58443</v>
      </c>
    </row>
    <row r="200" spans="1:16" ht="26.25" customHeight="1" x14ac:dyDescent="0.2">
      <c r="A200" s="13"/>
      <c r="B200" s="73"/>
      <c r="C200" s="71" t="s">
        <v>2309</v>
      </c>
      <c r="D200" s="76" t="s">
        <v>69</v>
      </c>
      <c r="E200" s="12">
        <v>44479</v>
      </c>
      <c r="F200" s="74" t="s">
        <v>70</v>
      </c>
      <c r="G200" s="12">
        <v>44481.833333333336</v>
      </c>
      <c r="H200" s="75" t="s">
        <v>1888</v>
      </c>
      <c r="I200" s="15">
        <v>86</v>
      </c>
      <c r="J200" s="15">
        <v>60</v>
      </c>
      <c r="K200" s="15">
        <v>27</v>
      </c>
      <c r="L200" s="15">
        <v>17</v>
      </c>
      <c r="M200" s="79">
        <v>34.83</v>
      </c>
      <c r="N200" s="101">
        <v>34.83</v>
      </c>
      <c r="O200" s="63">
        <v>2530</v>
      </c>
      <c r="P200" s="64">
        <f>Table224578910112345678910111213141516[[#This Row],[PEMBULATAN]]*O200</f>
        <v>88119.9</v>
      </c>
    </row>
    <row r="201" spans="1:16" ht="26.25" customHeight="1" x14ac:dyDescent="0.2">
      <c r="A201" s="13"/>
      <c r="B201" s="73"/>
      <c r="C201" s="71" t="s">
        <v>2310</v>
      </c>
      <c r="D201" s="76" t="s">
        <v>69</v>
      </c>
      <c r="E201" s="12">
        <v>44479</v>
      </c>
      <c r="F201" s="74" t="s">
        <v>70</v>
      </c>
      <c r="G201" s="12">
        <v>44481.833333333336</v>
      </c>
      <c r="H201" s="75" t="s">
        <v>1888</v>
      </c>
      <c r="I201" s="15">
        <v>77</v>
      </c>
      <c r="J201" s="15">
        <v>28</v>
      </c>
      <c r="K201" s="15">
        <v>18</v>
      </c>
      <c r="L201" s="15">
        <v>2</v>
      </c>
      <c r="M201" s="79">
        <v>9.702</v>
      </c>
      <c r="N201" s="101">
        <v>9.702</v>
      </c>
      <c r="O201" s="63">
        <v>2530</v>
      </c>
      <c r="P201" s="64">
        <f>Table224578910112345678910111213141516[[#This Row],[PEMBULATAN]]*O201</f>
        <v>24546.06</v>
      </c>
    </row>
    <row r="202" spans="1:16" ht="26.25" customHeight="1" x14ac:dyDescent="0.2">
      <c r="A202" s="13"/>
      <c r="B202" s="73"/>
      <c r="C202" s="71" t="s">
        <v>2311</v>
      </c>
      <c r="D202" s="76" t="s">
        <v>69</v>
      </c>
      <c r="E202" s="12">
        <v>44479</v>
      </c>
      <c r="F202" s="74" t="s">
        <v>70</v>
      </c>
      <c r="G202" s="12">
        <v>44481.833333333336</v>
      </c>
      <c r="H202" s="75" t="s">
        <v>1888</v>
      </c>
      <c r="I202" s="15">
        <v>79</v>
      </c>
      <c r="J202" s="15">
        <v>58</v>
      </c>
      <c r="K202" s="15">
        <v>25</v>
      </c>
      <c r="L202" s="15">
        <v>11</v>
      </c>
      <c r="M202" s="79">
        <v>28.637499999999999</v>
      </c>
      <c r="N202" s="101">
        <v>28.637499999999999</v>
      </c>
      <c r="O202" s="63">
        <v>2530</v>
      </c>
      <c r="P202" s="64">
        <f>Table224578910112345678910111213141516[[#This Row],[PEMBULATAN]]*O202</f>
        <v>72452.875</v>
      </c>
    </row>
    <row r="203" spans="1:16" ht="26.25" customHeight="1" x14ac:dyDescent="0.2">
      <c r="A203" s="13"/>
      <c r="B203" s="73"/>
      <c r="C203" s="71" t="s">
        <v>2312</v>
      </c>
      <c r="D203" s="76" t="s">
        <v>69</v>
      </c>
      <c r="E203" s="12">
        <v>44479</v>
      </c>
      <c r="F203" s="74" t="s">
        <v>70</v>
      </c>
      <c r="G203" s="12">
        <v>44481.833333333336</v>
      </c>
      <c r="H203" s="75" t="s">
        <v>1888</v>
      </c>
      <c r="I203" s="15">
        <v>72</v>
      </c>
      <c r="J203" s="15">
        <v>72</v>
      </c>
      <c r="K203" s="15">
        <v>30</v>
      </c>
      <c r="L203" s="15">
        <v>7</v>
      </c>
      <c r="M203" s="79">
        <v>38.880000000000003</v>
      </c>
      <c r="N203" s="101">
        <v>38.880000000000003</v>
      </c>
      <c r="O203" s="63">
        <v>2530</v>
      </c>
      <c r="P203" s="64">
        <f>Table224578910112345678910111213141516[[#This Row],[PEMBULATAN]]*O203</f>
        <v>98366.400000000009</v>
      </c>
    </row>
    <row r="204" spans="1:16" ht="26.25" customHeight="1" x14ac:dyDescent="0.2">
      <c r="A204" s="13"/>
      <c r="B204" s="73"/>
      <c r="C204" s="71" t="s">
        <v>2313</v>
      </c>
      <c r="D204" s="76" t="s">
        <v>69</v>
      </c>
      <c r="E204" s="12">
        <v>44479</v>
      </c>
      <c r="F204" s="74" t="s">
        <v>70</v>
      </c>
      <c r="G204" s="12">
        <v>44481.833333333336</v>
      </c>
      <c r="H204" s="75" t="s">
        <v>1888</v>
      </c>
      <c r="I204" s="15">
        <v>39</v>
      </c>
      <c r="J204" s="15">
        <v>23</v>
      </c>
      <c r="K204" s="15">
        <v>11</v>
      </c>
      <c r="L204" s="15">
        <v>3</v>
      </c>
      <c r="M204" s="79">
        <v>2.4667500000000002</v>
      </c>
      <c r="N204" s="101">
        <v>3</v>
      </c>
      <c r="O204" s="63">
        <v>2530</v>
      </c>
      <c r="P204" s="64">
        <f>Table224578910112345678910111213141516[[#This Row],[PEMBULATAN]]*O204</f>
        <v>7590</v>
      </c>
    </row>
    <row r="205" spans="1:16" ht="26.25" customHeight="1" x14ac:dyDescent="0.2">
      <c r="A205" s="13"/>
      <c r="B205" s="73"/>
      <c r="C205" s="71" t="s">
        <v>2314</v>
      </c>
      <c r="D205" s="76" t="s">
        <v>69</v>
      </c>
      <c r="E205" s="12">
        <v>44479</v>
      </c>
      <c r="F205" s="74" t="s">
        <v>70</v>
      </c>
      <c r="G205" s="12">
        <v>44481.833333333336</v>
      </c>
      <c r="H205" s="75" t="s">
        <v>1888</v>
      </c>
      <c r="I205" s="15">
        <v>100</v>
      </c>
      <c r="J205" s="15">
        <v>53</v>
      </c>
      <c r="K205" s="15">
        <v>22</v>
      </c>
      <c r="L205" s="15">
        <v>14</v>
      </c>
      <c r="M205" s="79">
        <v>29.15</v>
      </c>
      <c r="N205" s="101">
        <v>29.15</v>
      </c>
      <c r="O205" s="63">
        <v>2530</v>
      </c>
      <c r="P205" s="64">
        <f>Table224578910112345678910111213141516[[#This Row],[PEMBULATAN]]*O205</f>
        <v>73749.5</v>
      </c>
    </row>
    <row r="206" spans="1:16" ht="26.25" customHeight="1" x14ac:dyDescent="0.2">
      <c r="A206" s="13"/>
      <c r="B206" s="73"/>
      <c r="C206" s="71" t="s">
        <v>2315</v>
      </c>
      <c r="D206" s="76" t="s">
        <v>69</v>
      </c>
      <c r="E206" s="12">
        <v>44479</v>
      </c>
      <c r="F206" s="74" t="s">
        <v>70</v>
      </c>
      <c r="G206" s="12">
        <v>44481.833333333336</v>
      </c>
      <c r="H206" s="75" t="s">
        <v>1888</v>
      </c>
      <c r="I206" s="15">
        <v>47</v>
      </c>
      <c r="J206" s="15">
        <v>42</v>
      </c>
      <c r="K206" s="15">
        <v>36</v>
      </c>
      <c r="L206" s="15">
        <v>14</v>
      </c>
      <c r="M206" s="79">
        <v>17.765999999999998</v>
      </c>
      <c r="N206" s="101">
        <v>17.765999999999998</v>
      </c>
      <c r="O206" s="63">
        <v>2530</v>
      </c>
      <c r="P206" s="64">
        <f>Table224578910112345678910111213141516[[#This Row],[PEMBULATAN]]*O206</f>
        <v>44947.979999999996</v>
      </c>
    </row>
    <row r="207" spans="1:16" ht="26.25" customHeight="1" x14ac:dyDescent="0.2">
      <c r="A207" s="13"/>
      <c r="B207" s="73"/>
      <c r="C207" s="71" t="s">
        <v>2316</v>
      </c>
      <c r="D207" s="76" t="s">
        <v>69</v>
      </c>
      <c r="E207" s="12">
        <v>44479</v>
      </c>
      <c r="F207" s="74" t="s">
        <v>70</v>
      </c>
      <c r="G207" s="12">
        <v>44481.833333333336</v>
      </c>
      <c r="H207" s="75" t="s">
        <v>1888</v>
      </c>
      <c r="I207" s="15">
        <v>30</v>
      </c>
      <c r="J207" s="15">
        <v>52</v>
      </c>
      <c r="K207" s="15">
        <v>39</v>
      </c>
      <c r="L207" s="15">
        <v>8</v>
      </c>
      <c r="M207" s="79">
        <v>15.21</v>
      </c>
      <c r="N207" s="101">
        <v>15.21</v>
      </c>
      <c r="O207" s="63">
        <v>2530</v>
      </c>
      <c r="P207" s="64">
        <f>Table224578910112345678910111213141516[[#This Row],[PEMBULATAN]]*O207</f>
        <v>38481.300000000003</v>
      </c>
    </row>
    <row r="208" spans="1:16" ht="26.25" customHeight="1" x14ac:dyDescent="0.2">
      <c r="A208" s="13"/>
      <c r="B208" s="73"/>
      <c r="C208" s="71" t="s">
        <v>2317</v>
      </c>
      <c r="D208" s="76" t="s">
        <v>69</v>
      </c>
      <c r="E208" s="12">
        <v>44479</v>
      </c>
      <c r="F208" s="74" t="s">
        <v>70</v>
      </c>
      <c r="G208" s="12">
        <v>44481.833333333336</v>
      </c>
      <c r="H208" s="75" t="s">
        <v>1888</v>
      </c>
      <c r="I208" s="15">
        <v>63</v>
      </c>
      <c r="J208" s="15">
        <v>44</v>
      </c>
      <c r="K208" s="15">
        <v>15</v>
      </c>
      <c r="L208" s="15">
        <v>17</v>
      </c>
      <c r="M208" s="79">
        <v>10.395</v>
      </c>
      <c r="N208" s="101">
        <v>17</v>
      </c>
      <c r="O208" s="63">
        <v>2530</v>
      </c>
      <c r="P208" s="64">
        <f>Table224578910112345678910111213141516[[#This Row],[PEMBULATAN]]*O208</f>
        <v>43010</v>
      </c>
    </row>
    <row r="209" spans="1:16" ht="26.25" customHeight="1" x14ac:dyDescent="0.2">
      <c r="A209" s="13"/>
      <c r="B209" s="73"/>
      <c r="C209" s="71" t="s">
        <v>2318</v>
      </c>
      <c r="D209" s="76" t="s">
        <v>69</v>
      </c>
      <c r="E209" s="12">
        <v>44479</v>
      </c>
      <c r="F209" s="74" t="s">
        <v>70</v>
      </c>
      <c r="G209" s="12">
        <v>44481.833333333336</v>
      </c>
      <c r="H209" s="75" t="s">
        <v>1888</v>
      </c>
      <c r="I209" s="15">
        <v>182</v>
      </c>
      <c r="J209" s="15">
        <v>64</v>
      </c>
      <c r="K209" s="15">
        <v>29</v>
      </c>
      <c r="L209" s="15">
        <v>50</v>
      </c>
      <c r="M209" s="79">
        <v>84.447999999999993</v>
      </c>
      <c r="N209" s="101">
        <v>85</v>
      </c>
      <c r="O209" s="63">
        <v>2530</v>
      </c>
      <c r="P209" s="64">
        <f>Table224578910112345678910111213141516[[#This Row],[PEMBULATAN]]*O209</f>
        <v>215050</v>
      </c>
    </row>
    <row r="210" spans="1:16" ht="26.25" customHeight="1" x14ac:dyDescent="0.2">
      <c r="A210" s="13"/>
      <c r="B210" s="73"/>
      <c r="C210" s="71" t="s">
        <v>2319</v>
      </c>
      <c r="D210" s="76" t="s">
        <v>69</v>
      </c>
      <c r="E210" s="12">
        <v>44479</v>
      </c>
      <c r="F210" s="74" t="s">
        <v>70</v>
      </c>
      <c r="G210" s="12">
        <v>44481.833333333336</v>
      </c>
      <c r="H210" s="75" t="s">
        <v>1888</v>
      </c>
      <c r="I210" s="15">
        <v>66</v>
      </c>
      <c r="J210" s="15">
        <v>27</v>
      </c>
      <c r="K210" s="15">
        <v>40</v>
      </c>
      <c r="L210" s="15">
        <v>34</v>
      </c>
      <c r="M210" s="79">
        <v>17.82</v>
      </c>
      <c r="N210" s="101">
        <v>34</v>
      </c>
      <c r="O210" s="63">
        <v>2530</v>
      </c>
      <c r="P210" s="64">
        <f>Table224578910112345678910111213141516[[#This Row],[PEMBULATAN]]*O210</f>
        <v>86020</v>
      </c>
    </row>
    <row r="211" spans="1:16" ht="22.5" customHeight="1" x14ac:dyDescent="0.2">
      <c r="A211" s="165" t="s">
        <v>30</v>
      </c>
      <c r="B211" s="166"/>
      <c r="C211" s="166"/>
      <c r="D211" s="166"/>
      <c r="E211" s="166"/>
      <c r="F211" s="166"/>
      <c r="G211" s="166"/>
      <c r="H211" s="166"/>
      <c r="I211" s="166"/>
      <c r="J211" s="166"/>
      <c r="K211" s="166"/>
      <c r="L211" s="167"/>
      <c r="M211" s="77">
        <f>SUBTOTAL(109,Table224578910112345678910111213141516[KG VOLUME])</f>
        <v>4554.20075</v>
      </c>
      <c r="N211" s="67">
        <f>SUM(N3:N210)</f>
        <v>4636.5594999999985</v>
      </c>
      <c r="O211" s="168">
        <f>SUM(P3:P210)</f>
        <v>11730495.535000004</v>
      </c>
      <c r="P211" s="169"/>
    </row>
    <row r="212" spans="1:16" ht="18" customHeight="1" x14ac:dyDescent="0.2">
      <c r="A212" s="84"/>
      <c r="B212" s="55" t="s">
        <v>42</v>
      </c>
      <c r="C212" s="54"/>
      <c r="D212" s="56" t="s">
        <v>43</v>
      </c>
      <c r="E212" s="84"/>
      <c r="F212" s="84"/>
      <c r="G212" s="84"/>
      <c r="H212" s="84"/>
      <c r="I212" s="84"/>
      <c r="J212" s="84"/>
      <c r="K212" s="84"/>
      <c r="L212" s="84"/>
      <c r="M212" s="85"/>
      <c r="N212" s="86" t="s">
        <v>51</v>
      </c>
      <c r="O212" s="87"/>
      <c r="P212" s="87">
        <f>O211*10%</f>
        <v>1173049.5535000004</v>
      </c>
    </row>
    <row r="213" spans="1:16" ht="18" customHeight="1" thickBot="1" x14ac:dyDescent="0.25">
      <c r="A213" s="84"/>
      <c r="B213" s="55"/>
      <c r="C213" s="54"/>
      <c r="D213" s="56"/>
      <c r="E213" s="84"/>
      <c r="F213" s="84"/>
      <c r="G213" s="84"/>
      <c r="H213" s="84"/>
      <c r="I213" s="84"/>
      <c r="J213" s="84"/>
      <c r="K213" s="84"/>
      <c r="L213" s="84"/>
      <c r="M213" s="85"/>
      <c r="N213" s="88" t="s">
        <v>52</v>
      </c>
      <c r="O213" s="89"/>
      <c r="P213" s="89">
        <f>O211-P212</f>
        <v>10557445.981500003</v>
      </c>
    </row>
    <row r="214" spans="1:16" ht="18" customHeight="1" x14ac:dyDescent="0.2">
      <c r="A214" s="10"/>
      <c r="H214" s="62"/>
      <c r="N214" s="61" t="s">
        <v>31</v>
      </c>
      <c r="P214" s="68">
        <f>P213*1%</f>
        <v>105574.45981500004</v>
      </c>
    </row>
    <row r="215" spans="1:16" ht="18" customHeight="1" thickBot="1" x14ac:dyDescent="0.25">
      <c r="A215" s="10"/>
      <c r="H215" s="62"/>
      <c r="N215" s="61" t="s">
        <v>53</v>
      </c>
      <c r="P215" s="70">
        <f>P213*2%</f>
        <v>211148.91963000008</v>
      </c>
    </row>
    <row r="216" spans="1:16" ht="18" customHeight="1" x14ac:dyDescent="0.2">
      <c r="A216" s="10"/>
      <c r="H216" s="62"/>
      <c r="N216" s="65" t="s">
        <v>32</v>
      </c>
      <c r="O216" s="66"/>
      <c r="P216" s="69">
        <f>P213+P214-P215</f>
        <v>10451871.521685002</v>
      </c>
    </row>
    <row r="218" spans="1:16" x14ac:dyDescent="0.2">
      <c r="A218" s="10"/>
      <c r="H218" s="62"/>
      <c r="P218" s="70"/>
    </row>
    <row r="219" spans="1:16" x14ac:dyDescent="0.2">
      <c r="A219" s="10"/>
      <c r="H219" s="62"/>
      <c r="O219" s="57"/>
      <c r="P219" s="70"/>
    </row>
    <row r="220" spans="1:16" s="3" customFormat="1" x14ac:dyDescent="0.25">
      <c r="A220" s="10"/>
      <c r="B220" s="2"/>
      <c r="C220" s="2"/>
      <c r="E220" s="11"/>
      <c r="H220" s="62"/>
      <c r="N220" s="14"/>
      <c r="O220" s="14"/>
      <c r="P220" s="14"/>
    </row>
    <row r="221" spans="1:16" s="3" customFormat="1" x14ac:dyDescent="0.25">
      <c r="A221" s="10"/>
      <c r="B221" s="2"/>
      <c r="C221" s="2"/>
      <c r="E221" s="11"/>
      <c r="H221" s="62"/>
      <c r="N221" s="14"/>
      <c r="O221" s="14"/>
      <c r="P221" s="14"/>
    </row>
    <row r="222" spans="1:16" s="3" customFormat="1" x14ac:dyDescent="0.25">
      <c r="A222" s="10"/>
      <c r="B222" s="2"/>
      <c r="C222" s="2"/>
      <c r="E222" s="11"/>
      <c r="H222" s="62"/>
      <c r="N222" s="14"/>
      <c r="O222" s="14"/>
      <c r="P222" s="14"/>
    </row>
    <row r="223" spans="1:16" s="3" customFormat="1" x14ac:dyDescent="0.25">
      <c r="A223" s="10"/>
      <c r="B223" s="2"/>
      <c r="C223" s="2"/>
      <c r="E223" s="11"/>
      <c r="H223" s="62"/>
      <c r="N223" s="14"/>
      <c r="O223" s="14"/>
      <c r="P223" s="14"/>
    </row>
    <row r="224" spans="1:16" s="3" customFormat="1" x14ac:dyDescent="0.25">
      <c r="A224" s="10"/>
      <c r="B224" s="2"/>
      <c r="C224" s="2"/>
      <c r="E224" s="11"/>
      <c r="H224" s="62"/>
      <c r="N224" s="14"/>
      <c r="O224" s="14"/>
      <c r="P224" s="14"/>
    </row>
    <row r="225" spans="1:16" s="3" customFormat="1" x14ac:dyDescent="0.25">
      <c r="A225" s="10"/>
      <c r="B225" s="2"/>
      <c r="C225" s="2"/>
      <c r="E225" s="11"/>
      <c r="H225" s="62"/>
      <c r="N225" s="14"/>
      <c r="O225" s="14"/>
      <c r="P225" s="14"/>
    </row>
    <row r="226" spans="1:16" s="3" customFormat="1" x14ac:dyDescent="0.25">
      <c r="A226" s="10"/>
      <c r="B226" s="2"/>
      <c r="C226" s="2"/>
      <c r="E226" s="11"/>
      <c r="H226" s="62"/>
      <c r="N226" s="14"/>
      <c r="O226" s="14"/>
      <c r="P226" s="14"/>
    </row>
    <row r="227" spans="1:16" s="3" customFormat="1" x14ac:dyDescent="0.25">
      <c r="A227" s="10"/>
      <c r="B227" s="2"/>
      <c r="C227" s="2"/>
      <c r="E227" s="11"/>
      <c r="H227" s="62"/>
      <c r="N227" s="14"/>
      <c r="O227" s="14"/>
      <c r="P227" s="14"/>
    </row>
    <row r="228" spans="1:16" s="3" customFormat="1" x14ac:dyDescent="0.25">
      <c r="A228" s="10"/>
      <c r="B228" s="2"/>
      <c r="C228" s="2"/>
      <c r="E228" s="11"/>
      <c r="H228" s="62"/>
      <c r="N228" s="14"/>
      <c r="O228" s="14"/>
      <c r="P228" s="14"/>
    </row>
    <row r="229" spans="1:16" s="3" customFormat="1" x14ac:dyDescent="0.25">
      <c r="A229" s="10"/>
      <c r="B229" s="2"/>
      <c r="C229" s="2"/>
      <c r="E229" s="11"/>
      <c r="H229" s="62"/>
      <c r="N229" s="14"/>
      <c r="O229" s="14"/>
      <c r="P229" s="14"/>
    </row>
    <row r="230" spans="1:16" s="3" customFormat="1" x14ac:dyDescent="0.25">
      <c r="A230" s="10"/>
      <c r="B230" s="2"/>
      <c r="C230" s="2"/>
      <c r="E230" s="11"/>
      <c r="H230" s="62"/>
      <c r="N230" s="14"/>
      <c r="O230" s="14"/>
      <c r="P230" s="14"/>
    </row>
    <row r="231" spans="1:16" s="3" customFormat="1" x14ac:dyDescent="0.25">
      <c r="A231" s="10"/>
      <c r="B231" s="2"/>
      <c r="C231" s="2"/>
      <c r="E231" s="11"/>
      <c r="H231" s="62"/>
      <c r="N231" s="14"/>
      <c r="O231" s="14"/>
      <c r="P231" s="14"/>
    </row>
  </sheetData>
  <mergeCells count="2">
    <mergeCell ref="A211:L211"/>
    <mergeCell ref="O211:P211"/>
  </mergeCells>
  <conditionalFormatting sqref="B3:B210">
    <cfRule type="duplicateValues" dxfId="741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41"/>
  <sheetViews>
    <sheetView zoomScale="110" zoomScaleNormal="110" workbookViewId="0">
      <pane xSplit="3" ySplit="2" topLeftCell="D216" activePane="bottomRight" state="frozen"/>
      <selection pane="topRight" activeCell="B1" sqref="B1"/>
      <selection pane="bottomLeft" activeCell="A3" sqref="A3"/>
      <selection pane="bottomRight" activeCell="O222" sqref="O222"/>
    </sheetView>
  </sheetViews>
  <sheetFormatPr defaultRowHeight="15" x14ac:dyDescent="0.2"/>
  <cols>
    <col min="1" max="1" width="8" style="4" customWidth="1"/>
    <col min="2" max="2" width="19.5703125" style="2" customWidth="1"/>
    <col min="3" max="3" width="15.7109375" style="2" customWidth="1"/>
    <col min="4" max="4" width="10.28515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402536</v>
      </c>
      <c r="B3" s="72" t="s">
        <v>2320</v>
      </c>
      <c r="C3" s="8" t="s">
        <v>2321</v>
      </c>
      <c r="D3" s="74" t="s">
        <v>69</v>
      </c>
      <c r="E3" s="12">
        <v>44480</v>
      </c>
      <c r="F3" s="74" t="s">
        <v>70</v>
      </c>
      <c r="G3" s="12">
        <v>44481.833333333336</v>
      </c>
      <c r="H3" s="9" t="s">
        <v>1888</v>
      </c>
      <c r="I3" s="1">
        <v>70</v>
      </c>
      <c r="J3" s="1">
        <v>66</v>
      </c>
      <c r="K3" s="1">
        <v>30</v>
      </c>
      <c r="L3" s="1">
        <v>14</v>
      </c>
      <c r="M3" s="78">
        <v>34.65</v>
      </c>
      <c r="N3" s="101">
        <v>34.65</v>
      </c>
      <c r="O3" s="63">
        <v>2530</v>
      </c>
      <c r="P3" s="64">
        <f>Table22457891011234567891011121314151617[[#This Row],[PEMBULATAN]]*O3</f>
        <v>87664.5</v>
      </c>
    </row>
    <row r="4" spans="1:16" ht="26.25" customHeight="1" x14ac:dyDescent="0.2">
      <c r="A4" s="13"/>
      <c r="B4" s="73"/>
      <c r="C4" s="71" t="s">
        <v>2322</v>
      </c>
      <c r="D4" s="76" t="s">
        <v>69</v>
      </c>
      <c r="E4" s="12">
        <v>44480</v>
      </c>
      <c r="F4" s="74" t="s">
        <v>70</v>
      </c>
      <c r="G4" s="12">
        <v>44481.833333333336</v>
      </c>
      <c r="H4" s="75" t="s">
        <v>1888</v>
      </c>
      <c r="I4" s="15">
        <v>61</v>
      </c>
      <c r="J4" s="15">
        <v>68</v>
      </c>
      <c r="K4" s="15">
        <v>13</v>
      </c>
      <c r="L4" s="15">
        <v>7</v>
      </c>
      <c r="M4" s="79">
        <v>13.481</v>
      </c>
      <c r="N4" s="101">
        <v>14</v>
      </c>
      <c r="O4" s="63">
        <v>2530</v>
      </c>
      <c r="P4" s="64">
        <f>Table22457891011234567891011121314151617[[#This Row],[PEMBULATAN]]*O4</f>
        <v>35420</v>
      </c>
    </row>
    <row r="5" spans="1:16" ht="26.25" customHeight="1" x14ac:dyDescent="0.2">
      <c r="A5" s="13"/>
      <c r="B5" s="73"/>
      <c r="C5" s="71" t="s">
        <v>2323</v>
      </c>
      <c r="D5" s="76" t="s">
        <v>69</v>
      </c>
      <c r="E5" s="12">
        <v>44480</v>
      </c>
      <c r="F5" s="74" t="s">
        <v>70</v>
      </c>
      <c r="G5" s="12">
        <v>44481.833333333336</v>
      </c>
      <c r="H5" s="75" t="s">
        <v>1888</v>
      </c>
      <c r="I5" s="15">
        <v>77</v>
      </c>
      <c r="J5" s="15">
        <v>70</v>
      </c>
      <c r="K5" s="15">
        <v>21</v>
      </c>
      <c r="L5" s="15">
        <v>13</v>
      </c>
      <c r="M5" s="79">
        <v>28.297499999999999</v>
      </c>
      <c r="N5" s="101">
        <v>29</v>
      </c>
      <c r="O5" s="63">
        <v>2530</v>
      </c>
      <c r="P5" s="64">
        <f>Table22457891011234567891011121314151617[[#This Row],[PEMBULATAN]]*O5</f>
        <v>73370</v>
      </c>
    </row>
    <row r="6" spans="1:16" ht="26.25" customHeight="1" x14ac:dyDescent="0.2">
      <c r="A6" s="13"/>
      <c r="B6" s="73"/>
      <c r="C6" s="71" t="s">
        <v>2324</v>
      </c>
      <c r="D6" s="76" t="s">
        <v>69</v>
      </c>
      <c r="E6" s="12">
        <v>44480</v>
      </c>
      <c r="F6" s="74" t="s">
        <v>70</v>
      </c>
      <c r="G6" s="12">
        <v>44481.833333333336</v>
      </c>
      <c r="H6" s="75" t="s">
        <v>1888</v>
      </c>
      <c r="I6" s="15">
        <v>80</v>
      </c>
      <c r="J6" s="15">
        <v>56</v>
      </c>
      <c r="K6" s="15">
        <v>30</v>
      </c>
      <c r="L6" s="15">
        <v>16</v>
      </c>
      <c r="M6" s="79">
        <v>33.6</v>
      </c>
      <c r="N6" s="101">
        <v>33.6</v>
      </c>
      <c r="O6" s="63">
        <v>2530</v>
      </c>
      <c r="P6" s="64">
        <f>Table22457891011234567891011121314151617[[#This Row],[PEMBULATAN]]*O6</f>
        <v>85008</v>
      </c>
    </row>
    <row r="7" spans="1:16" ht="26.25" customHeight="1" x14ac:dyDescent="0.2">
      <c r="A7" s="13"/>
      <c r="B7" s="73"/>
      <c r="C7" s="71" t="s">
        <v>2325</v>
      </c>
      <c r="D7" s="76" t="s">
        <v>69</v>
      </c>
      <c r="E7" s="12">
        <v>44480</v>
      </c>
      <c r="F7" s="74" t="s">
        <v>70</v>
      </c>
      <c r="G7" s="12">
        <v>44481.833333333336</v>
      </c>
      <c r="H7" s="75" t="s">
        <v>1888</v>
      </c>
      <c r="I7" s="15">
        <v>65</v>
      </c>
      <c r="J7" s="15">
        <v>40</v>
      </c>
      <c r="K7" s="15">
        <v>10</v>
      </c>
      <c r="L7" s="15">
        <v>2</v>
      </c>
      <c r="M7" s="79">
        <v>6.5</v>
      </c>
      <c r="N7" s="101">
        <v>6.5</v>
      </c>
      <c r="O7" s="63">
        <v>2530</v>
      </c>
      <c r="P7" s="64">
        <f>Table22457891011234567891011121314151617[[#This Row],[PEMBULATAN]]*O7</f>
        <v>16445</v>
      </c>
    </row>
    <row r="8" spans="1:16" ht="26.25" customHeight="1" x14ac:dyDescent="0.2">
      <c r="A8" s="13"/>
      <c r="B8" s="73"/>
      <c r="C8" s="71" t="s">
        <v>2326</v>
      </c>
      <c r="D8" s="76" t="s">
        <v>69</v>
      </c>
      <c r="E8" s="12">
        <v>44480</v>
      </c>
      <c r="F8" s="74" t="s">
        <v>70</v>
      </c>
      <c r="G8" s="12">
        <v>44481.833333333336</v>
      </c>
      <c r="H8" s="75" t="s">
        <v>1888</v>
      </c>
      <c r="I8" s="15">
        <v>47</v>
      </c>
      <c r="J8" s="15">
        <v>30</v>
      </c>
      <c r="K8" s="15">
        <v>15</v>
      </c>
      <c r="L8" s="15">
        <v>2</v>
      </c>
      <c r="M8" s="79">
        <v>5.2874999999999996</v>
      </c>
      <c r="N8" s="101">
        <v>5.2874999999999996</v>
      </c>
      <c r="O8" s="63">
        <v>2530</v>
      </c>
      <c r="P8" s="64">
        <f>Table22457891011234567891011121314151617[[#This Row],[PEMBULATAN]]*O8</f>
        <v>13377.375</v>
      </c>
    </row>
    <row r="9" spans="1:16" ht="26.25" customHeight="1" x14ac:dyDescent="0.2">
      <c r="A9" s="13"/>
      <c r="B9" s="106"/>
      <c r="C9" s="71" t="s">
        <v>2327</v>
      </c>
      <c r="D9" s="76" t="s">
        <v>69</v>
      </c>
      <c r="E9" s="12">
        <v>44480</v>
      </c>
      <c r="F9" s="74" t="s">
        <v>70</v>
      </c>
      <c r="G9" s="12">
        <v>44481.833333333336</v>
      </c>
      <c r="H9" s="75" t="s">
        <v>1888</v>
      </c>
      <c r="I9" s="15">
        <v>35</v>
      </c>
      <c r="J9" s="15">
        <v>22</v>
      </c>
      <c r="K9" s="15">
        <v>27</v>
      </c>
      <c r="L9" s="15">
        <v>18</v>
      </c>
      <c r="M9" s="79">
        <v>5.1974999999999998</v>
      </c>
      <c r="N9" s="101">
        <v>18</v>
      </c>
      <c r="O9" s="63">
        <v>2530</v>
      </c>
      <c r="P9" s="64">
        <f>Table22457891011234567891011121314151617[[#This Row],[PEMBULATAN]]*O9</f>
        <v>45540</v>
      </c>
    </row>
    <row r="10" spans="1:16" ht="26.25" customHeight="1" x14ac:dyDescent="0.2">
      <c r="A10" s="13"/>
      <c r="B10" s="73" t="s">
        <v>2328</v>
      </c>
      <c r="C10" s="71" t="s">
        <v>2329</v>
      </c>
      <c r="D10" s="76" t="s">
        <v>69</v>
      </c>
      <c r="E10" s="12">
        <v>44480</v>
      </c>
      <c r="F10" s="74" t="s">
        <v>70</v>
      </c>
      <c r="G10" s="12">
        <v>44481.833333333336</v>
      </c>
      <c r="H10" s="75" t="s">
        <v>1888</v>
      </c>
      <c r="I10" s="15">
        <v>28</v>
      </c>
      <c r="J10" s="15">
        <v>23</v>
      </c>
      <c r="K10" s="15">
        <v>31</v>
      </c>
      <c r="L10" s="15">
        <v>14</v>
      </c>
      <c r="M10" s="79">
        <v>4.9909999999999997</v>
      </c>
      <c r="N10" s="101">
        <v>14</v>
      </c>
      <c r="O10" s="63">
        <v>2530</v>
      </c>
      <c r="P10" s="64">
        <f>Table22457891011234567891011121314151617[[#This Row],[PEMBULATAN]]*O10</f>
        <v>35420</v>
      </c>
    </row>
    <row r="11" spans="1:16" ht="26.25" customHeight="1" x14ac:dyDescent="0.2">
      <c r="A11" s="13"/>
      <c r="B11" s="73"/>
      <c r="C11" s="71" t="s">
        <v>2330</v>
      </c>
      <c r="D11" s="76" t="s">
        <v>69</v>
      </c>
      <c r="E11" s="12">
        <v>44480</v>
      </c>
      <c r="F11" s="74" t="s">
        <v>70</v>
      </c>
      <c r="G11" s="12">
        <v>44481.833333333336</v>
      </c>
      <c r="H11" s="75" t="s">
        <v>1888</v>
      </c>
      <c r="I11" s="15">
        <v>64</v>
      </c>
      <c r="J11" s="15">
        <v>62</v>
      </c>
      <c r="K11" s="15">
        <v>21</v>
      </c>
      <c r="L11" s="15">
        <v>9</v>
      </c>
      <c r="M11" s="79">
        <v>20.832000000000001</v>
      </c>
      <c r="N11" s="101">
        <v>20.832000000000001</v>
      </c>
      <c r="O11" s="63">
        <v>2530</v>
      </c>
      <c r="P11" s="64">
        <f>Table22457891011234567891011121314151617[[#This Row],[PEMBULATAN]]*O11</f>
        <v>52704.959999999999</v>
      </c>
    </row>
    <row r="12" spans="1:16" ht="26.25" customHeight="1" x14ac:dyDescent="0.2">
      <c r="A12" s="13"/>
      <c r="B12" s="73"/>
      <c r="C12" s="71" t="s">
        <v>2331</v>
      </c>
      <c r="D12" s="76" t="s">
        <v>69</v>
      </c>
      <c r="E12" s="12">
        <v>44480</v>
      </c>
      <c r="F12" s="74" t="s">
        <v>70</v>
      </c>
      <c r="G12" s="12">
        <v>44481.833333333336</v>
      </c>
      <c r="H12" s="75" t="s">
        <v>1888</v>
      </c>
      <c r="I12" s="15">
        <v>47</v>
      </c>
      <c r="J12" s="15">
        <v>37</v>
      </c>
      <c r="K12" s="15">
        <v>15</v>
      </c>
      <c r="L12" s="15">
        <v>4</v>
      </c>
      <c r="M12" s="79">
        <v>6.5212500000000002</v>
      </c>
      <c r="N12" s="101">
        <v>6.5212500000000002</v>
      </c>
      <c r="O12" s="63">
        <v>2530</v>
      </c>
      <c r="P12" s="64">
        <f>Table22457891011234567891011121314151617[[#This Row],[PEMBULATAN]]*O12</f>
        <v>16498.762500000001</v>
      </c>
    </row>
    <row r="13" spans="1:16" ht="26.25" customHeight="1" x14ac:dyDescent="0.2">
      <c r="A13" s="13"/>
      <c r="B13" s="73"/>
      <c r="C13" s="71" t="s">
        <v>2332</v>
      </c>
      <c r="D13" s="76" t="s">
        <v>69</v>
      </c>
      <c r="E13" s="12">
        <v>44480</v>
      </c>
      <c r="F13" s="74" t="s">
        <v>70</v>
      </c>
      <c r="G13" s="12">
        <v>44481.833333333336</v>
      </c>
      <c r="H13" s="75" t="s">
        <v>1888</v>
      </c>
      <c r="I13" s="15">
        <v>50</v>
      </c>
      <c r="J13" s="15">
        <v>40</v>
      </c>
      <c r="K13" s="15">
        <v>15</v>
      </c>
      <c r="L13" s="15">
        <v>2</v>
      </c>
      <c r="M13" s="79">
        <v>7.5</v>
      </c>
      <c r="N13" s="101">
        <v>7.5</v>
      </c>
      <c r="O13" s="63">
        <v>2530</v>
      </c>
      <c r="P13" s="64">
        <f>Table22457891011234567891011121314151617[[#This Row],[PEMBULATAN]]*O13</f>
        <v>18975</v>
      </c>
    </row>
    <row r="14" spans="1:16" ht="26.25" customHeight="1" x14ac:dyDescent="0.2">
      <c r="A14" s="13"/>
      <c r="B14" s="73"/>
      <c r="C14" s="71" t="s">
        <v>2333</v>
      </c>
      <c r="D14" s="76" t="s">
        <v>69</v>
      </c>
      <c r="E14" s="12">
        <v>44480</v>
      </c>
      <c r="F14" s="74" t="s">
        <v>70</v>
      </c>
      <c r="G14" s="12">
        <v>44481.833333333336</v>
      </c>
      <c r="H14" s="75" t="s">
        <v>1888</v>
      </c>
      <c r="I14" s="15">
        <v>70</v>
      </c>
      <c r="J14" s="15">
        <v>70</v>
      </c>
      <c r="K14" s="15">
        <v>18</v>
      </c>
      <c r="L14" s="15">
        <v>8</v>
      </c>
      <c r="M14" s="79">
        <v>22.05</v>
      </c>
      <c r="N14" s="101">
        <v>22.05</v>
      </c>
      <c r="O14" s="63">
        <v>2530</v>
      </c>
      <c r="P14" s="64">
        <f>Table22457891011234567891011121314151617[[#This Row],[PEMBULATAN]]*O14</f>
        <v>55786.5</v>
      </c>
    </row>
    <row r="15" spans="1:16" ht="26.25" customHeight="1" x14ac:dyDescent="0.2">
      <c r="A15" s="13"/>
      <c r="B15" s="73"/>
      <c r="C15" s="71" t="s">
        <v>2334</v>
      </c>
      <c r="D15" s="76" t="s">
        <v>69</v>
      </c>
      <c r="E15" s="12">
        <v>44480</v>
      </c>
      <c r="F15" s="74" t="s">
        <v>70</v>
      </c>
      <c r="G15" s="12">
        <v>44481.833333333336</v>
      </c>
      <c r="H15" s="75" t="s">
        <v>1888</v>
      </c>
      <c r="I15" s="15">
        <v>83</v>
      </c>
      <c r="J15" s="15">
        <v>62</v>
      </c>
      <c r="K15" s="15">
        <v>48</v>
      </c>
      <c r="L15" s="15">
        <v>11</v>
      </c>
      <c r="M15" s="79">
        <v>61.752000000000002</v>
      </c>
      <c r="N15" s="101">
        <v>61.752000000000002</v>
      </c>
      <c r="O15" s="63">
        <v>2530</v>
      </c>
      <c r="P15" s="64">
        <f>Table22457891011234567891011121314151617[[#This Row],[PEMBULATAN]]*O15</f>
        <v>156232.56</v>
      </c>
    </row>
    <row r="16" spans="1:16" ht="26.25" customHeight="1" x14ac:dyDescent="0.2">
      <c r="A16" s="13"/>
      <c r="B16" s="73"/>
      <c r="C16" s="71" t="s">
        <v>2335</v>
      </c>
      <c r="D16" s="76" t="s">
        <v>69</v>
      </c>
      <c r="E16" s="12">
        <v>44480</v>
      </c>
      <c r="F16" s="74" t="s">
        <v>70</v>
      </c>
      <c r="G16" s="12">
        <v>44481.833333333336</v>
      </c>
      <c r="H16" s="75" t="s">
        <v>1888</v>
      </c>
      <c r="I16" s="15">
        <v>80</v>
      </c>
      <c r="J16" s="15">
        <v>70</v>
      </c>
      <c r="K16" s="15">
        <v>18</v>
      </c>
      <c r="L16" s="15">
        <v>12</v>
      </c>
      <c r="M16" s="79">
        <v>25.2</v>
      </c>
      <c r="N16" s="101">
        <v>25.2</v>
      </c>
      <c r="O16" s="63">
        <v>2530</v>
      </c>
      <c r="P16" s="64">
        <f>Table22457891011234567891011121314151617[[#This Row],[PEMBULATAN]]*O16</f>
        <v>63756</v>
      </c>
    </row>
    <row r="17" spans="1:16" ht="26.25" customHeight="1" x14ac:dyDescent="0.2">
      <c r="A17" s="13"/>
      <c r="B17" s="73"/>
      <c r="C17" s="71" t="s">
        <v>2336</v>
      </c>
      <c r="D17" s="76" t="s">
        <v>69</v>
      </c>
      <c r="E17" s="12">
        <v>44480</v>
      </c>
      <c r="F17" s="74" t="s">
        <v>70</v>
      </c>
      <c r="G17" s="12">
        <v>44481.833333333336</v>
      </c>
      <c r="H17" s="75" t="s">
        <v>1888</v>
      </c>
      <c r="I17" s="15">
        <v>84</v>
      </c>
      <c r="J17" s="15">
        <v>66</v>
      </c>
      <c r="K17" s="15">
        <v>37</v>
      </c>
      <c r="L17" s="15">
        <v>10</v>
      </c>
      <c r="M17" s="79">
        <v>51.281999999999996</v>
      </c>
      <c r="N17" s="101">
        <v>51.281999999999996</v>
      </c>
      <c r="O17" s="63">
        <v>2530</v>
      </c>
      <c r="P17" s="64">
        <f>Table22457891011234567891011121314151617[[#This Row],[PEMBULATAN]]*O17</f>
        <v>129743.45999999999</v>
      </c>
    </row>
    <row r="18" spans="1:16" ht="26.25" customHeight="1" x14ac:dyDescent="0.2">
      <c r="A18" s="13"/>
      <c r="B18" s="73"/>
      <c r="C18" s="71" t="s">
        <v>2337</v>
      </c>
      <c r="D18" s="76" t="s">
        <v>69</v>
      </c>
      <c r="E18" s="12">
        <v>44480</v>
      </c>
      <c r="F18" s="74" t="s">
        <v>70</v>
      </c>
      <c r="G18" s="12">
        <v>44481.833333333336</v>
      </c>
      <c r="H18" s="75" t="s">
        <v>1888</v>
      </c>
      <c r="I18" s="15">
        <v>75</v>
      </c>
      <c r="J18" s="15">
        <v>55</v>
      </c>
      <c r="K18" s="15">
        <v>15</v>
      </c>
      <c r="L18" s="15">
        <v>6</v>
      </c>
      <c r="M18" s="79">
        <v>15.46875</v>
      </c>
      <c r="N18" s="101">
        <v>16</v>
      </c>
      <c r="O18" s="63">
        <v>2530</v>
      </c>
      <c r="P18" s="64">
        <f>Table22457891011234567891011121314151617[[#This Row],[PEMBULATAN]]*O18</f>
        <v>40480</v>
      </c>
    </row>
    <row r="19" spans="1:16" ht="26.25" customHeight="1" x14ac:dyDescent="0.2">
      <c r="A19" s="13"/>
      <c r="B19" s="73"/>
      <c r="C19" s="71" t="s">
        <v>2338</v>
      </c>
      <c r="D19" s="76" t="s">
        <v>69</v>
      </c>
      <c r="E19" s="12">
        <v>44480</v>
      </c>
      <c r="F19" s="74" t="s">
        <v>70</v>
      </c>
      <c r="G19" s="12">
        <v>44481.833333333336</v>
      </c>
      <c r="H19" s="75" t="s">
        <v>1888</v>
      </c>
      <c r="I19" s="15">
        <v>70</v>
      </c>
      <c r="J19" s="15">
        <v>64</v>
      </c>
      <c r="K19" s="15">
        <v>20</v>
      </c>
      <c r="L19" s="15">
        <v>7</v>
      </c>
      <c r="M19" s="79">
        <v>22.4</v>
      </c>
      <c r="N19" s="101">
        <v>23</v>
      </c>
      <c r="O19" s="63">
        <v>2530</v>
      </c>
      <c r="P19" s="64">
        <f>Table22457891011234567891011121314151617[[#This Row],[PEMBULATAN]]*O19</f>
        <v>58190</v>
      </c>
    </row>
    <row r="20" spans="1:16" ht="26.25" customHeight="1" x14ac:dyDescent="0.2">
      <c r="A20" s="13"/>
      <c r="B20" s="73"/>
      <c r="C20" s="71" t="s">
        <v>2339</v>
      </c>
      <c r="D20" s="76" t="s">
        <v>69</v>
      </c>
      <c r="E20" s="12">
        <v>44480</v>
      </c>
      <c r="F20" s="74" t="s">
        <v>70</v>
      </c>
      <c r="G20" s="12">
        <v>44481.833333333336</v>
      </c>
      <c r="H20" s="75" t="s">
        <v>1888</v>
      </c>
      <c r="I20" s="15">
        <v>70</v>
      </c>
      <c r="J20" s="15">
        <v>70</v>
      </c>
      <c r="K20" s="15">
        <v>26</v>
      </c>
      <c r="L20" s="15">
        <v>10</v>
      </c>
      <c r="M20" s="79">
        <v>31.85</v>
      </c>
      <c r="N20" s="101">
        <v>31.85</v>
      </c>
      <c r="O20" s="63">
        <v>2530</v>
      </c>
      <c r="P20" s="64">
        <f>Table22457891011234567891011121314151617[[#This Row],[PEMBULATAN]]*O20</f>
        <v>80580.5</v>
      </c>
    </row>
    <row r="21" spans="1:16" ht="26.25" customHeight="1" x14ac:dyDescent="0.2">
      <c r="A21" s="13"/>
      <c r="B21" s="73"/>
      <c r="C21" s="71" t="s">
        <v>2340</v>
      </c>
      <c r="D21" s="76" t="s">
        <v>69</v>
      </c>
      <c r="E21" s="12">
        <v>44480</v>
      </c>
      <c r="F21" s="74" t="s">
        <v>70</v>
      </c>
      <c r="G21" s="12">
        <v>44481.833333333336</v>
      </c>
      <c r="H21" s="75" t="s">
        <v>1888</v>
      </c>
      <c r="I21" s="15">
        <v>80</v>
      </c>
      <c r="J21" s="15">
        <v>70</v>
      </c>
      <c r="K21" s="15">
        <v>16</v>
      </c>
      <c r="L21" s="15">
        <v>12</v>
      </c>
      <c r="M21" s="79">
        <v>22.4</v>
      </c>
      <c r="N21" s="101">
        <v>23</v>
      </c>
      <c r="O21" s="63">
        <v>2530</v>
      </c>
      <c r="P21" s="64">
        <f>Table22457891011234567891011121314151617[[#This Row],[PEMBULATAN]]*O21</f>
        <v>58190</v>
      </c>
    </row>
    <row r="22" spans="1:16" ht="26.25" customHeight="1" x14ac:dyDescent="0.2">
      <c r="A22" s="13"/>
      <c r="B22" s="73"/>
      <c r="C22" s="71" t="s">
        <v>2341</v>
      </c>
      <c r="D22" s="76" t="s">
        <v>69</v>
      </c>
      <c r="E22" s="12">
        <v>44480</v>
      </c>
      <c r="F22" s="74" t="s">
        <v>70</v>
      </c>
      <c r="G22" s="12">
        <v>44481.833333333336</v>
      </c>
      <c r="H22" s="75" t="s">
        <v>1888</v>
      </c>
      <c r="I22" s="15">
        <v>50</v>
      </c>
      <c r="J22" s="15">
        <v>47</v>
      </c>
      <c r="K22" s="15">
        <v>17</v>
      </c>
      <c r="L22" s="15">
        <v>2</v>
      </c>
      <c r="M22" s="79">
        <v>9.9875000000000007</v>
      </c>
      <c r="N22" s="101">
        <v>9.9875000000000007</v>
      </c>
      <c r="O22" s="63">
        <v>2530</v>
      </c>
      <c r="P22" s="64">
        <f>Table22457891011234567891011121314151617[[#This Row],[PEMBULATAN]]*O22</f>
        <v>25268.375</v>
      </c>
    </row>
    <row r="23" spans="1:16" ht="26.25" customHeight="1" x14ac:dyDescent="0.2">
      <c r="A23" s="13"/>
      <c r="B23" s="73"/>
      <c r="C23" s="71" t="s">
        <v>2342</v>
      </c>
      <c r="D23" s="76" t="s">
        <v>69</v>
      </c>
      <c r="E23" s="12">
        <v>44480</v>
      </c>
      <c r="F23" s="74" t="s">
        <v>70</v>
      </c>
      <c r="G23" s="12">
        <v>44481.833333333336</v>
      </c>
      <c r="H23" s="75" t="s">
        <v>1888</v>
      </c>
      <c r="I23" s="15">
        <v>77</v>
      </c>
      <c r="J23" s="15">
        <v>50</v>
      </c>
      <c r="K23" s="15">
        <v>10</v>
      </c>
      <c r="L23" s="15">
        <v>5</v>
      </c>
      <c r="M23" s="79">
        <v>9.625</v>
      </c>
      <c r="N23" s="101">
        <v>9.625</v>
      </c>
      <c r="O23" s="63">
        <v>2530</v>
      </c>
      <c r="P23" s="64">
        <f>Table22457891011234567891011121314151617[[#This Row],[PEMBULATAN]]*O23</f>
        <v>24351.25</v>
      </c>
    </row>
    <row r="24" spans="1:16" ht="26.25" customHeight="1" x14ac:dyDescent="0.2">
      <c r="A24" s="13"/>
      <c r="B24" s="73"/>
      <c r="C24" s="71" t="s">
        <v>2343</v>
      </c>
      <c r="D24" s="76" t="s">
        <v>69</v>
      </c>
      <c r="E24" s="12">
        <v>44480</v>
      </c>
      <c r="F24" s="74" t="s">
        <v>70</v>
      </c>
      <c r="G24" s="12">
        <v>44481.833333333336</v>
      </c>
      <c r="H24" s="75" t="s">
        <v>1888</v>
      </c>
      <c r="I24" s="15">
        <v>53</v>
      </c>
      <c r="J24" s="15">
        <v>44</v>
      </c>
      <c r="K24" s="15">
        <v>20</v>
      </c>
      <c r="L24" s="15">
        <v>4</v>
      </c>
      <c r="M24" s="79">
        <v>11.66</v>
      </c>
      <c r="N24" s="101">
        <v>11.66</v>
      </c>
      <c r="O24" s="63">
        <v>2530</v>
      </c>
      <c r="P24" s="64">
        <f>Table22457891011234567891011121314151617[[#This Row],[PEMBULATAN]]*O24</f>
        <v>29499.8</v>
      </c>
    </row>
    <row r="25" spans="1:16" ht="26.25" customHeight="1" x14ac:dyDescent="0.2">
      <c r="A25" s="13"/>
      <c r="B25" s="73"/>
      <c r="C25" s="71" t="s">
        <v>2344</v>
      </c>
      <c r="D25" s="76" t="s">
        <v>69</v>
      </c>
      <c r="E25" s="12">
        <v>44480</v>
      </c>
      <c r="F25" s="74" t="s">
        <v>70</v>
      </c>
      <c r="G25" s="12">
        <v>44481.833333333336</v>
      </c>
      <c r="H25" s="75" t="s">
        <v>1888</v>
      </c>
      <c r="I25" s="15">
        <v>26</v>
      </c>
      <c r="J25" s="15">
        <v>27</v>
      </c>
      <c r="K25" s="15">
        <v>30</v>
      </c>
      <c r="L25" s="15">
        <v>1</v>
      </c>
      <c r="M25" s="79">
        <v>5.2649999999999997</v>
      </c>
      <c r="N25" s="101">
        <v>5.2649999999999997</v>
      </c>
      <c r="O25" s="63">
        <v>2530</v>
      </c>
      <c r="P25" s="64">
        <f>Table22457891011234567891011121314151617[[#This Row],[PEMBULATAN]]*O25</f>
        <v>13320.449999999999</v>
      </c>
    </row>
    <row r="26" spans="1:16" ht="26.25" customHeight="1" x14ac:dyDescent="0.2">
      <c r="A26" s="13"/>
      <c r="B26" s="73"/>
      <c r="C26" s="71" t="s">
        <v>2345</v>
      </c>
      <c r="D26" s="76" t="s">
        <v>69</v>
      </c>
      <c r="E26" s="12">
        <v>44480</v>
      </c>
      <c r="F26" s="74" t="s">
        <v>70</v>
      </c>
      <c r="G26" s="12">
        <v>44481.833333333336</v>
      </c>
      <c r="H26" s="75" t="s">
        <v>1888</v>
      </c>
      <c r="I26" s="15">
        <v>54</v>
      </c>
      <c r="J26" s="15">
        <v>19</v>
      </c>
      <c r="K26" s="15">
        <v>17</v>
      </c>
      <c r="L26" s="15">
        <v>21</v>
      </c>
      <c r="M26" s="79">
        <v>4.3605</v>
      </c>
      <c r="N26" s="101">
        <v>21</v>
      </c>
      <c r="O26" s="63">
        <v>2530</v>
      </c>
      <c r="P26" s="64">
        <f>Table22457891011234567891011121314151617[[#This Row],[PEMBULATAN]]*O26</f>
        <v>53130</v>
      </c>
    </row>
    <row r="27" spans="1:16" ht="26.25" customHeight="1" x14ac:dyDescent="0.2">
      <c r="A27" s="13"/>
      <c r="B27" s="73"/>
      <c r="C27" s="71" t="s">
        <v>2346</v>
      </c>
      <c r="D27" s="76" t="s">
        <v>69</v>
      </c>
      <c r="E27" s="12">
        <v>44480</v>
      </c>
      <c r="F27" s="74" t="s">
        <v>70</v>
      </c>
      <c r="G27" s="12">
        <v>44481.833333333336</v>
      </c>
      <c r="H27" s="75" t="s">
        <v>1888</v>
      </c>
      <c r="I27" s="15">
        <v>100</v>
      </c>
      <c r="J27" s="15">
        <v>8</v>
      </c>
      <c r="K27" s="15">
        <v>5</v>
      </c>
      <c r="L27" s="15">
        <v>1</v>
      </c>
      <c r="M27" s="79">
        <v>1</v>
      </c>
      <c r="N27" s="101">
        <v>1</v>
      </c>
      <c r="O27" s="63">
        <v>2530</v>
      </c>
      <c r="P27" s="64">
        <f>Table22457891011234567891011121314151617[[#This Row],[PEMBULATAN]]*O27</f>
        <v>2530</v>
      </c>
    </row>
    <row r="28" spans="1:16" ht="26.25" customHeight="1" x14ac:dyDescent="0.2">
      <c r="A28" s="13"/>
      <c r="B28" s="73"/>
      <c r="C28" s="71" t="s">
        <v>2347</v>
      </c>
      <c r="D28" s="76" t="s">
        <v>69</v>
      </c>
      <c r="E28" s="12">
        <v>44480</v>
      </c>
      <c r="F28" s="74" t="s">
        <v>70</v>
      </c>
      <c r="G28" s="12">
        <v>44481.833333333336</v>
      </c>
      <c r="H28" s="75" t="s">
        <v>1888</v>
      </c>
      <c r="I28" s="15">
        <v>60</v>
      </c>
      <c r="J28" s="15">
        <v>24</v>
      </c>
      <c r="K28" s="15">
        <v>24</v>
      </c>
      <c r="L28" s="15">
        <v>3</v>
      </c>
      <c r="M28" s="79">
        <v>8.64</v>
      </c>
      <c r="N28" s="101">
        <v>8.64</v>
      </c>
      <c r="O28" s="63">
        <v>2530</v>
      </c>
      <c r="P28" s="64">
        <f>Table22457891011234567891011121314151617[[#This Row],[PEMBULATAN]]*O28</f>
        <v>21859.200000000001</v>
      </c>
    </row>
    <row r="29" spans="1:16" ht="26.25" customHeight="1" x14ac:dyDescent="0.2">
      <c r="A29" s="13"/>
      <c r="B29" s="73"/>
      <c r="C29" s="71" t="s">
        <v>2348</v>
      </c>
      <c r="D29" s="76" t="s">
        <v>69</v>
      </c>
      <c r="E29" s="12">
        <v>44480</v>
      </c>
      <c r="F29" s="74" t="s">
        <v>70</v>
      </c>
      <c r="G29" s="12">
        <v>44481.833333333336</v>
      </c>
      <c r="H29" s="75" t="s">
        <v>1888</v>
      </c>
      <c r="I29" s="15">
        <v>60</v>
      </c>
      <c r="J29" s="15">
        <v>70</v>
      </c>
      <c r="K29" s="15">
        <v>20</v>
      </c>
      <c r="L29" s="15">
        <v>2</v>
      </c>
      <c r="M29" s="79">
        <v>21</v>
      </c>
      <c r="N29" s="101">
        <v>21</v>
      </c>
      <c r="O29" s="63">
        <v>2530</v>
      </c>
      <c r="P29" s="64">
        <f>Table22457891011234567891011121314151617[[#This Row],[PEMBULATAN]]*O29</f>
        <v>53130</v>
      </c>
    </row>
    <row r="30" spans="1:16" ht="26.25" customHeight="1" x14ac:dyDescent="0.2">
      <c r="A30" s="13"/>
      <c r="B30" s="106"/>
      <c r="C30" s="71" t="s">
        <v>2349</v>
      </c>
      <c r="D30" s="76" t="s">
        <v>69</v>
      </c>
      <c r="E30" s="12">
        <v>44480</v>
      </c>
      <c r="F30" s="74" t="s">
        <v>70</v>
      </c>
      <c r="G30" s="12">
        <v>44481.833333333336</v>
      </c>
      <c r="H30" s="75" t="s">
        <v>1888</v>
      </c>
      <c r="I30" s="15">
        <v>83</v>
      </c>
      <c r="J30" s="15">
        <v>50</v>
      </c>
      <c r="K30" s="15">
        <v>15</v>
      </c>
      <c r="L30" s="15">
        <v>8</v>
      </c>
      <c r="M30" s="79">
        <v>15.5625</v>
      </c>
      <c r="N30" s="101">
        <v>15.5625</v>
      </c>
      <c r="O30" s="63">
        <v>2530</v>
      </c>
      <c r="P30" s="64">
        <f>Table22457891011234567891011121314151617[[#This Row],[PEMBULATAN]]*O30</f>
        <v>39373.125</v>
      </c>
    </row>
    <row r="31" spans="1:16" ht="26.25" customHeight="1" x14ac:dyDescent="0.2">
      <c r="A31" s="13"/>
      <c r="B31" s="73" t="s">
        <v>2350</v>
      </c>
      <c r="C31" s="71" t="s">
        <v>2351</v>
      </c>
      <c r="D31" s="76" t="s">
        <v>69</v>
      </c>
      <c r="E31" s="12">
        <v>44480</v>
      </c>
      <c r="F31" s="74" t="s">
        <v>70</v>
      </c>
      <c r="G31" s="12">
        <v>44481.833333333336</v>
      </c>
      <c r="H31" s="75" t="s">
        <v>1888</v>
      </c>
      <c r="I31" s="15">
        <v>67</v>
      </c>
      <c r="J31" s="15">
        <v>55</v>
      </c>
      <c r="K31" s="15">
        <v>10</v>
      </c>
      <c r="L31" s="15">
        <v>7</v>
      </c>
      <c r="M31" s="79">
        <v>9.2125000000000004</v>
      </c>
      <c r="N31" s="101">
        <v>9.2125000000000004</v>
      </c>
      <c r="O31" s="63">
        <v>2530</v>
      </c>
      <c r="P31" s="64">
        <f>Table22457891011234567891011121314151617[[#This Row],[PEMBULATAN]]*O31</f>
        <v>23307.625</v>
      </c>
    </row>
    <row r="32" spans="1:16" ht="26.25" customHeight="1" x14ac:dyDescent="0.2">
      <c r="A32" s="13"/>
      <c r="B32" s="73"/>
      <c r="C32" s="71" t="s">
        <v>2352</v>
      </c>
      <c r="D32" s="76" t="s">
        <v>69</v>
      </c>
      <c r="E32" s="12">
        <v>44480</v>
      </c>
      <c r="F32" s="74" t="s">
        <v>70</v>
      </c>
      <c r="G32" s="12">
        <v>44481.833333333336</v>
      </c>
      <c r="H32" s="75" t="s">
        <v>1888</v>
      </c>
      <c r="I32" s="15">
        <v>80</v>
      </c>
      <c r="J32" s="15">
        <v>60</v>
      </c>
      <c r="K32" s="15">
        <v>18</v>
      </c>
      <c r="L32" s="15">
        <v>10</v>
      </c>
      <c r="M32" s="79">
        <v>21.6</v>
      </c>
      <c r="N32" s="101">
        <v>21.6</v>
      </c>
      <c r="O32" s="63">
        <v>2530</v>
      </c>
      <c r="P32" s="64">
        <f>Table22457891011234567891011121314151617[[#This Row],[PEMBULATAN]]*O32</f>
        <v>54648</v>
      </c>
    </row>
    <row r="33" spans="1:16" ht="26.25" customHeight="1" x14ac:dyDescent="0.2">
      <c r="A33" s="13"/>
      <c r="B33" s="73"/>
      <c r="C33" s="71" t="s">
        <v>2353</v>
      </c>
      <c r="D33" s="76" t="s">
        <v>69</v>
      </c>
      <c r="E33" s="12">
        <v>44480</v>
      </c>
      <c r="F33" s="74" t="s">
        <v>70</v>
      </c>
      <c r="G33" s="12">
        <v>44481.833333333336</v>
      </c>
      <c r="H33" s="75" t="s">
        <v>1888</v>
      </c>
      <c r="I33" s="15">
        <v>70</v>
      </c>
      <c r="J33" s="15">
        <v>47</v>
      </c>
      <c r="K33" s="15">
        <v>20</v>
      </c>
      <c r="L33" s="15">
        <v>6</v>
      </c>
      <c r="M33" s="79">
        <v>16.45</v>
      </c>
      <c r="N33" s="101">
        <v>17</v>
      </c>
      <c r="O33" s="63">
        <v>2530</v>
      </c>
      <c r="P33" s="64">
        <f>Table22457891011234567891011121314151617[[#This Row],[PEMBULATAN]]*O33</f>
        <v>43010</v>
      </c>
    </row>
    <row r="34" spans="1:16" ht="26.25" customHeight="1" x14ac:dyDescent="0.2">
      <c r="A34" s="13"/>
      <c r="B34" s="73"/>
      <c r="C34" s="71" t="s">
        <v>2354</v>
      </c>
      <c r="D34" s="76" t="s">
        <v>69</v>
      </c>
      <c r="E34" s="12">
        <v>44480</v>
      </c>
      <c r="F34" s="74" t="s">
        <v>70</v>
      </c>
      <c r="G34" s="12">
        <v>44481.833333333336</v>
      </c>
      <c r="H34" s="75" t="s">
        <v>1888</v>
      </c>
      <c r="I34" s="15">
        <v>86</v>
      </c>
      <c r="J34" s="15">
        <v>60</v>
      </c>
      <c r="K34" s="15">
        <v>20</v>
      </c>
      <c r="L34" s="15">
        <v>6</v>
      </c>
      <c r="M34" s="79">
        <v>25.8</v>
      </c>
      <c r="N34" s="101">
        <v>25.8</v>
      </c>
      <c r="O34" s="63">
        <v>2530</v>
      </c>
      <c r="P34" s="64">
        <f>Table22457891011234567891011121314151617[[#This Row],[PEMBULATAN]]*O34</f>
        <v>65274</v>
      </c>
    </row>
    <row r="35" spans="1:16" ht="26.25" customHeight="1" x14ac:dyDescent="0.2">
      <c r="A35" s="13"/>
      <c r="B35" s="73"/>
      <c r="C35" s="71" t="s">
        <v>2355</v>
      </c>
      <c r="D35" s="76" t="s">
        <v>69</v>
      </c>
      <c r="E35" s="12">
        <v>44480</v>
      </c>
      <c r="F35" s="74" t="s">
        <v>70</v>
      </c>
      <c r="G35" s="12">
        <v>44481.833333333336</v>
      </c>
      <c r="H35" s="75" t="s">
        <v>1888</v>
      </c>
      <c r="I35" s="15">
        <v>83</v>
      </c>
      <c r="J35" s="15">
        <v>50</v>
      </c>
      <c r="K35" s="15">
        <v>40</v>
      </c>
      <c r="L35" s="15">
        <v>15</v>
      </c>
      <c r="M35" s="79">
        <v>41.5</v>
      </c>
      <c r="N35" s="101">
        <v>41.5</v>
      </c>
      <c r="O35" s="63">
        <v>2530</v>
      </c>
      <c r="P35" s="64">
        <f>Table22457891011234567891011121314151617[[#This Row],[PEMBULATAN]]*O35</f>
        <v>104995</v>
      </c>
    </row>
    <row r="36" spans="1:16" ht="26.25" customHeight="1" x14ac:dyDescent="0.2">
      <c r="A36" s="13"/>
      <c r="B36" s="73"/>
      <c r="C36" s="71" t="s">
        <v>2356</v>
      </c>
      <c r="D36" s="76" t="s">
        <v>69</v>
      </c>
      <c r="E36" s="12">
        <v>44480</v>
      </c>
      <c r="F36" s="74" t="s">
        <v>70</v>
      </c>
      <c r="G36" s="12">
        <v>44481.833333333336</v>
      </c>
      <c r="H36" s="75" t="s">
        <v>1888</v>
      </c>
      <c r="I36" s="15">
        <v>96</v>
      </c>
      <c r="J36" s="15">
        <v>55</v>
      </c>
      <c r="K36" s="15">
        <v>18</v>
      </c>
      <c r="L36" s="15">
        <v>6</v>
      </c>
      <c r="M36" s="79">
        <v>23.76</v>
      </c>
      <c r="N36" s="101">
        <v>23.76</v>
      </c>
      <c r="O36" s="63">
        <v>2530</v>
      </c>
      <c r="P36" s="64">
        <f>Table22457891011234567891011121314151617[[#This Row],[PEMBULATAN]]*O36</f>
        <v>60112.800000000003</v>
      </c>
    </row>
    <row r="37" spans="1:16" ht="26.25" customHeight="1" x14ac:dyDescent="0.2">
      <c r="A37" s="13"/>
      <c r="B37" s="73"/>
      <c r="C37" s="71" t="s">
        <v>2357</v>
      </c>
      <c r="D37" s="76" t="s">
        <v>69</v>
      </c>
      <c r="E37" s="12">
        <v>44480</v>
      </c>
      <c r="F37" s="74" t="s">
        <v>70</v>
      </c>
      <c r="G37" s="12">
        <v>44481.833333333336</v>
      </c>
      <c r="H37" s="75" t="s">
        <v>1888</v>
      </c>
      <c r="I37" s="15">
        <v>77</v>
      </c>
      <c r="J37" s="15">
        <v>64</v>
      </c>
      <c r="K37" s="15">
        <v>25</v>
      </c>
      <c r="L37" s="15">
        <v>4</v>
      </c>
      <c r="M37" s="79">
        <v>30.8</v>
      </c>
      <c r="N37" s="101">
        <v>30.8</v>
      </c>
      <c r="O37" s="63">
        <v>2530</v>
      </c>
      <c r="P37" s="64">
        <f>Table22457891011234567891011121314151617[[#This Row],[PEMBULATAN]]*O37</f>
        <v>77924</v>
      </c>
    </row>
    <row r="38" spans="1:16" ht="26.25" customHeight="1" x14ac:dyDescent="0.2">
      <c r="A38" s="13"/>
      <c r="B38" s="73"/>
      <c r="C38" s="71" t="s">
        <v>2358</v>
      </c>
      <c r="D38" s="76" t="s">
        <v>69</v>
      </c>
      <c r="E38" s="12">
        <v>44480</v>
      </c>
      <c r="F38" s="74" t="s">
        <v>70</v>
      </c>
      <c r="G38" s="12">
        <v>44481.833333333336</v>
      </c>
      <c r="H38" s="75" t="s">
        <v>1888</v>
      </c>
      <c r="I38" s="15">
        <v>60</v>
      </c>
      <c r="J38" s="15">
        <v>49</v>
      </c>
      <c r="K38" s="15">
        <v>17</v>
      </c>
      <c r="L38" s="15">
        <v>3</v>
      </c>
      <c r="M38" s="79">
        <v>12.494999999999999</v>
      </c>
      <c r="N38" s="101">
        <v>12.494999999999999</v>
      </c>
      <c r="O38" s="63">
        <v>2530</v>
      </c>
      <c r="P38" s="64">
        <f>Table22457891011234567891011121314151617[[#This Row],[PEMBULATAN]]*O38</f>
        <v>31612.35</v>
      </c>
    </row>
    <row r="39" spans="1:16" ht="26.25" customHeight="1" x14ac:dyDescent="0.2">
      <c r="A39" s="13"/>
      <c r="B39" s="73"/>
      <c r="C39" s="71" t="s">
        <v>2359</v>
      </c>
      <c r="D39" s="76" t="s">
        <v>69</v>
      </c>
      <c r="E39" s="12">
        <v>44480</v>
      </c>
      <c r="F39" s="74" t="s">
        <v>70</v>
      </c>
      <c r="G39" s="12">
        <v>44481.833333333336</v>
      </c>
      <c r="H39" s="75" t="s">
        <v>1888</v>
      </c>
      <c r="I39" s="15">
        <v>82</v>
      </c>
      <c r="J39" s="15">
        <v>60</v>
      </c>
      <c r="K39" s="15">
        <v>26</v>
      </c>
      <c r="L39" s="15">
        <v>11</v>
      </c>
      <c r="M39" s="79">
        <v>31.98</v>
      </c>
      <c r="N39" s="101">
        <v>31.98</v>
      </c>
      <c r="O39" s="63">
        <v>2530</v>
      </c>
      <c r="P39" s="64">
        <f>Table22457891011234567891011121314151617[[#This Row],[PEMBULATAN]]*O39</f>
        <v>80909.399999999994</v>
      </c>
    </row>
    <row r="40" spans="1:16" ht="26.25" customHeight="1" x14ac:dyDescent="0.2">
      <c r="A40" s="13"/>
      <c r="B40" s="73"/>
      <c r="C40" s="71" t="s">
        <v>2360</v>
      </c>
      <c r="D40" s="76" t="s">
        <v>69</v>
      </c>
      <c r="E40" s="12">
        <v>44480</v>
      </c>
      <c r="F40" s="74" t="s">
        <v>70</v>
      </c>
      <c r="G40" s="12">
        <v>44481.833333333336</v>
      </c>
      <c r="H40" s="75" t="s">
        <v>1888</v>
      </c>
      <c r="I40" s="15">
        <v>77</v>
      </c>
      <c r="J40" s="15">
        <v>60</v>
      </c>
      <c r="K40" s="15">
        <v>27</v>
      </c>
      <c r="L40" s="15">
        <v>6</v>
      </c>
      <c r="M40" s="79">
        <v>31.184999999999999</v>
      </c>
      <c r="N40" s="101">
        <v>31.184999999999999</v>
      </c>
      <c r="O40" s="63">
        <v>2530</v>
      </c>
      <c r="P40" s="64">
        <f>Table22457891011234567891011121314151617[[#This Row],[PEMBULATAN]]*O40</f>
        <v>78898.05</v>
      </c>
    </row>
    <row r="41" spans="1:16" ht="26.25" customHeight="1" x14ac:dyDescent="0.2">
      <c r="A41" s="13"/>
      <c r="B41" s="73"/>
      <c r="C41" s="71" t="s">
        <v>2361</v>
      </c>
      <c r="D41" s="76" t="s">
        <v>69</v>
      </c>
      <c r="E41" s="12">
        <v>44480</v>
      </c>
      <c r="F41" s="74" t="s">
        <v>70</v>
      </c>
      <c r="G41" s="12">
        <v>44481.833333333336</v>
      </c>
      <c r="H41" s="75" t="s">
        <v>1888</v>
      </c>
      <c r="I41" s="15">
        <v>95</v>
      </c>
      <c r="J41" s="15">
        <v>65</v>
      </c>
      <c r="K41" s="15">
        <v>36</v>
      </c>
      <c r="L41" s="15">
        <v>23</v>
      </c>
      <c r="M41" s="79">
        <v>55.575000000000003</v>
      </c>
      <c r="N41" s="101">
        <v>55.575000000000003</v>
      </c>
      <c r="O41" s="63">
        <v>2530</v>
      </c>
      <c r="P41" s="64">
        <f>Table22457891011234567891011121314151617[[#This Row],[PEMBULATAN]]*O41</f>
        <v>140604.75</v>
      </c>
    </row>
    <row r="42" spans="1:16" ht="26.25" customHeight="1" x14ac:dyDescent="0.2">
      <c r="A42" s="13"/>
      <c r="B42" s="73"/>
      <c r="C42" s="71" t="s">
        <v>2362</v>
      </c>
      <c r="D42" s="76" t="s">
        <v>69</v>
      </c>
      <c r="E42" s="12">
        <v>44480</v>
      </c>
      <c r="F42" s="74" t="s">
        <v>70</v>
      </c>
      <c r="G42" s="12">
        <v>44481.833333333336</v>
      </c>
      <c r="H42" s="75" t="s">
        <v>1888</v>
      </c>
      <c r="I42" s="15">
        <v>88</v>
      </c>
      <c r="J42" s="15">
        <v>53</v>
      </c>
      <c r="K42" s="15">
        <v>19</v>
      </c>
      <c r="L42" s="15">
        <v>7</v>
      </c>
      <c r="M42" s="79">
        <v>22.154</v>
      </c>
      <c r="N42" s="101">
        <v>22.154</v>
      </c>
      <c r="O42" s="63">
        <v>2530</v>
      </c>
      <c r="P42" s="64">
        <f>Table22457891011234567891011121314151617[[#This Row],[PEMBULATAN]]*O42</f>
        <v>56049.62</v>
      </c>
    </row>
    <row r="43" spans="1:16" ht="26.25" customHeight="1" x14ac:dyDescent="0.2">
      <c r="A43" s="13"/>
      <c r="B43" s="73"/>
      <c r="C43" s="71" t="s">
        <v>2363</v>
      </c>
      <c r="D43" s="76" t="s">
        <v>69</v>
      </c>
      <c r="E43" s="12">
        <v>44480</v>
      </c>
      <c r="F43" s="74" t="s">
        <v>70</v>
      </c>
      <c r="G43" s="12">
        <v>44481.833333333336</v>
      </c>
      <c r="H43" s="75" t="s">
        <v>1888</v>
      </c>
      <c r="I43" s="15">
        <v>100</v>
      </c>
      <c r="J43" s="15">
        <v>67</v>
      </c>
      <c r="K43" s="15">
        <v>18</v>
      </c>
      <c r="L43" s="15">
        <v>5</v>
      </c>
      <c r="M43" s="79">
        <v>30.15</v>
      </c>
      <c r="N43" s="101">
        <v>30.15</v>
      </c>
      <c r="O43" s="63">
        <v>2530</v>
      </c>
      <c r="P43" s="64">
        <f>Table22457891011234567891011121314151617[[#This Row],[PEMBULATAN]]*O43</f>
        <v>76279.5</v>
      </c>
    </row>
    <row r="44" spans="1:16" ht="26.25" customHeight="1" x14ac:dyDescent="0.2">
      <c r="A44" s="13"/>
      <c r="B44" s="73"/>
      <c r="C44" s="71" t="s">
        <v>2364</v>
      </c>
      <c r="D44" s="76" t="s">
        <v>69</v>
      </c>
      <c r="E44" s="12">
        <v>44480</v>
      </c>
      <c r="F44" s="74" t="s">
        <v>70</v>
      </c>
      <c r="G44" s="12">
        <v>44481.833333333336</v>
      </c>
      <c r="H44" s="75" t="s">
        <v>1888</v>
      </c>
      <c r="I44" s="15">
        <v>58</v>
      </c>
      <c r="J44" s="15">
        <v>36</v>
      </c>
      <c r="K44" s="15">
        <v>16</v>
      </c>
      <c r="L44" s="15">
        <v>3</v>
      </c>
      <c r="M44" s="79">
        <v>8.3520000000000003</v>
      </c>
      <c r="N44" s="101">
        <v>9</v>
      </c>
      <c r="O44" s="63">
        <v>2530</v>
      </c>
      <c r="P44" s="64">
        <f>Table22457891011234567891011121314151617[[#This Row],[PEMBULATAN]]*O44</f>
        <v>22770</v>
      </c>
    </row>
    <row r="45" spans="1:16" ht="26.25" customHeight="1" x14ac:dyDescent="0.2">
      <c r="A45" s="13"/>
      <c r="B45" s="73"/>
      <c r="C45" s="71" t="s">
        <v>2365</v>
      </c>
      <c r="D45" s="76" t="s">
        <v>69</v>
      </c>
      <c r="E45" s="12">
        <v>44480</v>
      </c>
      <c r="F45" s="74" t="s">
        <v>70</v>
      </c>
      <c r="G45" s="12">
        <v>44481.833333333336</v>
      </c>
      <c r="H45" s="75" t="s">
        <v>1888</v>
      </c>
      <c r="I45" s="15">
        <v>85</v>
      </c>
      <c r="J45" s="15">
        <v>60</v>
      </c>
      <c r="K45" s="15">
        <v>39</v>
      </c>
      <c r="L45" s="15">
        <v>15</v>
      </c>
      <c r="M45" s="79">
        <v>49.725000000000001</v>
      </c>
      <c r="N45" s="101">
        <v>49.725000000000001</v>
      </c>
      <c r="O45" s="63">
        <v>2530</v>
      </c>
      <c r="P45" s="64">
        <f>Table22457891011234567891011121314151617[[#This Row],[PEMBULATAN]]*O45</f>
        <v>125804.25</v>
      </c>
    </row>
    <row r="46" spans="1:16" ht="26.25" customHeight="1" x14ac:dyDescent="0.2">
      <c r="A46" s="13"/>
      <c r="B46" s="73"/>
      <c r="C46" s="71" t="s">
        <v>2366</v>
      </c>
      <c r="D46" s="76" t="s">
        <v>69</v>
      </c>
      <c r="E46" s="12">
        <v>44480</v>
      </c>
      <c r="F46" s="74" t="s">
        <v>70</v>
      </c>
      <c r="G46" s="12">
        <v>44481.833333333336</v>
      </c>
      <c r="H46" s="75" t="s">
        <v>1888</v>
      </c>
      <c r="I46" s="15">
        <v>80</v>
      </c>
      <c r="J46" s="15">
        <v>70</v>
      </c>
      <c r="K46" s="15">
        <v>25</v>
      </c>
      <c r="L46" s="15">
        <v>6</v>
      </c>
      <c r="M46" s="79">
        <v>35</v>
      </c>
      <c r="N46" s="101">
        <v>35</v>
      </c>
      <c r="O46" s="63">
        <v>2530</v>
      </c>
      <c r="P46" s="64">
        <f>Table22457891011234567891011121314151617[[#This Row],[PEMBULATAN]]*O46</f>
        <v>88550</v>
      </c>
    </row>
    <row r="47" spans="1:16" ht="26.25" customHeight="1" x14ac:dyDescent="0.2">
      <c r="A47" s="13"/>
      <c r="B47" s="73"/>
      <c r="C47" s="71" t="s">
        <v>2367</v>
      </c>
      <c r="D47" s="76" t="s">
        <v>69</v>
      </c>
      <c r="E47" s="12">
        <v>44480</v>
      </c>
      <c r="F47" s="74" t="s">
        <v>70</v>
      </c>
      <c r="G47" s="12">
        <v>44481.833333333336</v>
      </c>
      <c r="H47" s="75" t="s">
        <v>1888</v>
      </c>
      <c r="I47" s="15">
        <v>70</v>
      </c>
      <c r="J47" s="15">
        <v>62</v>
      </c>
      <c r="K47" s="15">
        <v>30</v>
      </c>
      <c r="L47" s="15">
        <v>7</v>
      </c>
      <c r="M47" s="79">
        <v>32.549999999999997</v>
      </c>
      <c r="N47" s="101">
        <v>32.549999999999997</v>
      </c>
      <c r="O47" s="63">
        <v>2530</v>
      </c>
      <c r="P47" s="64">
        <f>Table22457891011234567891011121314151617[[#This Row],[PEMBULATAN]]*O47</f>
        <v>82351.5</v>
      </c>
    </row>
    <row r="48" spans="1:16" ht="26.25" customHeight="1" x14ac:dyDescent="0.2">
      <c r="A48" s="13"/>
      <c r="B48" s="73"/>
      <c r="C48" s="71" t="s">
        <v>2368</v>
      </c>
      <c r="D48" s="76" t="s">
        <v>69</v>
      </c>
      <c r="E48" s="12">
        <v>44480</v>
      </c>
      <c r="F48" s="74" t="s">
        <v>70</v>
      </c>
      <c r="G48" s="12">
        <v>44481.833333333336</v>
      </c>
      <c r="H48" s="75" t="s">
        <v>1888</v>
      </c>
      <c r="I48" s="15">
        <v>107</v>
      </c>
      <c r="J48" s="15">
        <v>65</v>
      </c>
      <c r="K48" s="15">
        <v>37</v>
      </c>
      <c r="L48" s="15">
        <v>18</v>
      </c>
      <c r="M48" s="79">
        <v>64.333749999999995</v>
      </c>
      <c r="N48" s="101">
        <v>65</v>
      </c>
      <c r="O48" s="63">
        <v>2530</v>
      </c>
      <c r="P48" s="64">
        <f>Table22457891011234567891011121314151617[[#This Row],[PEMBULATAN]]*O48</f>
        <v>164450</v>
      </c>
    </row>
    <row r="49" spans="1:16" ht="26.25" customHeight="1" x14ac:dyDescent="0.2">
      <c r="A49" s="13"/>
      <c r="B49" s="73"/>
      <c r="C49" s="71" t="s">
        <v>2369</v>
      </c>
      <c r="D49" s="76" t="s">
        <v>69</v>
      </c>
      <c r="E49" s="12">
        <v>44480</v>
      </c>
      <c r="F49" s="74" t="s">
        <v>70</v>
      </c>
      <c r="G49" s="12">
        <v>44481.833333333336</v>
      </c>
      <c r="H49" s="75" t="s">
        <v>1888</v>
      </c>
      <c r="I49" s="15">
        <v>54</v>
      </c>
      <c r="J49" s="15">
        <v>37</v>
      </c>
      <c r="K49" s="15">
        <v>20</v>
      </c>
      <c r="L49" s="15">
        <v>4</v>
      </c>
      <c r="M49" s="79">
        <v>9.99</v>
      </c>
      <c r="N49" s="101">
        <v>9.99</v>
      </c>
      <c r="O49" s="63">
        <v>2530</v>
      </c>
      <c r="P49" s="64">
        <f>Table22457891011234567891011121314151617[[#This Row],[PEMBULATAN]]*O49</f>
        <v>25274.7</v>
      </c>
    </row>
    <row r="50" spans="1:16" ht="26.25" customHeight="1" x14ac:dyDescent="0.2">
      <c r="A50" s="13"/>
      <c r="B50" s="73"/>
      <c r="C50" s="71" t="s">
        <v>2370</v>
      </c>
      <c r="D50" s="76" t="s">
        <v>69</v>
      </c>
      <c r="E50" s="12">
        <v>44480</v>
      </c>
      <c r="F50" s="74" t="s">
        <v>70</v>
      </c>
      <c r="G50" s="12">
        <v>44481.833333333336</v>
      </c>
      <c r="H50" s="75" t="s">
        <v>1888</v>
      </c>
      <c r="I50" s="15">
        <v>87</v>
      </c>
      <c r="J50" s="15">
        <v>65</v>
      </c>
      <c r="K50" s="15">
        <v>28</v>
      </c>
      <c r="L50" s="15">
        <v>15</v>
      </c>
      <c r="M50" s="79">
        <v>39.585000000000001</v>
      </c>
      <c r="N50" s="101">
        <v>39.585000000000001</v>
      </c>
      <c r="O50" s="63">
        <v>2530</v>
      </c>
      <c r="P50" s="64">
        <f>Table22457891011234567891011121314151617[[#This Row],[PEMBULATAN]]*O50</f>
        <v>100150.05</v>
      </c>
    </row>
    <row r="51" spans="1:16" ht="26.25" customHeight="1" x14ac:dyDescent="0.2">
      <c r="A51" s="13"/>
      <c r="B51" s="73"/>
      <c r="C51" s="71" t="s">
        <v>2371</v>
      </c>
      <c r="D51" s="76" t="s">
        <v>69</v>
      </c>
      <c r="E51" s="12">
        <v>44480</v>
      </c>
      <c r="F51" s="74" t="s">
        <v>70</v>
      </c>
      <c r="G51" s="12">
        <v>44481.833333333336</v>
      </c>
      <c r="H51" s="75" t="s">
        <v>1888</v>
      </c>
      <c r="I51" s="15">
        <v>107</v>
      </c>
      <c r="J51" s="15">
        <v>57</v>
      </c>
      <c r="K51" s="15">
        <v>38</v>
      </c>
      <c r="L51" s="15">
        <v>20</v>
      </c>
      <c r="M51" s="79">
        <v>57.9405</v>
      </c>
      <c r="N51" s="101">
        <v>57.9405</v>
      </c>
      <c r="O51" s="63">
        <v>2530</v>
      </c>
      <c r="P51" s="64">
        <f>Table22457891011234567891011121314151617[[#This Row],[PEMBULATAN]]*O51</f>
        <v>146589.465</v>
      </c>
    </row>
    <row r="52" spans="1:16" ht="26.25" customHeight="1" x14ac:dyDescent="0.2">
      <c r="A52" s="13"/>
      <c r="B52" s="73"/>
      <c r="C52" s="71" t="s">
        <v>2372</v>
      </c>
      <c r="D52" s="76" t="s">
        <v>69</v>
      </c>
      <c r="E52" s="12">
        <v>44480</v>
      </c>
      <c r="F52" s="74" t="s">
        <v>70</v>
      </c>
      <c r="G52" s="12">
        <v>44481.833333333336</v>
      </c>
      <c r="H52" s="75" t="s">
        <v>1888</v>
      </c>
      <c r="I52" s="15">
        <v>85</v>
      </c>
      <c r="J52" s="15">
        <v>62</v>
      </c>
      <c r="K52" s="15">
        <v>32</v>
      </c>
      <c r="L52" s="15">
        <v>13</v>
      </c>
      <c r="M52" s="79">
        <v>42.16</v>
      </c>
      <c r="N52" s="101">
        <v>42.16</v>
      </c>
      <c r="O52" s="63">
        <v>2530</v>
      </c>
      <c r="P52" s="64">
        <f>Table22457891011234567891011121314151617[[#This Row],[PEMBULATAN]]*O52</f>
        <v>106664.79999999999</v>
      </c>
    </row>
    <row r="53" spans="1:16" ht="26.25" customHeight="1" x14ac:dyDescent="0.2">
      <c r="A53" s="13"/>
      <c r="B53" s="73"/>
      <c r="C53" s="71" t="s">
        <v>2373</v>
      </c>
      <c r="D53" s="76" t="s">
        <v>69</v>
      </c>
      <c r="E53" s="12">
        <v>44480</v>
      </c>
      <c r="F53" s="74" t="s">
        <v>70</v>
      </c>
      <c r="G53" s="12">
        <v>44481.833333333336</v>
      </c>
      <c r="H53" s="75" t="s">
        <v>1888</v>
      </c>
      <c r="I53" s="15">
        <v>100</v>
      </c>
      <c r="J53" s="15">
        <v>57</v>
      </c>
      <c r="K53" s="15">
        <v>23</v>
      </c>
      <c r="L53" s="15">
        <v>16</v>
      </c>
      <c r="M53" s="79">
        <v>32.774999999999999</v>
      </c>
      <c r="N53" s="101">
        <v>32.774999999999999</v>
      </c>
      <c r="O53" s="63">
        <v>2530</v>
      </c>
      <c r="P53" s="64">
        <f>Table22457891011234567891011121314151617[[#This Row],[PEMBULATAN]]*O53</f>
        <v>82920.75</v>
      </c>
    </row>
    <row r="54" spans="1:16" ht="26.25" customHeight="1" x14ac:dyDescent="0.2">
      <c r="A54" s="13"/>
      <c r="B54" s="73"/>
      <c r="C54" s="71" t="s">
        <v>2374</v>
      </c>
      <c r="D54" s="76" t="s">
        <v>69</v>
      </c>
      <c r="E54" s="12">
        <v>44480</v>
      </c>
      <c r="F54" s="74" t="s">
        <v>70</v>
      </c>
      <c r="G54" s="12">
        <v>44481.833333333336</v>
      </c>
      <c r="H54" s="75" t="s">
        <v>1888</v>
      </c>
      <c r="I54" s="15">
        <v>100</v>
      </c>
      <c r="J54" s="15">
        <v>60</v>
      </c>
      <c r="K54" s="15">
        <v>28</v>
      </c>
      <c r="L54" s="15">
        <v>11</v>
      </c>
      <c r="M54" s="79">
        <v>42</v>
      </c>
      <c r="N54" s="101">
        <v>42</v>
      </c>
      <c r="O54" s="63">
        <v>2530</v>
      </c>
      <c r="P54" s="64">
        <f>Table22457891011234567891011121314151617[[#This Row],[PEMBULATAN]]*O54</f>
        <v>106260</v>
      </c>
    </row>
    <row r="55" spans="1:16" ht="26.25" customHeight="1" x14ac:dyDescent="0.2">
      <c r="A55" s="13"/>
      <c r="B55" s="73"/>
      <c r="C55" s="71" t="s">
        <v>2375</v>
      </c>
      <c r="D55" s="76" t="s">
        <v>69</v>
      </c>
      <c r="E55" s="12">
        <v>44480</v>
      </c>
      <c r="F55" s="74" t="s">
        <v>70</v>
      </c>
      <c r="G55" s="12">
        <v>44481.833333333336</v>
      </c>
      <c r="H55" s="75" t="s">
        <v>1888</v>
      </c>
      <c r="I55" s="15">
        <v>76</v>
      </c>
      <c r="J55" s="15">
        <v>50</v>
      </c>
      <c r="K55" s="15">
        <v>15</v>
      </c>
      <c r="L55" s="15">
        <v>3</v>
      </c>
      <c r="M55" s="79">
        <v>14.25</v>
      </c>
      <c r="N55" s="101">
        <v>14.25</v>
      </c>
      <c r="O55" s="63">
        <v>2530</v>
      </c>
      <c r="P55" s="64">
        <f>Table22457891011234567891011121314151617[[#This Row],[PEMBULATAN]]*O55</f>
        <v>36052.5</v>
      </c>
    </row>
    <row r="56" spans="1:16" ht="26.25" customHeight="1" x14ac:dyDescent="0.2">
      <c r="A56" s="13"/>
      <c r="B56" s="73"/>
      <c r="C56" s="71" t="s">
        <v>2376</v>
      </c>
      <c r="D56" s="76" t="s">
        <v>69</v>
      </c>
      <c r="E56" s="12">
        <v>44480</v>
      </c>
      <c r="F56" s="74" t="s">
        <v>70</v>
      </c>
      <c r="G56" s="12">
        <v>44481.833333333336</v>
      </c>
      <c r="H56" s="75" t="s">
        <v>1888</v>
      </c>
      <c r="I56" s="15">
        <v>70</v>
      </c>
      <c r="J56" s="15">
        <v>40</v>
      </c>
      <c r="K56" s="15">
        <v>26</v>
      </c>
      <c r="L56" s="15">
        <v>9</v>
      </c>
      <c r="M56" s="79">
        <v>18.2</v>
      </c>
      <c r="N56" s="101">
        <v>18.2</v>
      </c>
      <c r="O56" s="63">
        <v>2530</v>
      </c>
      <c r="P56" s="64">
        <f>Table22457891011234567891011121314151617[[#This Row],[PEMBULATAN]]*O56</f>
        <v>46046</v>
      </c>
    </row>
    <row r="57" spans="1:16" ht="26.25" customHeight="1" x14ac:dyDescent="0.2">
      <c r="A57" s="13"/>
      <c r="B57" s="73"/>
      <c r="C57" s="71" t="s">
        <v>2377</v>
      </c>
      <c r="D57" s="76" t="s">
        <v>69</v>
      </c>
      <c r="E57" s="12">
        <v>44480</v>
      </c>
      <c r="F57" s="74" t="s">
        <v>70</v>
      </c>
      <c r="G57" s="12">
        <v>44481.833333333336</v>
      </c>
      <c r="H57" s="75" t="s">
        <v>1888</v>
      </c>
      <c r="I57" s="15">
        <v>93</v>
      </c>
      <c r="J57" s="15">
        <v>66</v>
      </c>
      <c r="K57" s="15">
        <v>33</v>
      </c>
      <c r="L57" s="15">
        <v>11</v>
      </c>
      <c r="M57" s="79">
        <v>50.638500000000001</v>
      </c>
      <c r="N57" s="101">
        <v>50.638500000000001</v>
      </c>
      <c r="O57" s="63">
        <v>2530</v>
      </c>
      <c r="P57" s="64">
        <f>Table22457891011234567891011121314151617[[#This Row],[PEMBULATAN]]*O57</f>
        <v>128115.405</v>
      </c>
    </row>
    <row r="58" spans="1:16" ht="26.25" customHeight="1" x14ac:dyDescent="0.2">
      <c r="A58" s="13"/>
      <c r="B58" s="73"/>
      <c r="C58" s="71" t="s">
        <v>2378</v>
      </c>
      <c r="D58" s="76" t="s">
        <v>69</v>
      </c>
      <c r="E58" s="12">
        <v>44480</v>
      </c>
      <c r="F58" s="74" t="s">
        <v>70</v>
      </c>
      <c r="G58" s="12">
        <v>44481.833333333336</v>
      </c>
      <c r="H58" s="75" t="s">
        <v>1888</v>
      </c>
      <c r="I58" s="15">
        <v>84</v>
      </c>
      <c r="J58" s="15">
        <v>66</v>
      </c>
      <c r="K58" s="15">
        <v>33</v>
      </c>
      <c r="L58" s="15">
        <v>18</v>
      </c>
      <c r="M58" s="79">
        <v>45.738</v>
      </c>
      <c r="N58" s="101">
        <v>45.738</v>
      </c>
      <c r="O58" s="63">
        <v>2530</v>
      </c>
      <c r="P58" s="64">
        <f>Table22457891011234567891011121314151617[[#This Row],[PEMBULATAN]]*O58</f>
        <v>115717.14</v>
      </c>
    </row>
    <row r="59" spans="1:16" ht="26.25" customHeight="1" x14ac:dyDescent="0.2">
      <c r="A59" s="13"/>
      <c r="B59" s="73"/>
      <c r="C59" s="71" t="s">
        <v>2379</v>
      </c>
      <c r="D59" s="76" t="s">
        <v>69</v>
      </c>
      <c r="E59" s="12">
        <v>44480</v>
      </c>
      <c r="F59" s="74" t="s">
        <v>70</v>
      </c>
      <c r="G59" s="12">
        <v>44481.833333333336</v>
      </c>
      <c r="H59" s="75" t="s">
        <v>1888</v>
      </c>
      <c r="I59" s="15">
        <v>67</v>
      </c>
      <c r="J59" s="15">
        <v>55</v>
      </c>
      <c r="K59" s="15">
        <v>14</v>
      </c>
      <c r="L59" s="15">
        <v>7</v>
      </c>
      <c r="M59" s="79">
        <v>12.897500000000001</v>
      </c>
      <c r="N59" s="101">
        <v>12.897500000000001</v>
      </c>
      <c r="O59" s="63">
        <v>2530</v>
      </c>
      <c r="P59" s="64">
        <f>Table22457891011234567891011121314151617[[#This Row],[PEMBULATAN]]*O59</f>
        <v>32630.675000000003</v>
      </c>
    </row>
    <row r="60" spans="1:16" ht="26.25" customHeight="1" x14ac:dyDescent="0.2">
      <c r="A60" s="13"/>
      <c r="B60" s="73"/>
      <c r="C60" s="71" t="s">
        <v>2380</v>
      </c>
      <c r="D60" s="76" t="s">
        <v>69</v>
      </c>
      <c r="E60" s="12">
        <v>44480</v>
      </c>
      <c r="F60" s="74" t="s">
        <v>70</v>
      </c>
      <c r="G60" s="12">
        <v>44481.833333333336</v>
      </c>
      <c r="H60" s="75" t="s">
        <v>1888</v>
      </c>
      <c r="I60" s="15">
        <v>60</v>
      </c>
      <c r="J60" s="15">
        <v>39</v>
      </c>
      <c r="K60" s="15">
        <v>20</v>
      </c>
      <c r="L60" s="15">
        <v>4</v>
      </c>
      <c r="M60" s="79">
        <v>11.7</v>
      </c>
      <c r="N60" s="101">
        <v>11.7</v>
      </c>
      <c r="O60" s="63">
        <v>2530</v>
      </c>
      <c r="P60" s="64">
        <f>Table22457891011234567891011121314151617[[#This Row],[PEMBULATAN]]*O60</f>
        <v>29601</v>
      </c>
    </row>
    <row r="61" spans="1:16" ht="26.25" customHeight="1" x14ac:dyDescent="0.2">
      <c r="A61" s="13"/>
      <c r="B61" s="73"/>
      <c r="C61" s="71" t="s">
        <v>2381</v>
      </c>
      <c r="D61" s="76" t="s">
        <v>69</v>
      </c>
      <c r="E61" s="12">
        <v>44480</v>
      </c>
      <c r="F61" s="74" t="s">
        <v>70</v>
      </c>
      <c r="G61" s="12">
        <v>44481.833333333336</v>
      </c>
      <c r="H61" s="75" t="s">
        <v>1888</v>
      </c>
      <c r="I61" s="15">
        <v>100</v>
      </c>
      <c r="J61" s="15">
        <v>70</v>
      </c>
      <c r="K61" s="15">
        <v>30</v>
      </c>
      <c r="L61" s="15">
        <v>20</v>
      </c>
      <c r="M61" s="79">
        <v>52.5</v>
      </c>
      <c r="N61" s="101">
        <v>52.5</v>
      </c>
      <c r="O61" s="63">
        <v>2530</v>
      </c>
      <c r="P61" s="64">
        <f>Table22457891011234567891011121314151617[[#This Row],[PEMBULATAN]]*O61</f>
        <v>132825</v>
      </c>
    </row>
    <row r="62" spans="1:16" ht="26.25" customHeight="1" x14ac:dyDescent="0.2">
      <c r="A62" s="13"/>
      <c r="B62" s="73"/>
      <c r="C62" s="71" t="s">
        <v>2382</v>
      </c>
      <c r="D62" s="76" t="s">
        <v>69</v>
      </c>
      <c r="E62" s="12">
        <v>44480</v>
      </c>
      <c r="F62" s="74" t="s">
        <v>70</v>
      </c>
      <c r="G62" s="12">
        <v>44481.833333333336</v>
      </c>
      <c r="H62" s="75" t="s">
        <v>1888</v>
      </c>
      <c r="I62" s="15">
        <v>105</v>
      </c>
      <c r="J62" s="15">
        <v>65</v>
      </c>
      <c r="K62" s="15">
        <v>44</v>
      </c>
      <c r="L62" s="15">
        <v>25</v>
      </c>
      <c r="M62" s="79">
        <v>75.075000000000003</v>
      </c>
      <c r="N62" s="101">
        <v>75.075000000000003</v>
      </c>
      <c r="O62" s="63">
        <v>2530</v>
      </c>
      <c r="P62" s="64">
        <f>Table22457891011234567891011121314151617[[#This Row],[PEMBULATAN]]*O62</f>
        <v>189939.75</v>
      </c>
    </row>
    <row r="63" spans="1:16" ht="26.25" customHeight="1" x14ac:dyDescent="0.2">
      <c r="A63" s="13"/>
      <c r="B63" s="73"/>
      <c r="C63" s="71" t="s">
        <v>2383</v>
      </c>
      <c r="D63" s="76" t="s">
        <v>69</v>
      </c>
      <c r="E63" s="12">
        <v>44480</v>
      </c>
      <c r="F63" s="74" t="s">
        <v>70</v>
      </c>
      <c r="G63" s="12">
        <v>44481.833333333336</v>
      </c>
      <c r="H63" s="75" t="s">
        <v>1888</v>
      </c>
      <c r="I63" s="15">
        <v>103</v>
      </c>
      <c r="J63" s="15">
        <v>63</v>
      </c>
      <c r="K63" s="15">
        <v>35</v>
      </c>
      <c r="L63" s="15">
        <v>20</v>
      </c>
      <c r="M63" s="79">
        <v>56.778750000000002</v>
      </c>
      <c r="N63" s="101">
        <v>56.778750000000002</v>
      </c>
      <c r="O63" s="63">
        <v>2530</v>
      </c>
      <c r="P63" s="64">
        <f>Table22457891011234567891011121314151617[[#This Row],[PEMBULATAN]]*O63</f>
        <v>143650.23750000002</v>
      </c>
    </row>
    <row r="64" spans="1:16" ht="26.25" customHeight="1" x14ac:dyDescent="0.2">
      <c r="A64" s="13"/>
      <c r="B64" s="73"/>
      <c r="C64" s="71" t="s">
        <v>2384</v>
      </c>
      <c r="D64" s="76" t="s">
        <v>69</v>
      </c>
      <c r="E64" s="12">
        <v>44480</v>
      </c>
      <c r="F64" s="74" t="s">
        <v>70</v>
      </c>
      <c r="G64" s="12">
        <v>44481.833333333336</v>
      </c>
      <c r="H64" s="75" t="s">
        <v>1888</v>
      </c>
      <c r="I64" s="15">
        <v>67</v>
      </c>
      <c r="J64" s="15">
        <v>60</v>
      </c>
      <c r="K64" s="15">
        <v>31</v>
      </c>
      <c r="L64" s="15">
        <v>24</v>
      </c>
      <c r="M64" s="79">
        <v>31.155000000000001</v>
      </c>
      <c r="N64" s="101">
        <v>31.155000000000001</v>
      </c>
      <c r="O64" s="63">
        <v>2530</v>
      </c>
      <c r="P64" s="64">
        <f>Table22457891011234567891011121314151617[[#This Row],[PEMBULATAN]]*O64</f>
        <v>78822.150000000009</v>
      </c>
    </row>
    <row r="65" spans="1:16" ht="26.25" customHeight="1" x14ac:dyDescent="0.2">
      <c r="A65" s="13"/>
      <c r="B65" s="73"/>
      <c r="C65" s="71" t="s">
        <v>2385</v>
      </c>
      <c r="D65" s="76" t="s">
        <v>69</v>
      </c>
      <c r="E65" s="12">
        <v>44480</v>
      </c>
      <c r="F65" s="74" t="s">
        <v>70</v>
      </c>
      <c r="G65" s="12">
        <v>44481.833333333336</v>
      </c>
      <c r="H65" s="75" t="s">
        <v>1888</v>
      </c>
      <c r="I65" s="15">
        <v>103</v>
      </c>
      <c r="J65" s="15">
        <v>67</v>
      </c>
      <c r="K65" s="15">
        <v>24</v>
      </c>
      <c r="L65" s="15">
        <v>17</v>
      </c>
      <c r="M65" s="79">
        <v>41.405999999999999</v>
      </c>
      <c r="N65" s="101">
        <v>42</v>
      </c>
      <c r="O65" s="63">
        <v>2530</v>
      </c>
      <c r="P65" s="64">
        <f>Table22457891011234567891011121314151617[[#This Row],[PEMBULATAN]]*O65</f>
        <v>106260</v>
      </c>
    </row>
    <row r="66" spans="1:16" ht="26.25" customHeight="1" x14ac:dyDescent="0.2">
      <c r="A66" s="13"/>
      <c r="B66" s="73"/>
      <c r="C66" s="71" t="s">
        <v>2386</v>
      </c>
      <c r="D66" s="76" t="s">
        <v>69</v>
      </c>
      <c r="E66" s="12">
        <v>44480</v>
      </c>
      <c r="F66" s="74" t="s">
        <v>70</v>
      </c>
      <c r="G66" s="12">
        <v>44481.833333333336</v>
      </c>
      <c r="H66" s="75" t="s">
        <v>1888</v>
      </c>
      <c r="I66" s="15">
        <v>90</v>
      </c>
      <c r="J66" s="15">
        <v>68</v>
      </c>
      <c r="K66" s="15">
        <v>25</v>
      </c>
      <c r="L66" s="15">
        <v>10</v>
      </c>
      <c r="M66" s="79">
        <v>38.25</v>
      </c>
      <c r="N66" s="101">
        <v>38.25</v>
      </c>
      <c r="O66" s="63">
        <v>2530</v>
      </c>
      <c r="P66" s="64">
        <f>Table22457891011234567891011121314151617[[#This Row],[PEMBULATAN]]*O66</f>
        <v>96772.5</v>
      </c>
    </row>
    <row r="67" spans="1:16" ht="26.25" customHeight="1" x14ac:dyDescent="0.2">
      <c r="A67" s="13"/>
      <c r="B67" s="73"/>
      <c r="C67" s="71" t="s">
        <v>2387</v>
      </c>
      <c r="D67" s="76" t="s">
        <v>69</v>
      </c>
      <c r="E67" s="12">
        <v>44480</v>
      </c>
      <c r="F67" s="74" t="s">
        <v>70</v>
      </c>
      <c r="G67" s="12">
        <v>44481.833333333336</v>
      </c>
      <c r="H67" s="75" t="s">
        <v>1888</v>
      </c>
      <c r="I67" s="15">
        <v>77</v>
      </c>
      <c r="J67" s="15">
        <v>65</v>
      </c>
      <c r="K67" s="15">
        <v>15</v>
      </c>
      <c r="L67" s="15">
        <v>5</v>
      </c>
      <c r="M67" s="79">
        <v>18.768750000000001</v>
      </c>
      <c r="N67" s="101">
        <v>18.768750000000001</v>
      </c>
      <c r="O67" s="63">
        <v>2530</v>
      </c>
      <c r="P67" s="64">
        <f>Table22457891011234567891011121314151617[[#This Row],[PEMBULATAN]]*O67</f>
        <v>47484.9375</v>
      </c>
    </row>
    <row r="68" spans="1:16" ht="26.25" customHeight="1" x14ac:dyDescent="0.2">
      <c r="A68" s="13"/>
      <c r="B68" s="73"/>
      <c r="C68" s="71" t="s">
        <v>2388</v>
      </c>
      <c r="D68" s="76" t="s">
        <v>69</v>
      </c>
      <c r="E68" s="12">
        <v>44480</v>
      </c>
      <c r="F68" s="74" t="s">
        <v>70</v>
      </c>
      <c r="G68" s="12">
        <v>44481.833333333336</v>
      </c>
      <c r="H68" s="75" t="s">
        <v>1888</v>
      </c>
      <c r="I68" s="15">
        <v>90</v>
      </c>
      <c r="J68" s="15">
        <v>62</v>
      </c>
      <c r="K68" s="15">
        <v>22</v>
      </c>
      <c r="L68" s="15">
        <v>7</v>
      </c>
      <c r="M68" s="79">
        <v>30.69</v>
      </c>
      <c r="N68" s="101">
        <v>30.69</v>
      </c>
      <c r="O68" s="63">
        <v>2530</v>
      </c>
      <c r="P68" s="64">
        <f>Table22457891011234567891011121314151617[[#This Row],[PEMBULATAN]]*O68</f>
        <v>77645.7</v>
      </c>
    </row>
    <row r="69" spans="1:16" ht="26.25" customHeight="1" x14ac:dyDescent="0.2">
      <c r="A69" s="13"/>
      <c r="B69" s="73"/>
      <c r="C69" s="71" t="s">
        <v>2389</v>
      </c>
      <c r="D69" s="76" t="s">
        <v>69</v>
      </c>
      <c r="E69" s="12">
        <v>44480</v>
      </c>
      <c r="F69" s="74" t="s">
        <v>70</v>
      </c>
      <c r="G69" s="12">
        <v>44481.833333333336</v>
      </c>
      <c r="H69" s="75" t="s">
        <v>1888</v>
      </c>
      <c r="I69" s="15">
        <v>91</v>
      </c>
      <c r="J69" s="15">
        <v>60</v>
      </c>
      <c r="K69" s="15">
        <v>35</v>
      </c>
      <c r="L69" s="15">
        <v>6</v>
      </c>
      <c r="M69" s="79">
        <v>47.774999999999999</v>
      </c>
      <c r="N69" s="101">
        <v>47.774999999999999</v>
      </c>
      <c r="O69" s="63">
        <v>2530</v>
      </c>
      <c r="P69" s="64">
        <f>Table22457891011234567891011121314151617[[#This Row],[PEMBULATAN]]*O69</f>
        <v>120870.75</v>
      </c>
    </row>
    <row r="70" spans="1:16" ht="26.25" customHeight="1" x14ac:dyDescent="0.2">
      <c r="A70" s="13"/>
      <c r="B70" s="73"/>
      <c r="C70" s="71" t="s">
        <v>2390</v>
      </c>
      <c r="D70" s="76" t="s">
        <v>69</v>
      </c>
      <c r="E70" s="12">
        <v>44480</v>
      </c>
      <c r="F70" s="74" t="s">
        <v>70</v>
      </c>
      <c r="G70" s="12">
        <v>44481.833333333336</v>
      </c>
      <c r="H70" s="75" t="s">
        <v>1888</v>
      </c>
      <c r="I70" s="15">
        <v>64</v>
      </c>
      <c r="J70" s="15">
        <v>57</v>
      </c>
      <c r="K70" s="15">
        <v>22</v>
      </c>
      <c r="L70" s="15">
        <v>5</v>
      </c>
      <c r="M70" s="79">
        <v>20.064</v>
      </c>
      <c r="N70" s="101">
        <v>20.064</v>
      </c>
      <c r="O70" s="63">
        <v>2530</v>
      </c>
      <c r="P70" s="64">
        <f>Table22457891011234567891011121314151617[[#This Row],[PEMBULATAN]]*O70</f>
        <v>50761.919999999998</v>
      </c>
    </row>
    <row r="71" spans="1:16" ht="26.25" customHeight="1" x14ac:dyDescent="0.2">
      <c r="A71" s="13"/>
      <c r="B71" s="73"/>
      <c r="C71" s="71" t="s">
        <v>2391</v>
      </c>
      <c r="D71" s="76" t="s">
        <v>69</v>
      </c>
      <c r="E71" s="12">
        <v>44480</v>
      </c>
      <c r="F71" s="74" t="s">
        <v>70</v>
      </c>
      <c r="G71" s="12">
        <v>44481.833333333336</v>
      </c>
      <c r="H71" s="75" t="s">
        <v>1888</v>
      </c>
      <c r="I71" s="15">
        <v>100</v>
      </c>
      <c r="J71" s="15">
        <v>64</v>
      </c>
      <c r="K71" s="15">
        <v>34</v>
      </c>
      <c r="L71" s="15">
        <v>16</v>
      </c>
      <c r="M71" s="79">
        <v>54.4</v>
      </c>
      <c r="N71" s="101">
        <v>55</v>
      </c>
      <c r="O71" s="63">
        <v>2530</v>
      </c>
      <c r="P71" s="64">
        <f>Table22457891011234567891011121314151617[[#This Row],[PEMBULATAN]]*O71</f>
        <v>139150</v>
      </c>
    </row>
    <row r="72" spans="1:16" ht="26.25" customHeight="1" x14ac:dyDescent="0.2">
      <c r="A72" s="13"/>
      <c r="B72" s="73"/>
      <c r="C72" s="71" t="s">
        <v>2392</v>
      </c>
      <c r="D72" s="76" t="s">
        <v>69</v>
      </c>
      <c r="E72" s="12">
        <v>44480</v>
      </c>
      <c r="F72" s="74" t="s">
        <v>70</v>
      </c>
      <c r="G72" s="12">
        <v>44481.833333333336</v>
      </c>
      <c r="H72" s="75" t="s">
        <v>1888</v>
      </c>
      <c r="I72" s="15">
        <v>106</v>
      </c>
      <c r="J72" s="15">
        <v>63</v>
      </c>
      <c r="K72" s="15">
        <v>15</v>
      </c>
      <c r="L72" s="15">
        <v>4</v>
      </c>
      <c r="M72" s="79">
        <v>25.0425</v>
      </c>
      <c r="N72" s="101">
        <v>25.0425</v>
      </c>
      <c r="O72" s="63">
        <v>2530</v>
      </c>
      <c r="P72" s="64">
        <f>Table22457891011234567891011121314151617[[#This Row],[PEMBULATAN]]*O72</f>
        <v>63357.525000000001</v>
      </c>
    </row>
    <row r="73" spans="1:16" ht="26.25" customHeight="1" x14ac:dyDescent="0.2">
      <c r="A73" s="13"/>
      <c r="B73" s="73"/>
      <c r="C73" s="71" t="s">
        <v>2393</v>
      </c>
      <c r="D73" s="76" t="s">
        <v>69</v>
      </c>
      <c r="E73" s="12">
        <v>44480</v>
      </c>
      <c r="F73" s="74" t="s">
        <v>70</v>
      </c>
      <c r="G73" s="12">
        <v>44481.833333333336</v>
      </c>
      <c r="H73" s="75" t="s">
        <v>1888</v>
      </c>
      <c r="I73" s="15">
        <v>103</v>
      </c>
      <c r="J73" s="15">
        <v>65</v>
      </c>
      <c r="K73" s="15">
        <v>28</v>
      </c>
      <c r="L73" s="15">
        <v>19</v>
      </c>
      <c r="M73" s="79">
        <v>46.865000000000002</v>
      </c>
      <c r="N73" s="101">
        <v>46.865000000000002</v>
      </c>
      <c r="O73" s="63">
        <v>2530</v>
      </c>
      <c r="P73" s="64">
        <f>Table22457891011234567891011121314151617[[#This Row],[PEMBULATAN]]*O73</f>
        <v>118568.45000000001</v>
      </c>
    </row>
    <row r="74" spans="1:16" ht="26.25" customHeight="1" x14ac:dyDescent="0.2">
      <c r="A74" s="13"/>
      <c r="B74" s="73"/>
      <c r="C74" s="71" t="s">
        <v>2394</v>
      </c>
      <c r="D74" s="76" t="s">
        <v>69</v>
      </c>
      <c r="E74" s="12">
        <v>44480</v>
      </c>
      <c r="F74" s="74" t="s">
        <v>70</v>
      </c>
      <c r="G74" s="12">
        <v>44481.833333333336</v>
      </c>
      <c r="H74" s="75" t="s">
        <v>1888</v>
      </c>
      <c r="I74" s="15">
        <v>91</v>
      </c>
      <c r="J74" s="15">
        <v>67</v>
      </c>
      <c r="K74" s="15">
        <v>32</v>
      </c>
      <c r="L74" s="15">
        <v>24</v>
      </c>
      <c r="M74" s="79">
        <v>48.776000000000003</v>
      </c>
      <c r="N74" s="101">
        <v>48.776000000000003</v>
      </c>
      <c r="O74" s="63">
        <v>2530</v>
      </c>
      <c r="P74" s="64">
        <f>Table22457891011234567891011121314151617[[#This Row],[PEMBULATAN]]*O74</f>
        <v>123403.28000000001</v>
      </c>
    </row>
    <row r="75" spans="1:16" ht="26.25" customHeight="1" x14ac:dyDescent="0.2">
      <c r="A75" s="13"/>
      <c r="B75" s="73"/>
      <c r="C75" s="71" t="s">
        <v>2395</v>
      </c>
      <c r="D75" s="76" t="s">
        <v>69</v>
      </c>
      <c r="E75" s="12">
        <v>44480</v>
      </c>
      <c r="F75" s="74" t="s">
        <v>70</v>
      </c>
      <c r="G75" s="12">
        <v>44481.833333333336</v>
      </c>
      <c r="H75" s="75" t="s">
        <v>1888</v>
      </c>
      <c r="I75" s="15">
        <v>100</v>
      </c>
      <c r="J75" s="15">
        <v>66</v>
      </c>
      <c r="K75" s="15">
        <v>30</v>
      </c>
      <c r="L75" s="15">
        <v>18</v>
      </c>
      <c r="M75" s="79">
        <v>49.5</v>
      </c>
      <c r="N75" s="101">
        <v>49.5</v>
      </c>
      <c r="O75" s="63">
        <v>2530</v>
      </c>
      <c r="P75" s="64">
        <f>Table22457891011234567891011121314151617[[#This Row],[PEMBULATAN]]*O75</f>
        <v>125235</v>
      </c>
    </row>
    <row r="76" spans="1:16" ht="26.25" customHeight="1" x14ac:dyDescent="0.2">
      <c r="A76" s="13"/>
      <c r="B76" s="73"/>
      <c r="C76" s="71" t="s">
        <v>2396</v>
      </c>
      <c r="D76" s="76" t="s">
        <v>69</v>
      </c>
      <c r="E76" s="12">
        <v>44480</v>
      </c>
      <c r="F76" s="74" t="s">
        <v>70</v>
      </c>
      <c r="G76" s="12">
        <v>44481.833333333336</v>
      </c>
      <c r="H76" s="75" t="s">
        <v>1888</v>
      </c>
      <c r="I76" s="15">
        <v>105</v>
      </c>
      <c r="J76" s="15">
        <v>62</v>
      </c>
      <c r="K76" s="15">
        <v>34</v>
      </c>
      <c r="L76" s="15">
        <v>19</v>
      </c>
      <c r="M76" s="79">
        <v>55.335000000000001</v>
      </c>
      <c r="N76" s="101">
        <v>56</v>
      </c>
      <c r="O76" s="63">
        <v>2530</v>
      </c>
      <c r="P76" s="64">
        <f>Table22457891011234567891011121314151617[[#This Row],[PEMBULATAN]]*O76</f>
        <v>141680</v>
      </c>
    </row>
    <row r="77" spans="1:16" ht="26.25" customHeight="1" x14ac:dyDescent="0.2">
      <c r="A77" s="13"/>
      <c r="B77" s="73"/>
      <c r="C77" s="71" t="s">
        <v>2397</v>
      </c>
      <c r="D77" s="76" t="s">
        <v>69</v>
      </c>
      <c r="E77" s="12">
        <v>44480</v>
      </c>
      <c r="F77" s="74" t="s">
        <v>70</v>
      </c>
      <c r="G77" s="12">
        <v>44481.833333333336</v>
      </c>
      <c r="H77" s="75" t="s">
        <v>1888</v>
      </c>
      <c r="I77" s="15">
        <v>100</v>
      </c>
      <c r="J77" s="15">
        <v>55</v>
      </c>
      <c r="K77" s="15">
        <v>39</v>
      </c>
      <c r="L77" s="15">
        <v>16</v>
      </c>
      <c r="M77" s="79">
        <v>53.625</v>
      </c>
      <c r="N77" s="101">
        <v>53.625</v>
      </c>
      <c r="O77" s="63">
        <v>2530</v>
      </c>
      <c r="P77" s="64">
        <f>Table22457891011234567891011121314151617[[#This Row],[PEMBULATAN]]*O77</f>
        <v>135671.25</v>
      </c>
    </row>
    <row r="78" spans="1:16" ht="26.25" customHeight="1" x14ac:dyDescent="0.2">
      <c r="A78" s="13"/>
      <c r="B78" s="73"/>
      <c r="C78" s="71" t="s">
        <v>2398</v>
      </c>
      <c r="D78" s="76" t="s">
        <v>69</v>
      </c>
      <c r="E78" s="12">
        <v>44480</v>
      </c>
      <c r="F78" s="74" t="s">
        <v>70</v>
      </c>
      <c r="G78" s="12">
        <v>44481.833333333336</v>
      </c>
      <c r="H78" s="75" t="s">
        <v>1888</v>
      </c>
      <c r="I78" s="15">
        <v>100</v>
      </c>
      <c r="J78" s="15">
        <v>63</v>
      </c>
      <c r="K78" s="15">
        <v>35</v>
      </c>
      <c r="L78" s="15">
        <v>12</v>
      </c>
      <c r="M78" s="79">
        <v>55.125</v>
      </c>
      <c r="N78" s="101">
        <v>55.125</v>
      </c>
      <c r="O78" s="63">
        <v>2530</v>
      </c>
      <c r="P78" s="64">
        <f>Table22457891011234567891011121314151617[[#This Row],[PEMBULATAN]]*O78</f>
        <v>139466.25</v>
      </c>
    </row>
    <row r="79" spans="1:16" ht="26.25" customHeight="1" x14ac:dyDescent="0.2">
      <c r="A79" s="13"/>
      <c r="B79" s="73"/>
      <c r="C79" s="71" t="s">
        <v>2399</v>
      </c>
      <c r="D79" s="76" t="s">
        <v>69</v>
      </c>
      <c r="E79" s="12">
        <v>44480</v>
      </c>
      <c r="F79" s="74" t="s">
        <v>70</v>
      </c>
      <c r="G79" s="12">
        <v>44481.833333333336</v>
      </c>
      <c r="H79" s="75" t="s">
        <v>1888</v>
      </c>
      <c r="I79" s="15">
        <v>102</v>
      </c>
      <c r="J79" s="15">
        <v>62</v>
      </c>
      <c r="K79" s="15">
        <v>36</v>
      </c>
      <c r="L79" s="15">
        <v>20</v>
      </c>
      <c r="M79" s="79">
        <v>56.915999999999997</v>
      </c>
      <c r="N79" s="101">
        <v>56.915999999999997</v>
      </c>
      <c r="O79" s="63">
        <v>2530</v>
      </c>
      <c r="P79" s="64">
        <f>Table22457891011234567891011121314151617[[#This Row],[PEMBULATAN]]*O79</f>
        <v>143997.47999999998</v>
      </c>
    </row>
    <row r="80" spans="1:16" ht="26.25" customHeight="1" x14ac:dyDescent="0.2">
      <c r="A80" s="13"/>
      <c r="B80" s="73"/>
      <c r="C80" s="71" t="s">
        <v>2400</v>
      </c>
      <c r="D80" s="76" t="s">
        <v>69</v>
      </c>
      <c r="E80" s="12">
        <v>44480</v>
      </c>
      <c r="F80" s="74" t="s">
        <v>70</v>
      </c>
      <c r="G80" s="12">
        <v>44481.833333333336</v>
      </c>
      <c r="H80" s="75" t="s">
        <v>1888</v>
      </c>
      <c r="I80" s="15">
        <v>106</v>
      </c>
      <c r="J80" s="15">
        <v>62</v>
      </c>
      <c r="K80" s="15">
        <v>40</v>
      </c>
      <c r="L80" s="15">
        <v>15</v>
      </c>
      <c r="M80" s="79">
        <v>65.72</v>
      </c>
      <c r="N80" s="101">
        <v>65.72</v>
      </c>
      <c r="O80" s="63">
        <v>2530</v>
      </c>
      <c r="P80" s="64">
        <f>Table22457891011234567891011121314151617[[#This Row],[PEMBULATAN]]*O80</f>
        <v>166271.6</v>
      </c>
    </row>
    <row r="81" spans="1:16" ht="26.25" customHeight="1" x14ac:dyDescent="0.2">
      <c r="A81" s="13"/>
      <c r="B81" s="73"/>
      <c r="C81" s="71" t="s">
        <v>2401</v>
      </c>
      <c r="D81" s="76" t="s">
        <v>69</v>
      </c>
      <c r="E81" s="12">
        <v>44480</v>
      </c>
      <c r="F81" s="74" t="s">
        <v>70</v>
      </c>
      <c r="G81" s="12">
        <v>44481.833333333336</v>
      </c>
      <c r="H81" s="75" t="s">
        <v>1888</v>
      </c>
      <c r="I81" s="15">
        <v>92</v>
      </c>
      <c r="J81" s="15">
        <v>50</v>
      </c>
      <c r="K81" s="15">
        <v>35</v>
      </c>
      <c r="L81" s="15">
        <v>14</v>
      </c>
      <c r="M81" s="79">
        <v>40.25</v>
      </c>
      <c r="N81" s="101">
        <v>40.25</v>
      </c>
      <c r="O81" s="63">
        <v>2530</v>
      </c>
      <c r="P81" s="64">
        <f>Table22457891011234567891011121314151617[[#This Row],[PEMBULATAN]]*O81</f>
        <v>101832.5</v>
      </c>
    </row>
    <row r="82" spans="1:16" ht="26.25" customHeight="1" x14ac:dyDescent="0.2">
      <c r="A82" s="13"/>
      <c r="B82" s="73"/>
      <c r="C82" s="71" t="s">
        <v>2402</v>
      </c>
      <c r="D82" s="76" t="s">
        <v>69</v>
      </c>
      <c r="E82" s="12">
        <v>44480</v>
      </c>
      <c r="F82" s="74" t="s">
        <v>70</v>
      </c>
      <c r="G82" s="12">
        <v>44481.833333333336</v>
      </c>
      <c r="H82" s="75" t="s">
        <v>1888</v>
      </c>
      <c r="I82" s="15">
        <v>110</v>
      </c>
      <c r="J82" s="15">
        <v>65</v>
      </c>
      <c r="K82" s="15">
        <v>26</v>
      </c>
      <c r="L82" s="15">
        <v>18</v>
      </c>
      <c r="M82" s="79">
        <v>46.475000000000001</v>
      </c>
      <c r="N82" s="101">
        <v>47</v>
      </c>
      <c r="O82" s="63">
        <v>2530</v>
      </c>
      <c r="P82" s="64">
        <f>Table22457891011234567891011121314151617[[#This Row],[PEMBULATAN]]*O82</f>
        <v>118910</v>
      </c>
    </row>
    <row r="83" spans="1:16" ht="26.25" customHeight="1" x14ac:dyDescent="0.2">
      <c r="A83" s="13"/>
      <c r="B83" s="73"/>
      <c r="C83" s="71" t="s">
        <v>2403</v>
      </c>
      <c r="D83" s="76" t="s">
        <v>69</v>
      </c>
      <c r="E83" s="12">
        <v>44480</v>
      </c>
      <c r="F83" s="74" t="s">
        <v>70</v>
      </c>
      <c r="G83" s="12">
        <v>44481.833333333336</v>
      </c>
      <c r="H83" s="75" t="s">
        <v>1888</v>
      </c>
      <c r="I83" s="15">
        <v>70</v>
      </c>
      <c r="J83" s="15">
        <v>40</v>
      </c>
      <c r="K83" s="15">
        <v>25</v>
      </c>
      <c r="L83" s="15">
        <v>4</v>
      </c>
      <c r="M83" s="79">
        <v>17.5</v>
      </c>
      <c r="N83" s="101">
        <v>17.5</v>
      </c>
      <c r="O83" s="63">
        <v>2530</v>
      </c>
      <c r="P83" s="64">
        <f>Table22457891011234567891011121314151617[[#This Row],[PEMBULATAN]]*O83</f>
        <v>44275</v>
      </c>
    </row>
    <row r="84" spans="1:16" ht="26.25" customHeight="1" x14ac:dyDescent="0.2">
      <c r="A84" s="13"/>
      <c r="B84" s="73"/>
      <c r="C84" s="71" t="s">
        <v>2404</v>
      </c>
      <c r="D84" s="76" t="s">
        <v>69</v>
      </c>
      <c r="E84" s="12">
        <v>44480</v>
      </c>
      <c r="F84" s="74" t="s">
        <v>70</v>
      </c>
      <c r="G84" s="12">
        <v>44481.833333333336</v>
      </c>
      <c r="H84" s="75" t="s">
        <v>1888</v>
      </c>
      <c r="I84" s="15">
        <v>114</v>
      </c>
      <c r="J84" s="15">
        <v>57</v>
      </c>
      <c r="K84" s="15">
        <v>14</v>
      </c>
      <c r="L84" s="15">
        <v>8</v>
      </c>
      <c r="M84" s="79">
        <v>22.742999999999999</v>
      </c>
      <c r="N84" s="101">
        <v>22.742999999999999</v>
      </c>
      <c r="O84" s="63">
        <v>2530</v>
      </c>
      <c r="P84" s="64">
        <f>Table22457891011234567891011121314151617[[#This Row],[PEMBULATAN]]*O84</f>
        <v>57539.789999999994</v>
      </c>
    </row>
    <row r="85" spans="1:16" ht="26.25" customHeight="1" x14ac:dyDescent="0.2">
      <c r="A85" s="13"/>
      <c r="B85" s="73"/>
      <c r="C85" s="71" t="s">
        <v>2405</v>
      </c>
      <c r="D85" s="76" t="s">
        <v>69</v>
      </c>
      <c r="E85" s="12">
        <v>44480</v>
      </c>
      <c r="F85" s="74" t="s">
        <v>70</v>
      </c>
      <c r="G85" s="12">
        <v>44481.833333333336</v>
      </c>
      <c r="H85" s="75" t="s">
        <v>1888</v>
      </c>
      <c r="I85" s="15">
        <v>106</v>
      </c>
      <c r="J85" s="15">
        <v>60</v>
      </c>
      <c r="K85" s="15">
        <v>34</v>
      </c>
      <c r="L85" s="15">
        <v>24</v>
      </c>
      <c r="M85" s="79">
        <v>54.06</v>
      </c>
      <c r="N85" s="101">
        <v>54.06</v>
      </c>
      <c r="O85" s="63">
        <v>2530</v>
      </c>
      <c r="P85" s="64">
        <f>Table22457891011234567891011121314151617[[#This Row],[PEMBULATAN]]*O85</f>
        <v>136771.80000000002</v>
      </c>
    </row>
    <row r="86" spans="1:16" ht="26.25" customHeight="1" x14ac:dyDescent="0.2">
      <c r="A86" s="13"/>
      <c r="B86" s="73"/>
      <c r="C86" s="71" t="s">
        <v>2406</v>
      </c>
      <c r="D86" s="76" t="s">
        <v>69</v>
      </c>
      <c r="E86" s="12">
        <v>44480</v>
      </c>
      <c r="F86" s="74" t="s">
        <v>70</v>
      </c>
      <c r="G86" s="12">
        <v>44481.833333333336</v>
      </c>
      <c r="H86" s="75" t="s">
        <v>1888</v>
      </c>
      <c r="I86" s="15">
        <v>74</v>
      </c>
      <c r="J86" s="15">
        <v>65</v>
      </c>
      <c r="K86" s="15">
        <v>33</v>
      </c>
      <c r="L86" s="15">
        <v>11</v>
      </c>
      <c r="M86" s="79">
        <v>39.682499999999997</v>
      </c>
      <c r="N86" s="101">
        <v>39.682499999999997</v>
      </c>
      <c r="O86" s="63">
        <v>2530</v>
      </c>
      <c r="P86" s="64">
        <f>Table22457891011234567891011121314151617[[#This Row],[PEMBULATAN]]*O86</f>
        <v>100396.72499999999</v>
      </c>
    </row>
    <row r="87" spans="1:16" ht="26.25" customHeight="1" x14ac:dyDescent="0.2">
      <c r="A87" s="13"/>
      <c r="B87" s="73"/>
      <c r="C87" s="71" t="s">
        <v>2407</v>
      </c>
      <c r="D87" s="76" t="s">
        <v>69</v>
      </c>
      <c r="E87" s="12">
        <v>44480</v>
      </c>
      <c r="F87" s="74" t="s">
        <v>70</v>
      </c>
      <c r="G87" s="12">
        <v>44481.833333333336</v>
      </c>
      <c r="H87" s="75" t="s">
        <v>1888</v>
      </c>
      <c r="I87" s="15">
        <v>80</v>
      </c>
      <c r="J87" s="15">
        <v>64</v>
      </c>
      <c r="K87" s="15">
        <v>27</v>
      </c>
      <c r="L87" s="15">
        <v>16</v>
      </c>
      <c r="M87" s="79">
        <v>34.56</v>
      </c>
      <c r="N87" s="101">
        <v>34.56</v>
      </c>
      <c r="O87" s="63">
        <v>2530</v>
      </c>
      <c r="P87" s="64">
        <f>Table22457891011234567891011121314151617[[#This Row],[PEMBULATAN]]*O87</f>
        <v>87436.800000000003</v>
      </c>
    </row>
    <row r="88" spans="1:16" ht="26.25" customHeight="1" x14ac:dyDescent="0.2">
      <c r="A88" s="13"/>
      <c r="B88" s="73"/>
      <c r="C88" s="71" t="s">
        <v>2408</v>
      </c>
      <c r="D88" s="76" t="s">
        <v>69</v>
      </c>
      <c r="E88" s="12">
        <v>44480</v>
      </c>
      <c r="F88" s="74" t="s">
        <v>70</v>
      </c>
      <c r="G88" s="12">
        <v>44481.833333333336</v>
      </c>
      <c r="H88" s="75" t="s">
        <v>1888</v>
      </c>
      <c r="I88" s="15">
        <v>91</v>
      </c>
      <c r="J88" s="15">
        <v>50</v>
      </c>
      <c r="K88" s="15">
        <v>30</v>
      </c>
      <c r="L88" s="15">
        <v>4</v>
      </c>
      <c r="M88" s="79">
        <v>34.125</v>
      </c>
      <c r="N88" s="101">
        <v>34.125</v>
      </c>
      <c r="O88" s="63">
        <v>2530</v>
      </c>
      <c r="P88" s="64">
        <f>Table22457891011234567891011121314151617[[#This Row],[PEMBULATAN]]*O88</f>
        <v>86336.25</v>
      </c>
    </row>
    <row r="89" spans="1:16" ht="26.25" customHeight="1" x14ac:dyDescent="0.2">
      <c r="A89" s="13"/>
      <c r="B89" s="73"/>
      <c r="C89" s="71" t="s">
        <v>2409</v>
      </c>
      <c r="D89" s="76" t="s">
        <v>69</v>
      </c>
      <c r="E89" s="12">
        <v>44480</v>
      </c>
      <c r="F89" s="74" t="s">
        <v>70</v>
      </c>
      <c r="G89" s="12">
        <v>44481.833333333336</v>
      </c>
      <c r="H89" s="75" t="s">
        <v>1888</v>
      </c>
      <c r="I89" s="15">
        <v>60</v>
      </c>
      <c r="J89" s="15">
        <v>40</v>
      </c>
      <c r="K89" s="15">
        <v>15</v>
      </c>
      <c r="L89" s="15">
        <v>8</v>
      </c>
      <c r="M89" s="79">
        <v>9</v>
      </c>
      <c r="N89" s="101">
        <v>9</v>
      </c>
      <c r="O89" s="63">
        <v>2530</v>
      </c>
      <c r="P89" s="64">
        <f>Table22457891011234567891011121314151617[[#This Row],[PEMBULATAN]]*O89</f>
        <v>22770</v>
      </c>
    </row>
    <row r="90" spans="1:16" ht="26.25" customHeight="1" x14ac:dyDescent="0.2">
      <c r="A90" s="13"/>
      <c r="B90" s="73"/>
      <c r="C90" s="71" t="s">
        <v>2410</v>
      </c>
      <c r="D90" s="76" t="s">
        <v>69</v>
      </c>
      <c r="E90" s="12">
        <v>44480</v>
      </c>
      <c r="F90" s="74" t="s">
        <v>70</v>
      </c>
      <c r="G90" s="12">
        <v>44481.833333333336</v>
      </c>
      <c r="H90" s="75" t="s">
        <v>1888</v>
      </c>
      <c r="I90" s="15">
        <v>67</v>
      </c>
      <c r="J90" s="15">
        <v>40</v>
      </c>
      <c r="K90" s="15">
        <v>18</v>
      </c>
      <c r="L90" s="15">
        <v>8</v>
      </c>
      <c r="M90" s="79">
        <v>12.06</v>
      </c>
      <c r="N90" s="101">
        <v>12.06</v>
      </c>
      <c r="O90" s="63">
        <v>2530</v>
      </c>
      <c r="P90" s="64">
        <f>Table22457891011234567891011121314151617[[#This Row],[PEMBULATAN]]*O90</f>
        <v>30511.800000000003</v>
      </c>
    </row>
    <row r="91" spans="1:16" ht="26.25" customHeight="1" x14ac:dyDescent="0.2">
      <c r="A91" s="13"/>
      <c r="B91" s="73"/>
      <c r="C91" s="71" t="s">
        <v>2411</v>
      </c>
      <c r="D91" s="76" t="s">
        <v>69</v>
      </c>
      <c r="E91" s="12">
        <v>44480</v>
      </c>
      <c r="F91" s="74" t="s">
        <v>70</v>
      </c>
      <c r="G91" s="12">
        <v>44481.833333333336</v>
      </c>
      <c r="H91" s="75" t="s">
        <v>1888</v>
      </c>
      <c r="I91" s="15">
        <v>92</v>
      </c>
      <c r="J91" s="15">
        <v>28</v>
      </c>
      <c r="K91" s="15">
        <v>7</v>
      </c>
      <c r="L91" s="15">
        <v>3</v>
      </c>
      <c r="M91" s="79">
        <v>4.508</v>
      </c>
      <c r="N91" s="101">
        <v>4.508</v>
      </c>
      <c r="O91" s="63">
        <v>2530</v>
      </c>
      <c r="P91" s="64">
        <f>Table22457891011234567891011121314151617[[#This Row],[PEMBULATAN]]*O91</f>
        <v>11405.24</v>
      </c>
    </row>
    <row r="92" spans="1:16" ht="26.25" customHeight="1" x14ac:dyDescent="0.2">
      <c r="A92" s="13"/>
      <c r="B92" s="73"/>
      <c r="C92" s="71" t="s">
        <v>2412</v>
      </c>
      <c r="D92" s="76" t="s">
        <v>69</v>
      </c>
      <c r="E92" s="12">
        <v>44480</v>
      </c>
      <c r="F92" s="74" t="s">
        <v>70</v>
      </c>
      <c r="G92" s="12">
        <v>44481.833333333336</v>
      </c>
      <c r="H92" s="75" t="s">
        <v>1888</v>
      </c>
      <c r="I92" s="15">
        <v>62</v>
      </c>
      <c r="J92" s="15">
        <v>47</v>
      </c>
      <c r="K92" s="15">
        <v>5</v>
      </c>
      <c r="L92" s="15">
        <v>2</v>
      </c>
      <c r="M92" s="79">
        <v>3.6425000000000001</v>
      </c>
      <c r="N92" s="101">
        <v>3.6425000000000001</v>
      </c>
      <c r="O92" s="63">
        <v>2530</v>
      </c>
      <c r="P92" s="64">
        <f>Table22457891011234567891011121314151617[[#This Row],[PEMBULATAN]]*O92</f>
        <v>9215.5249999999996</v>
      </c>
    </row>
    <row r="93" spans="1:16" ht="26.25" customHeight="1" x14ac:dyDescent="0.2">
      <c r="A93" s="13"/>
      <c r="B93" s="73"/>
      <c r="C93" s="71" t="s">
        <v>2413</v>
      </c>
      <c r="D93" s="76" t="s">
        <v>69</v>
      </c>
      <c r="E93" s="12">
        <v>44480</v>
      </c>
      <c r="F93" s="74" t="s">
        <v>70</v>
      </c>
      <c r="G93" s="12">
        <v>44481.833333333336</v>
      </c>
      <c r="H93" s="75" t="s">
        <v>1888</v>
      </c>
      <c r="I93" s="15">
        <v>58</v>
      </c>
      <c r="J93" s="15">
        <v>35</v>
      </c>
      <c r="K93" s="15">
        <v>14</v>
      </c>
      <c r="L93" s="15">
        <v>5</v>
      </c>
      <c r="M93" s="79">
        <v>7.1050000000000004</v>
      </c>
      <c r="N93" s="101">
        <v>7.1050000000000004</v>
      </c>
      <c r="O93" s="63">
        <v>2530</v>
      </c>
      <c r="P93" s="64">
        <f>Table22457891011234567891011121314151617[[#This Row],[PEMBULATAN]]*O93</f>
        <v>17975.650000000001</v>
      </c>
    </row>
    <row r="94" spans="1:16" ht="26.25" customHeight="1" x14ac:dyDescent="0.2">
      <c r="A94" s="13"/>
      <c r="B94" s="73"/>
      <c r="C94" s="71" t="s">
        <v>2414</v>
      </c>
      <c r="D94" s="76" t="s">
        <v>69</v>
      </c>
      <c r="E94" s="12">
        <v>44480</v>
      </c>
      <c r="F94" s="74" t="s">
        <v>70</v>
      </c>
      <c r="G94" s="12">
        <v>44481.833333333336</v>
      </c>
      <c r="H94" s="75" t="s">
        <v>1888</v>
      </c>
      <c r="I94" s="15">
        <v>64</v>
      </c>
      <c r="J94" s="15">
        <v>20</v>
      </c>
      <c r="K94" s="15">
        <v>10</v>
      </c>
      <c r="L94" s="15">
        <v>2</v>
      </c>
      <c r="M94" s="79">
        <v>3.2</v>
      </c>
      <c r="N94" s="101">
        <v>3.2</v>
      </c>
      <c r="O94" s="63">
        <v>2530</v>
      </c>
      <c r="P94" s="64">
        <f>Table22457891011234567891011121314151617[[#This Row],[PEMBULATAN]]*O94</f>
        <v>8096</v>
      </c>
    </row>
    <row r="95" spans="1:16" ht="26.25" customHeight="1" x14ac:dyDescent="0.2">
      <c r="A95" s="13"/>
      <c r="B95" s="73"/>
      <c r="C95" s="71" t="s">
        <v>2415</v>
      </c>
      <c r="D95" s="76" t="s">
        <v>69</v>
      </c>
      <c r="E95" s="12">
        <v>44480</v>
      </c>
      <c r="F95" s="74" t="s">
        <v>70</v>
      </c>
      <c r="G95" s="12">
        <v>44481.833333333336</v>
      </c>
      <c r="H95" s="75" t="s">
        <v>1888</v>
      </c>
      <c r="I95" s="15">
        <v>77</v>
      </c>
      <c r="J95" s="15">
        <v>45</v>
      </c>
      <c r="K95" s="15">
        <v>7</v>
      </c>
      <c r="L95" s="15">
        <v>3</v>
      </c>
      <c r="M95" s="79">
        <v>6.0637499999999998</v>
      </c>
      <c r="N95" s="101">
        <v>6.0637499999999998</v>
      </c>
      <c r="O95" s="63">
        <v>2530</v>
      </c>
      <c r="P95" s="64">
        <f>Table22457891011234567891011121314151617[[#This Row],[PEMBULATAN]]*O95</f>
        <v>15341.287499999999</v>
      </c>
    </row>
    <row r="96" spans="1:16" ht="26.25" customHeight="1" x14ac:dyDescent="0.2">
      <c r="A96" s="13"/>
      <c r="B96" s="73"/>
      <c r="C96" s="71" t="s">
        <v>2416</v>
      </c>
      <c r="D96" s="76" t="s">
        <v>69</v>
      </c>
      <c r="E96" s="12">
        <v>44480</v>
      </c>
      <c r="F96" s="74" t="s">
        <v>70</v>
      </c>
      <c r="G96" s="12">
        <v>44481.833333333336</v>
      </c>
      <c r="H96" s="75" t="s">
        <v>1888</v>
      </c>
      <c r="I96" s="15">
        <v>80</v>
      </c>
      <c r="J96" s="15">
        <v>45</v>
      </c>
      <c r="K96" s="15">
        <v>13</v>
      </c>
      <c r="L96" s="15">
        <v>7</v>
      </c>
      <c r="M96" s="79">
        <v>11.7</v>
      </c>
      <c r="N96" s="101">
        <v>11.7</v>
      </c>
      <c r="O96" s="63">
        <v>2530</v>
      </c>
      <c r="P96" s="64">
        <f>Table22457891011234567891011121314151617[[#This Row],[PEMBULATAN]]*O96</f>
        <v>29601</v>
      </c>
    </row>
    <row r="97" spans="1:16" ht="26.25" customHeight="1" x14ac:dyDescent="0.2">
      <c r="A97" s="13"/>
      <c r="B97" s="73"/>
      <c r="C97" s="71" t="s">
        <v>2417</v>
      </c>
      <c r="D97" s="76" t="s">
        <v>69</v>
      </c>
      <c r="E97" s="12">
        <v>44480</v>
      </c>
      <c r="F97" s="74" t="s">
        <v>70</v>
      </c>
      <c r="G97" s="12">
        <v>44481.833333333336</v>
      </c>
      <c r="H97" s="75" t="s">
        <v>1888</v>
      </c>
      <c r="I97" s="15">
        <v>45</v>
      </c>
      <c r="J97" s="15">
        <v>35</v>
      </c>
      <c r="K97" s="15">
        <v>8</v>
      </c>
      <c r="L97" s="15">
        <v>2</v>
      </c>
      <c r="M97" s="79">
        <v>3.15</v>
      </c>
      <c r="N97" s="101">
        <v>3.15</v>
      </c>
      <c r="O97" s="63">
        <v>2530</v>
      </c>
      <c r="P97" s="64">
        <f>Table22457891011234567891011121314151617[[#This Row],[PEMBULATAN]]*O97</f>
        <v>7969.5</v>
      </c>
    </row>
    <row r="98" spans="1:16" ht="26.25" customHeight="1" x14ac:dyDescent="0.2">
      <c r="A98" s="13"/>
      <c r="B98" s="73"/>
      <c r="C98" s="71" t="s">
        <v>2418</v>
      </c>
      <c r="D98" s="76" t="s">
        <v>69</v>
      </c>
      <c r="E98" s="12">
        <v>44480</v>
      </c>
      <c r="F98" s="74" t="s">
        <v>70</v>
      </c>
      <c r="G98" s="12">
        <v>44481.833333333336</v>
      </c>
      <c r="H98" s="75" t="s">
        <v>1888</v>
      </c>
      <c r="I98" s="15">
        <v>44</v>
      </c>
      <c r="J98" s="15">
        <v>30</v>
      </c>
      <c r="K98" s="15">
        <v>31</v>
      </c>
      <c r="L98" s="15">
        <v>1</v>
      </c>
      <c r="M98" s="79">
        <v>10.23</v>
      </c>
      <c r="N98" s="101">
        <v>10.23</v>
      </c>
      <c r="O98" s="63">
        <v>2530</v>
      </c>
      <c r="P98" s="64">
        <f>Table22457891011234567891011121314151617[[#This Row],[PEMBULATAN]]*O98</f>
        <v>25881.9</v>
      </c>
    </row>
    <row r="99" spans="1:16" ht="26.25" customHeight="1" x14ac:dyDescent="0.2">
      <c r="A99" s="13"/>
      <c r="B99" s="73"/>
      <c r="C99" s="71" t="s">
        <v>2419</v>
      </c>
      <c r="D99" s="76" t="s">
        <v>69</v>
      </c>
      <c r="E99" s="12">
        <v>44480</v>
      </c>
      <c r="F99" s="74" t="s">
        <v>70</v>
      </c>
      <c r="G99" s="12">
        <v>44481.833333333336</v>
      </c>
      <c r="H99" s="75" t="s">
        <v>1888</v>
      </c>
      <c r="I99" s="15">
        <v>50</v>
      </c>
      <c r="J99" s="15">
        <v>23</v>
      </c>
      <c r="K99" s="15">
        <v>20</v>
      </c>
      <c r="L99" s="15">
        <v>9</v>
      </c>
      <c r="M99" s="79">
        <v>5.75</v>
      </c>
      <c r="N99" s="101">
        <v>9</v>
      </c>
      <c r="O99" s="63">
        <v>2530</v>
      </c>
      <c r="P99" s="64">
        <f>Table22457891011234567891011121314151617[[#This Row],[PEMBULATAN]]*O99</f>
        <v>22770</v>
      </c>
    </row>
    <row r="100" spans="1:16" ht="26.25" customHeight="1" x14ac:dyDescent="0.2">
      <c r="A100" s="13"/>
      <c r="B100" s="73"/>
      <c r="C100" s="71" t="s">
        <v>2420</v>
      </c>
      <c r="D100" s="76" t="s">
        <v>69</v>
      </c>
      <c r="E100" s="12">
        <v>44480</v>
      </c>
      <c r="F100" s="74" t="s">
        <v>70</v>
      </c>
      <c r="G100" s="12">
        <v>44481.833333333336</v>
      </c>
      <c r="H100" s="75" t="s">
        <v>1888</v>
      </c>
      <c r="I100" s="15">
        <v>93</v>
      </c>
      <c r="J100" s="15">
        <v>30</v>
      </c>
      <c r="K100" s="15">
        <v>9</v>
      </c>
      <c r="L100" s="15">
        <v>4</v>
      </c>
      <c r="M100" s="79">
        <v>6.2774999999999999</v>
      </c>
      <c r="N100" s="101">
        <v>6.2774999999999999</v>
      </c>
      <c r="O100" s="63">
        <v>2530</v>
      </c>
      <c r="P100" s="64">
        <f>Table22457891011234567891011121314151617[[#This Row],[PEMBULATAN]]*O100</f>
        <v>15882.074999999999</v>
      </c>
    </row>
    <row r="101" spans="1:16" ht="26.25" customHeight="1" x14ac:dyDescent="0.2">
      <c r="A101" s="13"/>
      <c r="B101" s="73"/>
      <c r="C101" s="71" t="s">
        <v>2421</v>
      </c>
      <c r="D101" s="76" t="s">
        <v>69</v>
      </c>
      <c r="E101" s="12">
        <v>44480</v>
      </c>
      <c r="F101" s="74" t="s">
        <v>70</v>
      </c>
      <c r="G101" s="12">
        <v>44481.833333333336</v>
      </c>
      <c r="H101" s="75" t="s">
        <v>1888</v>
      </c>
      <c r="I101" s="15">
        <v>102</v>
      </c>
      <c r="J101" s="15">
        <v>7</v>
      </c>
      <c r="K101" s="15">
        <v>5</v>
      </c>
      <c r="L101" s="15">
        <v>1</v>
      </c>
      <c r="M101" s="79">
        <v>0.89249999999999996</v>
      </c>
      <c r="N101" s="101">
        <v>1</v>
      </c>
      <c r="O101" s="63">
        <v>2530</v>
      </c>
      <c r="P101" s="64">
        <f>Table22457891011234567891011121314151617[[#This Row],[PEMBULATAN]]*O101</f>
        <v>2530</v>
      </c>
    </row>
    <row r="102" spans="1:16" ht="26.25" customHeight="1" x14ac:dyDescent="0.2">
      <c r="A102" s="13"/>
      <c r="B102" s="73"/>
      <c r="C102" s="71" t="s">
        <v>2422</v>
      </c>
      <c r="D102" s="76" t="s">
        <v>69</v>
      </c>
      <c r="E102" s="12">
        <v>44480</v>
      </c>
      <c r="F102" s="74" t="s">
        <v>70</v>
      </c>
      <c r="G102" s="12">
        <v>44481.833333333336</v>
      </c>
      <c r="H102" s="75" t="s">
        <v>1888</v>
      </c>
      <c r="I102" s="15">
        <v>45</v>
      </c>
      <c r="J102" s="15">
        <v>35</v>
      </c>
      <c r="K102" s="15">
        <v>30</v>
      </c>
      <c r="L102" s="15">
        <v>8</v>
      </c>
      <c r="M102" s="79">
        <v>11.8125</v>
      </c>
      <c r="N102" s="101">
        <v>11.8125</v>
      </c>
      <c r="O102" s="63">
        <v>2530</v>
      </c>
      <c r="P102" s="64">
        <f>Table22457891011234567891011121314151617[[#This Row],[PEMBULATAN]]*O102</f>
        <v>29885.625</v>
      </c>
    </row>
    <row r="103" spans="1:16" ht="26.25" customHeight="1" x14ac:dyDescent="0.2">
      <c r="A103" s="13"/>
      <c r="B103" s="73"/>
      <c r="C103" s="71" t="s">
        <v>2423</v>
      </c>
      <c r="D103" s="76" t="s">
        <v>69</v>
      </c>
      <c r="E103" s="12">
        <v>44480</v>
      </c>
      <c r="F103" s="74" t="s">
        <v>70</v>
      </c>
      <c r="G103" s="12">
        <v>44481.833333333336</v>
      </c>
      <c r="H103" s="75" t="s">
        <v>1888</v>
      </c>
      <c r="I103" s="15">
        <v>152</v>
      </c>
      <c r="J103" s="15">
        <v>6</v>
      </c>
      <c r="K103" s="15">
        <v>5</v>
      </c>
      <c r="L103" s="15">
        <v>1</v>
      </c>
      <c r="M103" s="79">
        <v>1.1399999999999999</v>
      </c>
      <c r="N103" s="101">
        <v>1.1399999999999999</v>
      </c>
      <c r="O103" s="63">
        <v>2530</v>
      </c>
      <c r="P103" s="64">
        <f>Table22457891011234567891011121314151617[[#This Row],[PEMBULATAN]]*O103</f>
        <v>2884.2</v>
      </c>
    </row>
    <row r="104" spans="1:16" ht="26.25" customHeight="1" x14ac:dyDescent="0.2">
      <c r="A104" s="13"/>
      <c r="B104" s="73"/>
      <c r="C104" s="71" t="s">
        <v>2424</v>
      </c>
      <c r="D104" s="76" t="s">
        <v>69</v>
      </c>
      <c r="E104" s="12">
        <v>44480</v>
      </c>
      <c r="F104" s="74" t="s">
        <v>70</v>
      </c>
      <c r="G104" s="12">
        <v>44481.833333333336</v>
      </c>
      <c r="H104" s="75" t="s">
        <v>1888</v>
      </c>
      <c r="I104" s="15">
        <v>65</v>
      </c>
      <c r="J104" s="15">
        <v>48</v>
      </c>
      <c r="K104" s="15">
        <v>8</v>
      </c>
      <c r="L104" s="15">
        <v>5</v>
      </c>
      <c r="M104" s="79">
        <v>6.24</v>
      </c>
      <c r="N104" s="101">
        <v>6.24</v>
      </c>
      <c r="O104" s="63">
        <v>2530</v>
      </c>
      <c r="P104" s="64">
        <f>Table22457891011234567891011121314151617[[#This Row],[PEMBULATAN]]*O104</f>
        <v>15787.2</v>
      </c>
    </row>
    <row r="105" spans="1:16" ht="26.25" customHeight="1" x14ac:dyDescent="0.2">
      <c r="A105" s="13"/>
      <c r="B105" s="73"/>
      <c r="C105" s="71" t="s">
        <v>2425</v>
      </c>
      <c r="D105" s="76" t="s">
        <v>69</v>
      </c>
      <c r="E105" s="12">
        <v>44480</v>
      </c>
      <c r="F105" s="74" t="s">
        <v>70</v>
      </c>
      <c r="G105" s="12">
        <v>44481.833333333336</v>
      </c>
      <c r="H105" s="75" t="s">
        <v>1888</v>
      </c>
      <c r="I105" s="15">
        <v>34</v>
      </c>
      <c r="J105" s="15">
        <v>33</v>
      </c>
      <c r="K105" s="15">
        <v>31</v>
      </c>
      <c r="L105" s="15">
        <v>8</v>
      </c>
      <c r="M105" s="79">
        <v>8.6954999999999991</v>
      </c>
      <c r="N105" s="101">
        <v>8.6954999999999991</v>
      </c>
      <c r="O105" s="63">
        <v>2530</v>
      </c>
      <c r="P105" s="64">
        <f>Table22457891011234567891011121314151617[[#This Row],[PEMBULATAN]]*O105</f>
        <v>21999.614999999998</v>
      </c>
    </row>
    <row r="106" spans="1:16" ht="26.25" customHeight="1" x14ac:dyDescent="0.2">
      <c r="A106" s="13"/>
      <c r="B106" s="73"/>
      <c r="C106" s="71" t="s">
        <v>2426</v>
      </c>
      <c r="D106" s="76" t="s">
        <v>69</v>
      </c>
      <c r="E106" s="12">
        <v>44480</v>
      </c>
      <c r="F106" s="74" t="s">
        <v>70</v>
      </c>
      <c r="G106" s="12">
        <v>44481.833333333336</v>
      </c>
      <c r="H106" s="75" t="s">
        <v>1888</v>
      </c>
      <c r="I106" s="15">
        <v>54</v>
      </c>
      <c r="J106" s="15">
        <v>36</v>
      </c>
      <c r="K106" s="15">
        <v>22</v>
      </c>
      <c r="L106" s="15">
        <v>4</v>
      </c>
      <c r="M106" s="79">
        <v>10.692</v>
      </c>
      <c r="N106" s="101">
        <v>10.692</v>
      </c>
      <c r="O106" s="63">
        <v>2530</v>
      </c>
      <c r="P106" s="64">
        <f>Table22457891011234567891011121314151617[[#This Row],[PEMBULATAN]]*O106</f>
        <v>27050.760000000002</v>
      </c>
    </row>
    <row r="107" spans="1:16" ht="26.25" customHeight="1" x14ac:dyDescent="0.2">
      <c r="A107" s="13"/>
      <c r="B107" s="73"/>
      <c r="C107" s="71" t="s">
        <v>2427</v>
      </c>
      <c r="D107" s="76" t="s">
        <v>69</v>
      </c>
      <c r="E107" s="12">
        <v>44480</v>
      </c>
      <c r="F107" s="74" t="s">
        <v>70</v>
      </c>
      <c r="G107" s="12">
        <v>44481.833333333336</v>
      </c>
      <c r="H107" s="75" t="s">
        <v>1888</v>
      </c>
      <c r="I107" s="15">
        <v>136</v>
      </c>
      <c r="J107" s="15">
        <v>5</v>
      </c>
      <c r="K107" s="15">
        <v>5</v>
      </c>
      <c r="L107" s="15">
        <v>1</v>
      </c>
      <c r="M107" s="79">
        <v>0.85</v>
      </c>
      <c r="N107" s="101">
        <v>1</v>
      </c>
      <c r="O107" s="63">
        <v>2530</v>
      </c>
      <c r="P107" s="64">
        <f>Table22457891011234567891011121314151617[[#This Row],[PEMBULATAN]]*O107</f>
        <v>2530</v>
      </c>
    </row>
    <row r="108" spans="1:16" ht="26.25" customHeight="1" x14ac:dyDescent="0.2">
      <c r="A108" s="13"/>
      <c r="B108" s="73"/>
      <c r="C108" s="71" t="s">
        <v>2428</v>
      </c>
      <c r="D108" s="76" t="s">
        <v>69</v>
      </c>
      <c r="E108" s="12">
        <v>44480</v>
      </c>
      <c r="F108" s="74" t="s">
        <v>70</v>
      </c>
      <c r="G108" s="12">
        <v>44481.833333333336</v>
      </c>
      <c r="H108" s="75" t="s">
        <v>1888</v>
      </c>
      <c r="I108" s="15">
        <v>43</v>
      </c>
      <c r="J108" s="15">
        <v>31</v>
      </c>
      <c r="K108" s="15">
        <v>31</v>
      </c>
      <c r="L108" s="15">
        <v>1</v>
      </c>
      <c r="M108" s="79">
        <v>10.33075</v>
      </c>
      <c r="N108" s="101">
        <v>11</v>
      </c>
      <c r="O108" s="63">
        <v>2530</v>
      </c>
      <c r="P108" s="64">
        <f>Table22457891011234567891011121314151617[[#This Row],[PEMBULATAN]]*O108</f>
        <v>27830</v>
      </c>
    </row>
    <row r="109" spans="1:16" ht="26.25" customHeight="1" x14ac:dyDescent="0.2">
      <c r="A109" s="13"/>
      <c r="B109" s="73"/>
      <c r="C109" s="71" t="s">
        <v>2429</v>
      </c>
      <c r="D109" s="76" t="s">
        <v>69</v>
      </c>
      <c r="E109" s="12">
        <v>44480</v>
      </c>
      <c r="F109" s="74" t="s">
        <v>70</v>
      </c>
      <c r="G109" s="12">
        <v>44481.833333333336</v>
      </c>
      <c r="H109" s="75" t="s">
        <v>1888</v>
      </c>
      <c r="I109" s="15">
        <v>34</v>
      </c>
      <c r="J109" s="15">
        <v>25</v>
      </c>
      <c r="K109" s="15">
        <v>28</v>
      </c>
      <c r="L109" s="15">
        <v>4</v>
      </c>
      <c r="M109" s="79">
        <v>5.95</v>
      </c>
      <c r="N109" s="101">
        <v>5.95</v>
      </c>
      <c r="O109" s="63">
        <v>2530</v>
      </c>
      <c r="P109" s="64">
        <f>Table22457891011234567891011121314151617[[#This Row],[PEMBULATAN]]*O109</f>
        <v>15053.5</v>
      </c>
    </row>
    <row r="110" spans="1:16" ht="26.25" customHeight="1" x14ac:dyDescent="0.2">
      <c r="A110" s="13"/>
      <c r="B110" s="73"/>
      <c r="C110" s="71" t="s">
        <v>2430</v>
      </c>
      <c r="D110" s="76" t="s">
        <v>69</v>
      </c>
      <c r="E110" s="12">
        <v>44480</v>
      </c>
      <c r="F110" s="74" t="s">
        <v>70</v>
      </c>
      <c r="G110" s="12">
        <v>44481.833333333336</v>
      </c>
      <c r="H110" s="75" t="s">
        <v>1888</v>
      </c>
      <c r="I110" s="15">
        <v>64</v>
      </c>
      <c r="J110" s="15">
        <v>33</v>
      </c>
      <c r="K110" s="15">
        <v>31</v>
      </c>
      <c r="L110" s="15">
        <v>9</v>
      </c>
      <c r="M110" s="79">
        <v>16.367999999999999</v>
      </c>
      <c r="N110" s="101">
        <v>17</v>
      </c>
      <c r="O110" s="63">
        <v>2530</v>
      </c>
      <c r="P110" s="64">
        <f>Table22457891011234567891011121314151617[[#This Row],[PEMBULATAN]]*O110</f>
        <v>43010</v>
      </c>
    </row>
    <row r="111" spans="1:16" ht="26.25" customHeight="1" x14ac:dyDescent="0.2">
      <c r="A111" s="13"/>
      <c r="B111" s="73"/>
      <c r="C111" s="71" t="s">
        <v>2431</v>
      </c>
      <c r="D111" s="76" t="s">
        <v>69</v>
      </c>
      <c r="E111" s="12">
        <v>44480</v>
      </c>
      <c r="F111" s="74" t="s">
        <v>70</v>
      </c>
      <c r="G111" s="12">
        <v>44481.833333333336</v>
      </c>
      <c r="H111" s="75" t="s">
        <v>1888</v>
      </c>
      <c r="I111" s="15">
        <v>70</v>
      </c>
      <c r="J111" s="15">
        <v>33</v>
      </c>
      <c r="K111" s="15">
        <v>16</v>
      </c>
      <c r="L111" s="15">
        <v>4</v>
      </c>
      <c r="M111" s="79">
        <v>9.24</v>
      </c>
      <c r="N111" s="101">
        <v>9.24</v>
      </c>
      <c r="O111" s="63">
        <v>2530</v>
      </c>
      <c r="P111" s="64">
        <f>Table22457891011234567891011121314151617[[#This Row],[PEMBULATAN]]*O111</f>
        <v>23377.200000000001</v>
      </c>
    </row>
    <row r="112" spans="1:16" ht="26.25" customHeight="1" x14ac:dyDescent="0.2">
      <c r="A112" s="13"/>
      <c r="B112" s="73"/>
      <c r="C112" s="71" t="s">
        <v>2432</v>
      </c>
      <c r="D112" s="76" t="s">
        <v>69</v>
      </c>
      <c r="E112" s="12">
        <v>44480</v>
      </c>
      <c r="F112" s="74" t="s">
        <v>70</v>
      </c>
      <c r="G112" s="12">
        <v>44481.833333333336</v>
      </c>
      <c r="H112" s="75" t="s">
        <v>1888</v>
      </c>
      <c r="I112" s="15">
        <v>60</v>
      </c>
      <c r="J112" s="15">
        <v>40</v>
      </c>
      <c r="K112" s="15">
        <v>24</v>
      </c>
      <c r="L112" s="15">
        <v>4</v>
      </c>
      <c r="M112" s="79">
        <v>14.4</v>
      </c>
      <c r="N112" s="101">
        <v>15</v>
      </c>
      <c r="O112" s="63">
        <v>2530</v>
      </c>
      <c r="P112" s="64">
        <f>Table22457891011234567891011121314151617[[#This Row],[PEMBULATAN]]*O112</f>
        <v>37950</v>
      </c>
    </row>
    <row r="113" spans="1:16" ht="26.25" customHeight="1" x14ac:dyDescent="0.2">
      <c r="A113" s="13"/>
      <c r="B113" s="73"/>
      <c r="C113" s="71" t="s">
        <v>2433</v>
      </c>
      <c r="D113" s="76" t="s">
        <v>69</v>
      </c>
      <c r="E113" s="12">
        <v>44480</v>
      </c>
      <c r="F113" s="74" t="s">
        <v>70</v>
      </c>
      <c r="G113" s="12">
        <v>44481.833333333336</v>
      </c>
      <c r="H113" s="75" t="s">
        <v>1888</v>
      </c>
      <c r="I113" s="15">
        <v>100</v>
      </c>
      <c r="J113" s="15">
        <v>55</v>
      </c>
      <c r="K113" s="15">
        <v>28</v>
      </c>
      <c r="L113" s="15">
        <v>11</v>
      </c>
      <c r="M113" s="79">
        <v>38.5</v>
      </c>
      <c r="N113" s="101">
        <v>38.5</v>
      </c>
      <c r="O113" s="63">
        <v>2530</v>
      </c>
      <c r="P113" s="64">
        <f>Table22457891011234567891011121314151617[[#This Row],[PEMBULATAN]]*O113</f>
        <v>97405</v>
      </c>
    </row>
    <row r="114" spans="1:16" ht="26.25" customHeight="1" x14ac:dyDescent="0.2">
      <c r="A114" s="13"/>
      <c r="B114" s="73"/>
      <c r="C114" s="71" t="s">
        <v>2434</v>
      </c>
      <c r="D114" s="76" t="s">
        <v>69</v>
      </c>
      <c r="E114" s="12">
        <v>44480</v>
      </c>
      <c r="F114" s="74" t="s">
        <v>70</v>
      </c>
      <c r="G114" s="12">
        <v>44481.833333333336</v>
      </c>
      <c r="H114" s="75" t="s">
        <v>1888</v>
      </c>
      <c r="I114" s="15">
        <v>80</v>
      </c>
      <c r="J114" s="15">
        <v>70</v>
      </c>
      <c r="K114" s="15">
        <v>26</v>
      </c>
      <c r="L114" s="15">
        <v>8</v>
      </c>
      <c r="M114" s="79">
        <v>36.4</v>
      </c>
      <c r="N114" s="101">
        <v>37</v>
      </c>
      <c r="O114" s="63">
        <v>2530</v>
      </c>
      <c r="P114" s="64">
        <f>Table22457891011234567891011121314151617[[#This Row],[PEMBULATAN]]*O114</f>
        <v>93610</v>
      </c>
    </row>
    <row r="115" spans="1:16" ht="26.25" customHeight="1" x14ac:dyDescent="0.2">
      <c r="A115" s="13"/>
      <c r="B115" s="73"/>
      <c r="C115" s="71" t="s">
        <v>2435</v>
      </c>
      <c r="D115" s="76" t="s">
        <v>69</v>
      </c>
      <c r="E115" s="12">
        <v>44480</v>
      </c>
      <c r="F115" s="74" t="s">
        <v>70</v>
      </c>
      <c r="G115" s="12">
        <v>44481.833333333336</v>
      </c>
      <c r="H115" s="75" t="s">
        <v>1888</v>
      </c>
      <c r="I115" s="15">
        <v>100</v>
      </c>
      <c r="J115" s="15">
        <v>55</v>
      </c>
      <c r="K115" s="15">
        <v>32</v>
      </c>
      <c r="L115" s="15">
        <v>12</v>
      </c>
      <c r="M115" s="79">
        <v>44</v>
      </c>
      <c r="N115" s="101">
        <v>44</v>
      </c>
      <c r="O115" s="63">
        <v>2530</v>
      </c>
      <c r="P115" s="64">
        <f>Table22457891011234567891011121314151617[[#This Row],[PEMBULATAN]]*O115</f>
        <v>111320</v>
      </c>
    </row>
    <row r="116" spans="1:16" ht="26.25" customHeight="1" x14ac:dyDescent="0.2">
      <c r="A116" s="13"/>
      <c r="B116" s="73"/>
      <c r="C116" s="71" t="s">
        <v>2436</v>
      </c>
      <c r="D116" s="76" t="s">
        <v>69</v>
      </c>
      <c r="E116" s="12">
        <v>44480</v>
      </c>
      <c r="F116" s="74" t="s">
        <v>70</v>
      </c>
      <c r="G116" s="12">
        <v>44481.833333333336</v>
      </c>
      <c r="H116" s="75" t="s">
        <v>1888</v>
      </c>
      <c r="I116" s="15">
        <v>75</v>
      </c>
      <c r="J116" s="15">
        <v>60</v>
      </c>
      <c r="K116" s="15">
        <v>22</v>
      </c>
      <c r="L116" s="15">
        <v>3</v>
      </c>
      <c r="M116" s="79">
        <v>24.75</v>
      </c>
      <c r="N116" s="101">
        <v>24.75</v>
      </c>
      <c r="O116" s="63">
        <v>2530</v>
      </c>
      <c r="P116" s="64">
        <f>Table22457891011234567891011121314151617[[#This Row],[PEMBULATAN]]*O116</f>
        <v>62617.5</v>
      </c>
    </row>
    <row r="117" spans="1:16" ht="26.25" customHeight="1" x14ac:dyDescent="0.2">
      <c r="A117" s="13"/>
      <c r="B117" s="73"/>
      <c r="C117" s="71" t="s">
        <v>2437</v>
      </c>
      <c r="D117" s="76" t="s">
        <v>69</v>
      </c>
      <c r="E117" s="12">
        <v>44480</v>
      </c>
      <c r="F117" s="74" t="s">
        <v>70</v>
      </c>
      <c r="G117" s="12">
        <v>44481.833333333336</v>
      </c>
      <c r="H117" s="75" t="s">
        <v>1888</v>
      </c>
      <c r="I117" s="15">
        <v>83</v>
      </c>
      <c r="J117" s="15">
        <v>60</v>
      </c>
      <c r="K117" s="15">
        <v>23</v>
      </c>
      <c r="L117" s="15">
        <v>13</v>
      </c>
      <c r="M117" s="79">
        <v>28.635000000000002</v>
      </c>
      <c r="N117" s="101">
        <v>28.635000000000002</v>
      </c>
      <c r="O117" s="63">
        <v>2530</v>
      </c>
      <c r="P117" s="64">
        <f>Table22457891011234567891011121314151617[[#This Row],[PEMBULATAN]]*O117</f>
        <v>72446.55</v>
      </c>
    </row>
    <row r="118" spans="1:16" ht="26.25" customHeight="1" x14ac:dyDescent="0.2">
      <c r="A118" s="13"/>
      <c r="B118" s="73"/>
      <c r="C118" s="71" t="s">
        <v>2438</v>
      </c>
      <c r="D118" s="76" t="s">
        <v>69</v>
      </c>
      <c r="E118" s="12">
        <v>44480</v>
      </c>
      <c r="F118" s="74" t="s">
        <v>70</v>
      </c>
      <c r="G118" s="12">
        <v>44481.833333333336</v>
      </c>
      <c r="H118" s="75" t="s">
        <v>1888</v>
      </c>
      <c r="I118" s="15">
        <v>100</v>
      </c>
      <c r="J118" s="15">
        <v>62</v>
      </c>
      <c r="K118" s="15">
        <v>34</v>
      </c>
      <c r="L118" s="15">
        <v>24</v>
      </c>
      <c r="M118" s="79">
        <v>52.7</v>
      </c>
      <c r="N118" s="101">
        <v>52.7</v>
      </c>
      <c r="O118" s="63">
        <v>2530</v>
      </c>
      <c r="P118" s="64">
        <f>Table22457891011234567891011121314151617[[#This Row],[PEMBULATAN]]*O118</f>
        <v>133331</v>
      </c>
    </row>
    <row r="119" spans="1:16" ht="26.25" customHeight="1" x14ac:dyDescent="0.2">
      <c r="A119" s="13"/>
      <c r="B119" s="73"/>
      <c r="C119" s="71" t="s">
        <v>2439</v>
      </c>
      <c r="D119" s="76" t="s">
        <v>69</v>
      </c>
      <c r="E119" s="12">
        <v>44480</v>
      </c>
      <c r="F119" s="74" t="s">
        <v>70</v>
      </c>
      <c r="G119" s="12">
        <v>44481.833333333336</v>
      </c>
      <c r="H119" s="75" t="s">
        <v>1888</v>
      </c>
      <c r="I119" s="15">
        <v>48</v>
      </c>
      <c r="J119" s="15">
        <v>37</v>
      </c>
      <c r="K119" s="15">
        <v>16</v>
      </c>
      <c r="L119" s="15">
        <v>1</v>
      </c>
      <c r="M119" s="79">
        <v>7.1040000000000001</v>
      </c>
      <c r="N119" s="101">
        <v>7.1040000000000001</v>
      </c>
      <c r="O119" s="63">
        <v>2530</v>
      </c>
      <c r="P119" s="64">
        <f>Table22457891011234567891011121314151617[[#This Row],[PEMBULATAN]]*O119</f>
        <v>17973.12</v>
      </c>
    </row>
    <row r="120" spans="1:16" ht="26.25" customHeight="1" x14ac:dyDescent="0.2">
      <c r="A120" s="13"/>
      <c r="B120" s="73"/>
      <c r="C120" s="71" t="s">
        <v>2440</v>
      </c>
      <c r="D120" s="76" t="s">
        <v>69</v>
      </c>
      <c r="E120" s="12">
        <v>44480</v>
      </c>
      <c r="F120" s="74" t="s">
        <v>70</v>
      </c>
      <c r="G120" s="12">
        <v>44481.833333333336</v>
      </c>
      <c r="H120" s="75" t="s">
        <v>1888</v>
      </c>
      <c r="I120" s="15">
        <v>44</v>
      </c>
      <c r="J120" s="15">
        <v>36</v>
      </c>
      <c r="K120" s="15">
        <v>34</v>
      </c>
      <c r="L120" s="15">
        <v>2</v>
      </c>
      <c r="M120" s="79">
        <v>13.464</v>
      </c>
      <c r="N120" s="101">
        <v>14</v>
      </c>
      <c r="O120" s="63">
        <v>2530</v>
      </c>
      <c r="P120" s="64">
        <f>Table22457891011234567891011121314151617[[#This Row],[PEMBULATAN]]*O120</f>
        <v>35420</v>
      </c>
    </row>
    <row r="121" spans="1:16" ht="26.25" customHeight="1" x14ac:dyDescent="0.2">
      <c r="A121" s="13"/>
      <c r="B121" s="73"/>
      <c r="C121" s="71" t="s">
        <v>2441</v>
      </c>
      <c r="D121" s="76" t="s">
        <v>69</v>
      </c>
      <c r="E121" s="12">
        <v>44480</v>
      </c>
      <c r="F121" s="74" t="s">
        <v>70</v>
      </c>
      <c r="G121" s="12">
        <v>44481.833333333336</v>
      </c>
      <c r="H121" s="75" t="s">
        <v>1888</v>
      </c>
      <c r="I121" s="15">
        <v>64</v>
      </c>
      <c r="J121" s="15">
        <v>42</v>
      </c>
      <c r="K121" s="15">
        <v>22</v>
      </c>
      <c r="L121" s="15">
        <v>3</v>
      </c>
      <c r="M121" s="79">
        <v>14.784000000000001</v>
      </c>
      <c r="N121" s="101">
        <v>14.784000000000001</v>
      </c>
      <c r="O121" s="63">
        <v>2530</v>
      </c>
      <c r="P121" s="64">
        <f>Table22457891011234567891011121314151617[[#This Row],[PEMBULATAN]]*O121</f>
        <v>37403.520000000004</v>
      </c>
    </row>
    <row r="122" spans="1:16" ht="26.25" customHeight="1" x14ac:dyDescent="0.2">
      <c r="A122" s="13"/>
      <c r="B122" s="73"/>
      <c r="C122" s="71" t="s">
        <v>2442</v>
      </c>
      <c r="D122" s="76" t="s">
        <v>69</v>
      </c>
      <c r="E122" s="12">
        <v>44480</v>
      </c>
      <c r="F122" s="74" t="s">
        <v>70</v>
      </c>
      <c r="G122" s="12">
        <v>44481.833333333336</v>
      </c>
      <c r="H122" s="75" t="s">
        <v>1888</v>
      </c>
      <c r="I122" s="15">
        <v>46</v>
      </c>
      <c r="J122" s="15">
        <v>32</v>
      </c>
      <c r="K122" s="15">
        <v>10</v>
      </c>
      <c r="L122" s="15">
        <v>1</v>
      </c>
      <c r="M122" s="79">
        <v>3.68</v>
      </c>
      <c r="N122" s="101">
        <v>3.68</v>
      </c>
      <c r="O122" s="63">
        <v>2530</v>
      </c>
      <c r="P122" s="64">
        <f>Table22457891011234567891011121314151617[[#This Row],[PEMBULATAN]]*O122</f>
        <v>9310.4</v>
      </c>
    </row>
    <row r="123" spans="1:16" ht="26.25" customHeight="1" x14ac:dyDescent="0.2">
      <c r="A123" s="13"/>
      <c r="B123" s="73"/>
      <c r="C123" s="71" t="s">
        <v>2443</v>
      </c>
      <c r="D123" s="76" t="s">
        <v>69</v>
      </c>
      <c r="E123" s="12">
        <v>44480</v>
      </c>
      <c r="F123" s="74" t="s">
        <v>70</v>
      </c>
      <c r="G123" s="12">
        <v>44481.833333333336</v>
      </c>
      <c r="H123" s="75" t="s">
        <v>1888</v>
      </c>
      <c r="I123" s="15">
        <v>80</v>
      </c>
      <c r="J123" s="15">
        <v>66</v>
      </c>
      <c r="K123" s="15">
        <v>15</v>
      </c>
      <c r="L123" s="15">
        <v>4</v>
      </c>
      <c r="M123" s="79">
        <v>19.8</v>
      </c>
      <c r="N123" s="101">
        <v>19.8</v>
      </c>
      <c r="O123" s="63">
        <v>2530</v>
      </c>
      <c r="P123" s="64">
        <f>Table22457891011234567891011121314151617[[#This Row],[PEMBULATAN]]*O123</f>
        <v>50094</v>
      </c>
    </row>
    <row r="124" spans="1:16" ht="26.25" customHeight="1" x14ac:dyDescent="0.2">
      <c r="A124" s="13"/>
      <c r="B124" s="73"/>
      <c r="C124" s="71" t="s">
        <v>2444</v>
      </c>
      <c r="D124" s="76" t="s">
        <v>69</v>
      </c>
      <c r="E124" s="12">
        <v>44480</v>
      </c>
      <c r="F124" s="74" t="s">
        <v>70</v>
      </c>
      <c r="G124" s="12">
        <v>44481.833333333336</v>
      </c>
      <c r="H124" s="75" t="s">
        <v>1888</v>
      </c>
      <c r="I124" s="15">
        <v>93</v>
      </c>
      <c r="J124" s="15">
        <v>67</v>
      </c>
      <c r="K124" s="15">
        <v>20</v>
      </c>
      <c r="L124" s="15">
        <v>9</v>
      </c>
      <c r="M124" s="79">
        <v>31.155000000000001</v>
      </c>
      <c r="N124" s="101">
        <v>31.155000000000001</v>
      </c>
      <c r="O124" s="63">
        <v>2530</v>
      </c>
      <c r="P124" s="64">
        <f>Table22457891011234567891011121314151617[[#This Row],[PEMBULATAN]]*O124</f>
        <v>78822.150000000009</v>
      </c>
    </row>
    <row r="125" spans="1:16" ht="26.25" customHeight="1" x14ac:dyDescent="0.2">
      <c r="A125" s="13"/>
      <c r="B125" s="73"/>
      <c r="C125" s="71" t="s">
        <v>2445</v>
      </c>
      <c r="D125" s="76" t="s">
        <v>69</v>
      </c>
      <c r="E125" s="12">
        <v>44480</v>
      </c>
      <c r="F125" s="74" t="s">
        <v>70</v>
      </c>
      <c r="G125" s="12">
        <v>44481.833333333336</v>
      </c>
      <c r="H125" s="75" t="s">
        <v>1888</v>
      </c>
      <c r="I125" s="15">
        <v>53</v>
      </c>
      <c r="J125" s="15">
        <v>43</v>
      </c>
      <c r="K125" s="15">
        <v>11</v>
      </c>
      <c r="L125" s="15">
        <v>5</v>
      </c>
      <c r="M125" s="79">
        <v>6.2672499999999998</v>
      </c>
      <c r="N125" s="101">
        <v>6.2672499999999998</v>
      </c>
      <c r="O125" s="63">
        <v>2530</v>
      </c>
      <c r="P125" s="64">
        <f>Table22457891011234567891011121314151617[[#This Row],[PEMBULATAN]]*O125</f>
        <v>15856.1425</v>
      </c>
    </row>
    <row r="126" spans="1:16" ht="26.25" customHeight="1" x14ac:dyDescent="0.2">
      <c r="A126" s="13"/>
      <c r="B126" s="73"/>
      <c r="C126" s="71" t="s">
        <v>2446</v>
      </c>
      <c r="D126" s="76" t="s">
        <v>69</v>
      </c>
      <c r="E126" s="12">
        <v>44480</v>
      </c>
      <c r="F126" s="74" t="s">
        <v>70</v>
      </c>
      <c r="G126" s="12">
        <v>44481.833333333336</v>
      </c>
      <c r="H126" s="75" t="s">
        <v>1888</v>
      </c>
      <c r="I126" s="15">
        <v>68</v>
      </c>
      <c r="J126" s="15">
        <v>52</v>
      </c>
      <c r="K126" s="15">
        <v>15</v>
      </c>
      <c r="L126" s="15">
        <v>4</v>
      </c>
      <c r="M126" s="79">
        <v>13.26</v>
      </c>
      <c r="N126" s="101">
        <v>13.26</v>
      </c>
      <c r="O126" s="63">
        <v>2530</v>
      </c>
      <c r="P126" s="64">
        <f>Table22457891011234567891011121314151617[[#This Row],[PEMBULATAN]]*O126</f>
        <v>33547.800000000003</v>
      </c>
    </row>
    <row r="127" spans="1:16" ht="26.25" customHeight="1" x14ac:dyDescent="0.2">
      <c r="A127" s="13"/>
      <c r="B127" s="73"/>
      <c r="C127" s="71" t="s">
        <v>2447</v>
      </c>
      <c r="D127" s="76" t="s">
        <v>69</v>
      </c>
      <c r="E127" s="12">
        <v>44480</v>
      </c>
      <c r="F127" s="74" t="s">
        <v>70</v>
      </c>
      <c r="G127" s="12">
        <v>44481.833333333336</v>
      </c>
      <c r="H127" s="75" t="s">
        <v>1888</v>
      </c>
      <c r="I127" s="15">
        <v>88</v>
      </c>
      <c r="J127" s="15">
        <v>64</v>
      </c>
      <c r="K127" s="15">
        <v>21</v>
      </c>
      <c r="L127" s="15">
        <v>11</v>
      </c>
      <c r="M127" s="79">
        <v>29.568000000000001</v>
      </c>
      <c r="N127" s="101">
        <v>29.568000000000001</v>
      </c>
      <c r="O127" s="63">
        <v>2530</v>
      </c>
      <c r="P127" s="64">
        <f>Table22457891011234567891011121314151617[[#This Row],[PEMBULATAN]]*O127</f>
        <v>74807.040000000008</v>
      </c>
    </row>
    <row r="128" spans="1:16" ht="26.25" customHeight="1" x14ac:dyDescent="0.2">
      <c r="A128" s="13"/>
      <c r="B128" s="73"/>
      <c r="C128" s="71" t="s">
        <v>2448</v>
      </c>
      <c r="D128" s="76" t="s">
        <v>69</v>
      </c>
      <c r="E128" s="12">
        <v>44480</v>
      </c>
      <c r="F128" s="74" t="s">
        <v>70</v>
      </c>
      <c r="G128" s="12">
        <v>44481.833333333336</v>
      </c>
      <c r="H128" s="75" t="s">
        <v>1888</v>
      </c>
      <c r="I128" s="15">
        <v>91</v>
      </c>
      <c r="J128" s="15">
        <v>65</v>
      </c>
      <c r="K128" s="15">
        <v>27</v>
      </c>
      <c r="L128" s="15">
        <v>9</v>
      </c>
      <c r="M128" s="79">
        <v>39.926250000000003</v>
      </c>
      <c r="N128" s="101">
        <v>39.926250000000003</v>
      </c>
      <c r="O128" s="63">
        <v>2530</v>
      </c>
      <c r="P128" s="64">
        <f>Table22457891011234567891011121314151617[[#This Row],[PEMBULATAN]]*O128</f>
        <v>101013.41250000001</v>
      </c>
    </row>
    <row r="129" spans="1:16" ht="26.25" customHeight="1" x14ac:dyDescent="0.2">
      <c r="A129" s="13"/>
      <c r="B129" s="73"/>
      <c r="C129" s="71" t="s">
        <v>2449</v>
      </c>
      <c r="D129" s="76" t="s">
        <v>69</v>
      </c>
      <c r="E129" s="12">
        <v>44480</v>
      </c>
      <c r="F129" s="74" t="s">
        <v>70</v>
      </c>
      <c r="G129" s="12">
        <v>44481.833333333336</v>
      </c>
      <c r="H129" s="75" t="s">
        <v>1888</v>
      </c>
      <c r="I129" s="15">
        <v>75</v>
      </c>
      <c r="J129" s="15">
        <v>55</v>
      </c>
      <c r="K129" s="15">
        <v>21</v>
      </c>
      <c r="L129" s="15">
        <v>9</v>
      </c>
      <c r="M129" s="79">
        <v>21.65625</v>
      </c>
      <c r="N129" s="101">
        <v>21.65625</v>
      </c>
      <c r="O129" s="63">
        <v>2530</v>
      </c>
      <c r="P129" s="64">
        <f>Table22457891011234567891011121314151617[[#This Row],[PEMBULATAN]]*O129</f>
        <v>54790.3125</v>
      </c>
    </row>
    <row r="130" spans="1:16" ht="26.25" customHeight="1" x14ac:dyDescent="0.2">
      <c r="A130" s="13"/>
      <c r="B130" s="73"/>
      <c r="C130" s="71" t="s">
        <v>2450</v>
      </c>
      <c r="D130" s="76" t="s">
        <v>69</v>
      </c>
      <c r="E130" s="12">
        <v>44480</v>
      </c>
      <c r="F130" s="74" t="s">
        <v>70</v>
      </c>
      <c r="G130" s="12">
        <v>44481.833333333336</v>
      </c>
      <c r="H130" s="75" t="s">
        <v>1888</v>
      </c>
      <c r="I130" s="15">
        <v>101</v>
      </c>
      <c r="J130" s="15">
        <v>58</v>
      </c>
      <c r="K130" s="15">
        <v>28</v>
      </c>
      <c r="L130" s="15">
        <v>21</v>
      </c>
      <c r="M130" s="79">
        <v>41.006</v>
      </c>
      <c r="N130" s="101">
        <v>41.006</v>
      </c>
      <c r="O130" s="63">
        <v>2530</v>
      </c>
      <c r="P130" s="64">
        <f>Table22457891011234567891011121314151617[[#This Row],[PEMBULATAN]]*O130</f>
        <v>103745.18000000001</v>
      </c>
    </row>
    <row r="131" spans="1:16" ht="26.25" customHeight="1" x14ac:dyDescent="0.2">
      <c r="A131" s="13"/>
      <c r="B131" s="73"/>
      <c r="C131" s="71" t="s">
        <v>2451</v>
      </c>
      <c r="D131" s="76" t="s">
        <v>69</v>
      </c>
      <c r="E131" s="12">
        <v>44480</v>
      </c>
      <c r="F131" s="74" t="s">
        <v>70</v>
      </c>
      <c r="G131" s="12">
        <v>44481.833333333336</v>
      </c>
      <c r="H131" s="75" t="s">
        <v>1888</v>
      </c>
      <c r="I131" s="15">
        <v>58</v>
      </c>
      <c r="J131" s="15">
        <v>52</v>
      </c>
      <c r="K131" s="15">
        <v>12</v>
      </c>
      <c r="L131" s="15">
        <v>4</v>
      </c>
      <c r="M131" s="79">
        <v>9.048</v>
      </c>
      <c r="N131" s="101">
        <v>9.048</v>
      </c>
      <c r="O131" s="63">
        <v>2530</v>
      </c>
      <c r="P131" s="64">
        <f>Table22457891011234567891011121314151617[[#This Row],[PEMBULATAN]]*O131</f>
        <v>22891.439999999999</v>
      </c>
    </row>
    <row r="132" spans="1:16" ht="26.25" customHeight="1" x14ac:dyDescent="0.2">
      <c r="A132" s="13"/>
      <c r="B132" s="73"/>
      <c r="C132" s="71" t="s">
        <v>2452</v>
      </c>
      <c r="D132" s="76" t="s">
        <v>69</v>
      </c>
      <c r="E132" s="12">
        <v>44480</v>
      </c>
      <c r="F132" s="74" t="s">
        <v>70</v>
      </c>
      <c r="G132" s="12">
        <v>44481.833333333336</v>
      </c>
      <c r="H132" s="75" t="s">
        <v>1888</v>
      </c>
      <c r="I132" s="15">
        <v>34</v>
      </c>
      <c r="J132" s="15">
        <v>18</v>
      </c>
      <c r="K132" s="15">
        <v>25</v>
      </c>
      <c r="L132" s="15">
        <v>4</v>
      </c>
      <c r="M132" s="79">
        <v>3.8250000000000002</v>
      </c>
      <c r="N132" s="101">
        <v>4</v>
      </c>
      <c r="O132" s="63">
        <v>2530</v>
      </c>
      <c r="P132" s="64">
        <f>Table22457891011234567891011121314151617[[#This Row],[PEMBULATAN]]*O132</f>
        <v>10120</v>
      </c>
    </row>
    <row r="133" spans="1:16" ht="26.25" customHeight="1" x14ac:dyDescent="0.2">
      <c r="A133" s="13"/>
      <c r="B133" s="73"/>
      <c r="C133" s="71" t="s">
        <v>2453</v>
      </c>
      <c r="D133" s="76" t="s">
        <v>69</v>
      </c>
      <c r="E133" s="12">
        <v>44480</v>
      </c>
      <c r="F133" s="74" t="s">
        <v>70</v>
      </c>
      <c r="G133" s="12">
        <v>44481.833333333336</v>
      </c>
      <c r="H133" s="75" t="s">
        <v>1888</v>
      </c>
      <c r="I133" s="15">
        <v>34</v>
      </c>
      <c r="J133" s="15">
        <v>28</v>
      </c>
      <c r="K133" s="15">
        <v>22</v>
      </c>
      <c r="L133" s="15">
        <v>8</v>
      </c>
      <c r="M133" s="79">
        <v>5.2359999999999998</v>
      </c>
      <c r="N133" s="101">
        <v>8</v>
      </c>
      <c r="O133" s="63">
        <v>2530</v>
      </c>
      <c r="P133" s="64">
        <f>Table22457891011234567891011121314151617[[#This Row],[PEMBULATAN]]*O133</f>
        <v>20240</v>
      </c>
    </row>
    <row r="134" spans="1:16" ht="26.25" customHeight="1" x14ac:dyDescent="0.2">
      <c r="A134" s="13"/>
      <c r="B134" s="73"/>
      <c r="C134" s="71" t="s">
        <v>2454</v>
      </c>
      <c r="D134" s="76" t="s">
        <v>69</v>
      </c>
      <c r="E134" s="12">
        <v>44480</v>
      </c>
      <c r="F134" s="74" t="s">
        <v>70</v>
      </c>
      <c r="G134" s="12">
        <v>44481.833333333336</v>
      </c>
      <c r="H134" s="75" t="s">
        <v>1888</v>
      </c>
      <c r="I134" s="15">
        <v>38</v>
      </c>
      <c r="J134" s="15">
        <v>31</v>
      </c>
      <c r="K134" s="15">
        <v>28</v>
      </c>
      <c r="L134" s="15">
        <v>5</v>
      </c>
      <c r="M134" s="79">
        <v>8.2460000000000004</v>
      </c>
      <c r="N134" s="101">
        <v>8.2460000000000004</v>
      </c>
      <c r="O134" s="63">
        <v>2530</v>
      </c>
      <c r="P134" s="64">
        <f>Table22457891011234567891011121314151617[[#This Row],[PEMBULATAN]]*O134</f>
        <v>20862.38</v>
      </c>
    </row>
    <row r="135" spans="1:16" ht="26.25" customHeight="1" x14ac:dyDescent="0.2">
      <c r="A135" s="13"/>
      <c r="B135" s="73"/>
      <c r="C135" s="71" t="s">
        <v>2455</v>
      </c>
      <c r="D135" s="76" t="s">
        <v>69</v>
      </c>
      <c r="E135" s="12">
        <v>44480</v>
      </c>
      <c r="F135" s="74" t="s">
        <v>70</v>
      </c>
      <c r="G135" s="12">
        <v>44481.833333333336</v>
      </c>
      <c r="H135" s="75" t="s">
        <v>1888</v>
      </c>
      <c r="I135" s="15">
        <v>45</v>
      </c>
      <c r="J135" s="15">
        <v>31</v>
      </c>
      <c r="K135" s="15">
        <v>11</v>
      </c>
      <c r="L135" s="15">
        <v>2</v>
      </c>
      <c r="M135" s="79">
        <v>3.8362500000000002</v>
      </c>
      <c r="N135" s="101">
        <v>3.8362500000000002</v>
      </c>
      <c r="O135" s="63">
        <v>2530</v>
      </c>
      <c r="P135" s="64">
        <f>Table22457891011234567891011121314151617[[#This Row],[PEMBULATAN]]*O135</f>
        <v>9705.7124999999996</v>
      </c>
    </row>
    <row r="136" spans="1:16" ht="26.25" customHeight="1" x14ac:dyDescent="0.2">
      <c r="A136" s="13"/>
      <c r="B136" s="73"/>
      <c r="C136" s="71" t="s">
        <v>2456</v>
      </c>
      <c r="D136" s="76" t="s">
        <v>69</v>
      </c>
      <c r="E136" s="12">
        <v>44480</v>
      </c>
      <c r="F136" s="74" t="s">
        <v>70</v>
      </c>
      <c r="G136" s="12">
        <v>44481.833333333336</v>
      </c>
      <c r="H136" s="75" t="s">
        <v>1888</v>
      </c>
      <c r="I136" s="15">
        <v>88</v>
      </c>
      <c r="J136" s="15">
        <v>41</v>
      </c>
      <c r="K136" s="15">
        <v>11</v>
      </c>
      <c r="L136" s="15">
        <v>2</v>
      </c>
      <c r="M136" s="79">
        <v>9.9220000000000006</v>
      </c>
      <c r="N136" s="101">
        <v>9.9220000000000006</v>
      </c>
      <c r="O136" s="63">
        <v>2530</v>
      </c>
      <c r="P136" s="64">
        <f>Table22457891011234567891011121314151617[[#This Row],[PEMBULATAN]]*O136</f>
        <v>25102.66</v>
      </c>
    </row>
    <row r="137" spans="1:16" ht="26.25" customHeight="1" x14ac:dyDescent="0.2">
      <c r="A137" s="13"/>
      <c r="B137" s="73"/>
      <c r="C137" s="71" t="s">
        <v>2457</v>
      </c>
      <c r="D137" s="76" t="s">
        <v>69</v>
      </c>
      <c r="E137" s="12">
        <v>44480</v>
      </c>
      <c r="F137" s="74" t="s">
        <v>70</v>
      </c>
      <c r="G137" s="12">
        <v>44481.833333333336</v>
      </c>
      <c r="H137" s="75" t="s">
        <v>1888</v>
      </c>
      <c r="I137" s="15">
        <v>88</v>
      </c>
      <c r="J137" s="15">
        <v>41</v>
      </c>
      <c r="K137" s="15">
        <v>11</v>
      </c>
      <c r="L137" s="15">
        <v>2</v>
      </c>
      <c r="M137" s="79">
        <v>9.9220000000000006</v>
      </c>
      <c r="N137" s="101">
        <v>9.9220000000000006</v>
      </c>
      <c r="O137" s="63">
        <v>2530</v>
      </c>
      <c r="P137" s="64">
        <f>Table22457891011234567891011121314151617[[#This Row],[PEMBULATAN]]*O137</f>
        <v>25102.66</v>
      </c>
    </row>
    <row r="138" spans="1:16" ht="26.25" customHeight="1" x14ac:dyDescent="0.2">
      <c r="A138" s="13"/>
      <c r="B138" s="73"/>
      <c r="C138" s="71" t="s">
        <v>2458</v>
      </c>
      <c r="D138" s="76" t="s">
        <v>69</v>
      </c>
      <c r="E138" s="12">
        <v>44480</v>
      </c>
      <c r="F138" s="74" t="s">
        <v>70</v>
      </c>
      <c r="G138" s="12">
        <v>44481.833333333336</v>
      </c>
      <c r="H138" s="75" t="s">
        <v>1888</v>
      </c>
      <c r="I138" s="15">
        <v>38</v>
      </c>
      <c r="J138" s="15">
        <v>28</v>
      </c>
      <c r="K138" s="15">
        <v>18</v>
      </c>
      <c r="L138" s="15">
        <v>3</v>
      </c>
      <c r="M138" s="79">
        <v>4.7880000000000003</v>
      </c>
      <c r="N138" s="101">
        <v>4.7880000000000003</v>
      </c>
      <c r="O138" s="63">
        <v>2530</v>
      </c>
      <c r="P138" s="64">
        <f>Table22457891011234567891011121314151617[[#This Row],[PEMBULATAN]]*O138</f>
        <v>12113.640000000001</v>
      </c>
    </row>
    <row r="139" spans="1:16" ht="26.25" customHeight="1" x14ac:dyDescent="0.2">
      <c r="A139" s="13"/>
      <c r="B139" s="73"/>
      <c r="C139" s="71" t="s">
        <v>2459</v>
      </c>
      <c r="D139" s="76" t="s">
        <v>69</v>
      </c>
      <c r="E139" s="12">
        <v>44480</v>
      </c>
      <c r="F139" s="74" t="s">
        <v>70</v>
      </c>
      <c r="G139" s="12">
        <v>44481.833333333336</v>
      </c>
      <c r="H139" s="75" t="s">
        <v>1888</v>
      </c>
      <c r="I139" s="15">
        <v>88</v>
      </c>
      <c r="J139" s="15">
        <v>41</v>
      </c>
      <c r="K139" s="15">
        <v>11</v>
      </c>
      <c r="L139" s="15">
        <v>2</v>
      </c>
      <c r="M139" s="79">
        <v>9.9220000000000006</v>
      </c>
      <c r="N139" s="101">
        <v>9.9220000000000006</v>
      </c>
      <c r="O139" s="63">
        <v>2530</v>
      </c>
      <c r="P139" s="64">
        <f>Table22457891011234567891011121314151617[[#This Row],[PEMBULATAN]]*O139</f>
        <v>25102.66</v>
      </c>
    </row>
    <row r="140" spans="1:16" ht="26.25" customHeight="1" x14ac:dyDescent="0.2">
      <c r="A140" s="13"/>
      <c r="B140" s="73"/>
      <c r="C140" s="71" t="s">
        <v>2460</v>
      </c>
      <c r="D140" s="76" t="s">
        <v>69</v>
      </c>
      <c r="E140" s="12">
        <v>44480</v>
      </c>
      <c r="F140" s="74" t="s">
        <v>70</v>
      </c>
      <c r="G140" s="12">
        <v>44481.833333333336</v>
      </c>
      <c r="H140" s="75" t="s">
        <v>1888</v>
      </c>
      <c r="I140" s="15">
        <v>71</v>
      </c>
      <c r="J140" s="15">
        <v>38</v>
      </c>
      <c r="K140" s="15">
        <v>12</v>
      </c>
      <c r="L140" s="15">
        <v>1</v>
      </c>
      <c r="M140" s="79">
        <v>8.0939999999999994</v>
      </c>
      <c r="N140" s="101">
        <v>8.0939999999999994</v>
      </c>
      <c r="O140" s="63">
        <v>2530</v>
      </c>
      <c r="P140" s="64">
        <f>Table22457891011234567891011121314151617[[#This Row],[PEMBULATAN]]*O140</f>
        <v>20477.82</v>
      </c>
    </row>
    <row r="141" spans="1:16" ht="26.25" customHeight="1" x14ac:dyDescent="0.2">
      <c r="A141" s="13"/>
      <c r="B141" s="73"/>
      <c r="C141" s="71" t="s">
        <v>2461</v>
      </c>
      <c r="D141" s="76" t="s">
        <v>69</v>
      </c>
      <c r="E141" s="12">
        <v>44480</v>
      </c>
      <c r="F141" s="74" t="s">
        <v>70</v>
      </c>
      <c r="G141" s="12">
        <v>44481.833333333336</v>
      </c>
      <c r="H141" s="75" t="s">
        <v>1888</v>
      </c>
      <c r="I141" s="15">
        <v>68</v>
      </c>
      <c r="J141" s="15">
        <v>33</v>
      </c>
      <c r="K141" s="15">
        <v>15</v>
      </c>
      <c r="L141" s="15">
        <v>4</v>
      </c>
      <c r="M141" s="79">
        <v>8.4149999999999991</v>
      </c>
      <c r="N141" s="101">
        <v>9</v>
      </c>
      <c r="O141" s="63">
        <v>2530</v>
      </c>
      <c r="P141" s="64">
        <f>Table22457891011234567891011121314151617[[#This Row],[PEMBULATAN]]*O141</f>
        <v>22770</v>
      </c>
    </row>
    <row r="142" spans="1:16" ht="26.25" customHeight="1" x14ac:dyDescent="0.2">
      <c r="A142" s="13"/>
      <c r="B142" s="73"/>
      <c r="C142" s="71" t="s">
        <v>2462</v>
      </c>
      <c r="D142" s="76" t="s">
        <v>69</v>
      </c>
      <c r="E142" s="12">
        <v>44480</v>
      </c>
      <c r="F142" s="74" t="s">
        <v>70</v>
      </c>
      <c r="G142" s="12">
        <v>44481.833333333336</v>
      </c>
      <c r="H142" s="75" t="s">
        <v>1888</v>
      </c>
      <c r="I142" s="15">
        <v>81</v>
      </c>
      <c r="J142" s="15">
        <v>18</v>
      </c>
      <c r="K142" s="15">
        <v>11</v>
      </c>
      <c r="L142" s="15">
        <v>3</v>
      </c>
      <c r="M142" s="79">
        <v>4.0095000000000001</v>
      </c>
      <c r="N142" s="101">
        <v>4.0095000000000001</v>
      </c>
      <c r="O142" s="63">
        <v>2530</v>
      </c>
      <c r="P142" s="64">
        <f>Table22457891011234567891011121314151617[[#This Row],[PEMBULATAN]]*O142</f>
        <v>10144.035</v>
      </c>
    </row>
    <row r="143" spans="1:16" ht="26.25" customHeight="1" x14ac:dyDescent="0.2">
      <c r="A143" s="13"/>
      <c r="B143" s="73"/>
      <c r="C143" s="71" t="s">
        <v>2463</v>
      </c>
      <c r="D143" s="76" t="s">
        <v>69</v>
      </c>
      <c r="E143" s="12">
        <v>44480</v>
      </c>
      <c r="F143" s="74" t="s">
        <v>70</v>
      </c>
      <c r="G143" s="12">
        <v>44481.833333333336</v>
      </c>
      <c r="H143" s="75" t="s">
        <v>1888</v>
      </c>
      <c r="I143" s="15">
        <v>51</v>
      </c>
      <c r="J143" s="15">
        <v>51</v>
      </c>
      <c r="K143" s="15">
        <v>8</v>
      </c>
      <c r="L143" s="15">
        <v>3</v>
      </c>
      <c r="M143" s="79">
        <v>5.202</v>
      </c>
      <c r="N143" s="101">
        <v>5.202</v>
      </c>
      <c r="O143" s="63">
        <v>2530</v>
      </c>
      <c r="P143" s="64">
        <f>Table22457891011234567891011121314151617[[#This Row],[PEMBULATAN]]*O143</f>
        <v>13161.06</v>
      </c>
    </row>
    <row r="144" spans="1:16" ht="26.25" customHeight="1" x14ac:dyDescent="0.2">
      <c r="A144" s="13"/>
      <c r="B144" s="73"/>
      <c r="C144" s="71" t="s">
        <v>2464</v>
      </c>
      <c r="D144" s="76" t="s">
        <v>69</v>
      </c>
      <c r="E144" s="12">
        <v>44480</v>
      </c>
      <c r="F144" s="74" t="s">
        <v>70</v>
      </c>
      <c r="G144" s="12">
        <v>44481.833333333336</v>
      </c>
      <c r="H144" s="75" t="s">
        <v>1888</v>
      </c>
      <c r="I144" s="15">
        <v>37</v>
      </c>
      <c r="J144" s="15">
        <v>25</v>
      </c>
      <c r="K144" s="15">
        <v>18</v>
      </c>
      <c r="L144" s="15">
        <v>2</v>
      </c>
      <c r="M144" s="79">
        <v>4.1624999999999996</v>
      </c>
      <c r="N144" s="101">
        <v>4.1624999999999996</v>
      </c>
      <c r="O144" s="63">
        <v>2530</v>
      </c>
      <c r="P144" s="64">
        <f>Table22457891011234567891011121314151617[[#This Row],[PEMBULATAN]]*O144</f>
        <v>10531.125</v>
      </c>
    </row>
    <row r="145" spans="1:16" ht="26.25" customHeight="1" x14ac:dyDescent="0.2">
      <c r="A145" s="13"/>
      <c r="B145" s="73"/>
      <c r="C145" s="71" t="s">
        <v>2465</v>
      </c>
      <c r="D145" s="76" t="s">
        <v>69</v>
      </c>
      <c r="E145" s="12">
        <v>44480</v>
      </c>
      <c r="F145" s="74" t="s">
        <v>70</v>
      </c>
      <c r="G145" s="12">
        <v>44481.833333333336</v>
      </c>
      <c r="H145" s="75" t="s">
        <v>1888</v>
      </c>
      <c r="I145" s="15">
        <v>88</v>
      </c>
      <c r="J145" s="15">
        <v>41</v>
      </c>
      <c r="K145" s="15">
        <v>11</v>
      </c>
      <c r="L145" s="15">
        <v>2</v>
      </c>
      <c r="M145" s="79">
        <v>9.9220000000000006</v>
      </c>
      <c r="N145" s="101">
        <v>9.9220000000000006</v>
      </c>
      <c r="O145" s="63">
        <v>2530</v>
      </c>
      <c r="P145" s="64">
        <f>Table22457891011234567891011121314151617[[#This Row],[PEMBULATAN]]*O145</f>
        <v>25102.66</v>
      </c>
    </row>
    <row r="146" spans="1:16" ht="26.25" customHeight="1" x14ac:dyDescent="0.2">
      <c r="A146" s="13"/>
      <c r="B146" s="73"/>
      <c r="C146" s="71" t="s">
        <v>2466</v>
      </c>
      <c r="D146" s="76" t="s">
        <v>69</v>
      </c>
      <c r="E146" s="12">
        <v>44480</v>
      </c>
      <c r="F146" s="74" t="s">
        <v>70</v>
      </c>
      <c r="G146" s="12">
        <v>44481.833333333336</v>
      </c>
      <c r="H146" s="75" t="s">
        <v>1888</v>
      </c>
      <c r="I146" s="15">
        <v>33</v>
      </c>
      <c r="J146" s="15">
        <v>33</v>
      </c>
      <c r="K146" s="15">
        <v>32</v>
      </c>
      <c r="L146" s="15">
        <v>5</v>
      </c>
      <c r="M146" s="79">
        <v>8.7119999999999997</v>
      </c>
      <c r="N146" s="101">
        <v>8.7119999999999997</v>
      </c>
      <c r="O146" s="63">
        <v>2530</v>
      </c>
      <c r="P146" s="64">
        <f>Table22457891011234567891011121314151617[[#This Row],[PEMBULATAN]]*O146</f>
        <v>22041.360000000001</v>
      </c>
    </row>
    <row r="147" spans="1:16" ht="26.25" customHeight="1" x14ac:dyDescent="0.2">
      <c r="A147" s="13"/>
      <c r="B147" s="73"/>
      <c r="C147" s="71" t="s">
        <v>2467</v>
      </c>
      <c r="D147" s="76" t="s">
        <v>69</v>
      </c>
      <c r="E147" s="12">
        <v>44480</v>
      </c>
      <c r="F147" s="74" t="s">
        <v>70</v>
      </c>
      <c r="G147" s="12">
        <v>44481.833333333336</v>
      </c>
      <c r="H147" s="75" t="s">
        <v>1888</v>
      </c>
      <c r="I147" s="15">
        <v>40</v>
      </c>
      <c r="J147" s="15">
        <v>31</v>
      </c>
      <c r="K147" s="15">
        <v>21</v>
      </c>
      <c r="L147" s="15">
        <v>8</v>
      </c>
      <c r="M147" s="79">
        <v>6.51</v>
      </c>
      <c r="N147" s="101">
        <v>8</v>
      </c>
      <c r="O147" s="63">
        <v>2530</v>
      </c>
      <c r="P147" s="64">
        <f>Table22457891011234567891011121314151617[[#This Row],[PEMBULATAN]]*O147</f>
        <v>20240</v>
      </c>
    </row>
    <row r="148" spans="1:16" ht="26.25" customHeight="1" x14ac:dyDescent="0.2">
      <c r="A148" s="13"/>
      <c r="B148" s="73"/>
      <c r="C148" s="71" t="s">
        <v>2468</v>
      </c>
      <c r="D148" s="76" t="s">
        <v>69</v>
      </c>
      <c r="E148" s="12">
        <v>44480</v>
      </c>
      <c r="F148" s="74" t="s">
        <v>70</v>
      </c>
      <c r="G148" s="12">
        <v>44481.833333333336</v>
      </c>
      <c r="H148" s="75" t="s">
        <v>1888</v>
      </c>
      <c r="I148" s="15">
        <v>98</v>
      </c>
      <c r="J148" s="15">
        <v>56</v>
      </c>
      <c r="K148" s="15">
        <v>25</v>
      </c>
      <c r="L148" s="15">
        <v>18</v>
      </c>
      <c r="M148" s="79">
        <v>34.299999999999997</v>
      </c>
      <c r="N148" s="101">
        <v>35</v>
      </c>
      <c r="O148" s="63">
        <v>2530</v>
      </c>
      <c r="P148" s="64">
        <f>Table22457891011234567891011121314151617[[#This Row],[PEMBULATAN]]*O148</f>
        <v>88550</v>
      </c>
    </row>
    <row r="149" spans="1:16" ht="26.25" customHeight="1" x14ac:dyDescent="0.2">
      <c r="A149" s="13"/>
      <c r="B149" s="73"/>
      <c r="C149" s="71" t="s">
        <v>2469</v>
      </c>
      <c r="D149" s="76" t="s">
        <v>69</v>
      </c>
      <c r="E149" s="12">
        <v>44480</v>
      </c>
      <c r="F149" s="74" t="s">
        <v>70</v>
      </c>
      <c r="G149" s="12">
        <v>44481.833333333336</v>
      </c>
      <c r="H149" s="75" t="s">
        <v>1888</v>
      </c>
      <c r="I149" s="15">
        <v>83</v>
      </c>
      <c r="J149" s="15">
        <v>60</v>
      </c>
      <c r="K149" s="15">
        <v>21</v>
      </c>
      <c r="L149" s="15">
        <v>8</v>
      </c>
      <c r="M149" s="79">
        <v>26.145</v>
      </c>
      <c r="N149" s="101">
        <v>26.145</v>
      </c>
      <c r="O149" s="63">
        <v>2530</v>
      </c>
      <c r="P149" s="64">
        <f>Table22457891011234567891011121314151617[[#This Row],[PEMBULATAN]]*O149</f>
        <v>66146.850000000006</v>
      </c>
    </row>
    <row r="150" spans="1:16" ht="26.25" customHeight="1" x14ac:dyDescent="0.2">
      <c r="A150" s="13"/>
      <c r="B150" s="73"/>
      <c r="C150" s="71" t="s">
        <v>2470</v>
      </c>
      <c r="D150" s="76" t="s">
        <v>69</v>
      </c>
      <c r="E150" s="12">
        <v>44480</v>
      </c>
      <c r="F150" s="74" t="s">
        <v>70</v>
      </c>
      <c r="G150" s="12">
        <v>44481.833333333336</v>
      </c>
      <c r="H150" s="75" t="s">
        <v>1888</v>
      </c>
      <c r="I150" s="15">
        <v>64</v>
      </c>
      <c r="J150" s="15">
        <v>40</v>
      </c>
      <c r="K150" s="15">
        <v>21</v>
      </c>
      <c r="L150" s="15">
        <v>10</v>
      </c>
      <c r="M150" s="79">
        <v>13.44</v>
      </c>
      <c r="N150" s="101">
        <v>14</v>
      </c>
      <c r="O150" s="63">
        <v>2530</v>
      </c>
      <c r="P150" s="64">
        <f>Table22457891011234567891011121314151617[[#This Row],[PEMBULATAN]]*O150</f>
        <v>35420</v>
      </c>
    </row>
    <row r="151" spans="1:16" ht="26.25" customHeight="1" x14ac:dyDescent="0.2">
      <c r="A151" s="13"/>
      <c r="B151" s="73"/>
      <c r="C151" s="71" t="s">
        <v>2471</v>
      </c>
      <c r="D151" s="76" t="s">
        <v>69</v>
      </c>
      <c r="E151" s="12">
        <v>44480</v>
      </c>
      <c r="F151" s="74" t="s">
        <v>70</v>
      </c>
      <c r="G151" s="12">
        <v>44481.833333333336</v>
      </c>
      <c r="H151" s="75" t="s">
        <v>1888</v>
      </c>
      <c r="I151" s="15">
        <v>83</v>
      </c>
      <c r="J151" s="15">
        <v>44</v>
      </c>
      <c r="K151" s="15">
        <v>22</v>
      </c>
      <c r="L151" s="15">
        <v>5</v>
      </c>
      <c r="M151" s="79">
        <v>20.085999999999999</v>
      </c>
      <c r="N151" s="101">
        <v>20.085999999999999</v>
      </c>
      <c r="O151" s="63">
        <v>2530</v>
      </c>
      <c r="P151" s="64">
        <f>Table22457891011234567891011121314151617[[#This Row],[PEMBULATAN]]*O151</f>
        <v>50817.579999999994</v>
      </c>
    </row>
    <row r="152" spans="1:16" ht="26.25" customHeight="1" x14ac:dyDescent="0.2">
      <c r="A152" s="13"/>
      <c r="B152" s="73"/>
      <c r="C152" s="71" t="s">
        <v>2472</v>
      </c>
      <c r="D152" s="76" t="s">
        <v>69</v>
      </c>
      <c r="E152" s="12">
        <v>44480</v>
      </c>
      <c r="F152" s="74" t="s">
        <v>70</v>
      </c>
      <c r="G152" s="12">
        <v>44481.833333333336</v>
      </c>
      <c r="H152" s="75" t="s">
        <v>1888</v>
      </c>
      <c r="I152" s="15">
        <v>211</v>
      </c>
      <c r="J152" s="15">
        <v>10</v>
      </c>
      <c r="K152" s="15">
        <v>6</v>
      </c>
      <c r="L152" s="15">
        <v>1</v>
      </c>
      <c r="M152" s="79">
        <v>3.165</v>
      </c>
      <c r="N152" s="101">
        <v>3.165</v>
      </c>
      <c r="O152" s="63">
        <v>2530</v>
      </c>
      <c r="P152" s="64">
        <f>Table22457891011234567891011121314151617[[#This Row],[PEMBULATAN]]*O152</f>
        <v>8007.45</v>
      </c>
    </row>
    <row r="153" spans="1:16" ht="26.25" customHeight="1" x14ac:dyDescent="0.2">
      <c r="A153" s="13"/>
      <c r="B153" s="73"/>
      <c r="C153" s="71" t="s">
        <v>2473</v>
      </c>
      <c r="D153" s="76" t="s">
        <v>69</v>
      </c>
      <c r="E153" s="12">
        <v>44480</v>
      </c>
      <c r="F153" s="74" t="s">
        <v>70</v>
      </c>
      <c r="G153" s="12">
        <v>44481.833333333336</v>
      </c>
      <c r="H153" s="75" t="s">
        <v>1888</v>
      </c>
      <c r="I153" s="15">
        <v>42</v>
      </c>
      <c r="J153" s="15">
        <v>42</v>
      </c>
      <c r="K153" s="15">
        <v>11</v>
      </c>
      <c r="L153" s="15">
        <v>4</v>
      </c>
      <c r="M153" s="79">
        <v>4.851</v>
      </c>
      <c r="N153" s="101">
        <v>4.851</v>
      </c>
      <c r="O153" s="63">
        <v>2530</v>
      </c>
      <c r="P153" s="64">
        <f>Table22457891011234567891011121314151617[[#This Row],[PEMBULATAN]]*O153</f>
        <v>12273.03</v>
      </c>
    </row>
    <row r="154" spans="1:16" ht="26.25" customHeight="1" x14ac:dyDescent="0.2">
      <c r="A154" s="13"/>
      <c r="B154" s="73"/>
      <c r="C154" s="71" t="s">
        <v>2474</v>
      </c>
      <c r="D154" s="76" t="s">
        <v>69</v>
      </c>
      <c r="E154" s="12">
        <v>44480</v>
      </c>
      <c r="F154" s="74" t="s">
        <v>70</v>
      </c>
      <c r="G154" s="12">
        <v>44481.833333333336</v>
      </c>
      <c r="H154" s="75" t="s">
        <v>1888</v>
      </c>
      <c r="I154" s="15">
        <v>45</v>
      </c>
      <c r="J154" s="15">
        <v>45</v>
      </c>
      <c r="K154" s="15">
        <v>18</v>
      </c>
      <c r="L154" s="15">
        <v>5</v>
      </c>
      <c r="M154" s="79">
        <v>9.1125000000000007</v>
      </c>
      <c r="N154" s="101">
        <v>9.1125000000000007</v>
      </c>
      <c r="O154" s="63">
        <v>2530</v>
      </c>
      <c r="P154" s="64">
        <f>Table22457891011234567891011121314151617[[#This Row],[PEMBULATAN]]*O154</f>
        <v>23054.625</v>
      </c>
    </row>
    <row r="155" spans="1:16" ht="26.25" customHeight="1" x14ac:dyDescent="0.2">
      <c r="A155" s="13"/>
      <c r="B155" s="73"/>
      <c r="C155" s="71" t="s">
        <v>2475</v>
      </c>
      <c r="D155" s="76" t="s">
        <v>69</v>
      </c>
      <c r="E155" s="12">
        <v>44480</v>
      </c>
      <c r="F155" s="74" t="s">
        <v>70</v>
      </c>
      <c r="G155" s="12">
        <v>44481.833333333336</v>
      </c>
      <c r="H155" s="75" t="s">
        <v>1888</v>
      </c>
      <c r="I155" s="15">
        <v>151</v>
      </c>
      <c r="J155" s="15">
        <v>10</v>
      </c>
      <c r="K155" s="15">
        <v>5</v>
      </c>
      <c r="L155" s="15">
        <v>1</v>
      </c>
      <c r="M155" s="79">
        <v>1.8875</v>
      </c>
      <c r="N155" s="101">
        <v>1.8875</v>
      </c>
      <c r="O155" s="63">
        <v>2530</v>
      </c>
      <c r="P155" s="64">
        <f>Table22457891011234567891011121314151617[[#This Row],[PEMBULATAN]]*O155</f>
        <v>4775.375</v>
      </c>
    </row>
    <row r="156" spans="1:16" ht="26.25" customHeight="1" x14ac:dyDescent="0.2">
      <c r="A156" s="13"/>
      <c r="B156" s="73"/>
      <c r="C156" s="71" t="s">
        <v>2476</v>
      </c>
      <c r="D156" s="76" t="s">
        <v>69</v>
      </c>
      <c r="E156" s="12">
        <v>44480</v>
      </c>
      <c r="F156" s="74" t="s">
        <v>70</v>
      </c>
      <c r="G156" s="12">
        <v>44481.833333333336</v>
      </c>
      <c r="H156" s="75" t="s">
        <v>1888</v>
      </c>
      <c r="I156" s="15">
        <v>113</v>
      </c>
      <c r="J156" s="15">
        <v>8</v>
      </c>
      <c r="K156" s="15">
        <v>3</v>
      </c>
      <c r="L156" s="15">
        <v>1</v>
      </c>
      <c r="M156" s="79">
        <v>0.67800000000000005</v>
      </c>
      <c r="N156" s="101">
        <v>1</v>
      </c>
      <c r="O156" s="63">
        <v>2530</v>
      </c>
      <c r="P156" s="64">
        <f>Table22457891011234567891011121314151617[[#This Row],[PEMBULATAN]]*O156</f>
        <v>2530</v>
      </c>
    </row>
    <row r="157" spans="1:16" ht="26.25" customHeight="1" x14ac:dyDescent="0.2">
      <c r="A157" s="13"/>
      <c r="B157" s="73"/>
      <c r="C157" s="71" t="s">
        <v>2477</v>
      </c>
      <c r="D157" s="76" t="s">
        <v>69</v>
      </c>
      <c r="E157" s="12">
        <v>44480</v>
      </c>
      <c r="F157" s="74" t="s">
        <v>70</v>
      </c>
      <c r="G157" s="12">
        <v>44481.833333333336</v>
      </c>
      <c r="H157" s="75" t="s">
        <v>1888</v>
      </c>
      <c r="I157" s="15">
        <v>103</v>
      </c>
      <c r="J157" s="15">
        <v>10</v>
      </c>
      <c r="K157" s="15">
        <v>3</v>
      </c>
      <c r="L157" s="15">
        <v>1</v>
      </c>
      <c r="M157" s="79">
        <v>0.77249999999999996</v>
      </c>
      <c r="N157" s="101">
        <v>1</v>
      </c>
      <c r="O157" s="63">
        <v>2530</v>
      </c>
      <c r="P157" s="64">
        <f>Table22457891011234567891011121314151617[[#This Row],[PEMBULATAN]]*O157</f>
        <v>2530</v>
      </c>
    </row>
    <row r="158" spans="1:16" ht="26.25" customHeight="1" x14ac:dyDescent="0.2">
      <c r="A158" s="13"/>
      <c r="B158" s="73"/>
      <c r="C158" s="71" t="s">
        <v>2478</v>
      </c>
      <c r="D158" s="76" t="s">
        <v>69</v>
      </c>
      <c r="E158" s="12">
        <v>44480</v>
      </c>
      <c r="F158" s="74" t="s">
        <v>70</v>
      </c>
      <c r="G158" s="12">
        <v>44481.833333333336</v>
      </c>
      <c r="H158" s="75" t="s">
        <v>1888</v>
      </c>
      <c r="I158" s="15">
        <v>103</v>
      </c>
      <c r="J158" s="15">
        <v>11</v>
      </c>
      <c r="K158" s="15">
        <v>11</v>
      </c>
      <c r="L158" s="15">
        <v>9</v>
      </c>
      <c r="M158" s="79">
        <v>3.1157499999999998</v>
      </c>
      <c r="N158" s="101">
        <v>9</v>
      </c>
      <c r="O158" s="63">
        <v>2530</v>
      </c>
      <c r="P158" s="64">
        <f>Table22457891011234567891011121314151617[[#This Row],[PEMBULATAN]]*O158</f>
        <v>22770</v>
      </c>
    </row>
    <row r="159" spans="1:16" ht="26.25" customHeight="1" x14ac:dyDescent="0.2">
      <c r="A159" s="13"/>
      <c r="B159" s="73"/>
      <c r="C159" s="71" t="s">
        <v>2479</v>
      </c>
      <c r="D159" s="76" t="s">
        <v>69</v>
      </c>
      <c r="E159" s="12">
        <v>44480</v>
      </c>
      <c r="F159" s="74" t="s">
        <v>70</v>
      </c>
      <c r="G159" s="12">
        <v>44481.833333333336</v>
      </c>
      <c r="H159" s="75" t="s">
        <v>1888</v>
      </c>
      <c r="I159" s="15">
        <v>88</v>
      </c>
      <c r="J159" s="15">
        <v>41</v>
      </c>
      <c r="K159" s="15">
        <v>11</v>
      </c>
      <c r="L159" s="15">
        <v>2</v>
      </c>
      <c r="M159" s="79">
        <v>9.9220000000000006</v>
      </c>
      <c r="N159" s="101">
        <v>9.9220000000000006</v>
      </c>
      <c r="O159" s="63">
        <v>2530</v>
      </c>
      <c r="P159" s="64">
        <f>Table22457891011234567891011121314151617[[#This Row],[PEMBULATAN]]*O159</f>
        <v>25102.66</v>
      </c>
    </row>
    <row r="160" spans="1:16" ht="26.25" customHeight="1" x14ac:dyDescent="0.2">
      <c r="A160" s="13"/>
      <c r="B160" s="73"/>
      <c r="C160" s="71" t="s">
        <v>2480</v>
      </c>
      <c r="D160" s="76" t="s">
        <v>69</v>
      </c>
      <c r="E160" s="12">
        <v>44480</v>
      </c>
      <c r="F160" s="74" t="s">
        <v>70</v>
      </c>
      <c r="G160" s="12">
        <v>44481.833333333336</v>
      </c>
      <c r="H160" s="75" t="s">
        <v>1888</v>
      </c>
      <c r="I160" s="15">
        <v>43</v>
      </c>
      <c r="J160" s="15">
        <v>31</v>
      </c>
      <c r="K160" s="15">
        <v>41</v>
      </c>
      <c r="L160" s="15">
        <v>7</v>
      </c>
      <c r="M160" s="79">
        <v>13.66325</v>
      </c>
      <c r="N160" s="101">
        <v>13.66325</v>
      </c>
      <c r="O160" s="63">
        <v>2530</v>
      </c>
      <c r="P160" s="64">
        <f>Table22457891011234567891011121314151617[[#This Row],[PEMBULATAN]]*O160</f>
        <v>34568.022499999999</v>
      </c>
    </row>
    <row r="161" spans="1:16" ht="26.25" customHeight="1" x14ac:dyDescent="0.2">
      <c r="A161" s="13"/>
      <c r="B161" s="73"/>
      <c r="C161" s="71" t="s">
        <v>2481</v>
      </c>
      <c r="D161" s="76" t="s">
        <v>69</v>
      </c>
      <c r="E161" s="12">
        <v>44480</v>
      </c>
      <c r="F161" s="74" t="s">
        <v>70</v>
      </c>
      <c r="G161" s="12">
        <v>44481.833333333336</v>
      </c>
      <c r="H161" s="75" t="s">
        <v>1888</v>
      </c>
      <c r="I161" s="15">
        <v>70</v>
      </c>
      <c r="J161" s="15">
        <v>21</v>
      </c>
      <c r="K161" s="15">
        <v>36</v>
      </c>
      <c r="L161" s="15">
        <v>8</v>
      </c>
      <c r="M161" s="79">
        <v>13.23</v>
      </c>
      <c r="N161" s="101">
        <v>13.23</v>
      </c>
      <c r="O161" s="63">
        <v>2530</v>
      </c>
      <c r="P161" s="64">
        <f>Table22457891011234567891011121314151617[[#This Row],[PEMBULATAN]]*O161</f>
        <v>33471.9</v>
      </c>
    </row>
    <row r="162" spans="1:16" ht="26.25" customHeight="1" x14ac:dyDescent="0.2">
      <c r="A162" s="13"/>
      <c r="B162" s="73"/>
      <c r="C162" s="71" t="s">
        <v>2482</v>
      </c>
      <c r="D162" s="76" t="s">
        <v>69</v>
      </c>
      <c r="E162" s="12">
        <v>44480</v>
      </c>
      <c r="F162" s="74" t="s">
        <v>70</v>
      </c>
      <c r="G162" s="12">
        <v>44481.833333333336</v>
      </c>
      <c r="H162" s="75" t="s">
        <v>1888</v>
      </c>
      <c r="I162" s="15">
        <v>41</v>
      </c>
      <c r="J162" s="15">
        <v>31</v>
      </c>
      <c r="K162" s="15">
        <v>18</v>
      </c>
      <c r="L162" s="15">
        <v>1</v>
      </c>
      <c r="M162" s="79">
        <v>5.7195</v>
      </c>
      <c r="N162" s="101">
        <v>5.7195</v>
      </c>
      <c r="O162" s="63">
        <v>2530</v>
      </c>
      <c r="P162" s="64">
        <f>Table22457891011234567891011121314151617[[#This Row],[PEMBULATAN]]*O162</f>
        <v>14470.335000000001</v>
      </c>
    </row>
    <row r="163" spans="1:16" ht="26.25" customHeight="1" x14ac:dyDescent="0.2">
      <c r="A163" s="13"/>
      <c r="B163" s="73"/>
      <c r="C163" s="71" t="s">
        <v>2483</v>
      </c>
      <c r="D163" s="76" t="s">
        <v>69</v>
      </c>
      <c r="E163" s="12">
        <v>44480</v>
      </c>
      <c r="F163" s="74" t="s">
        <v>70</v>
      </c>
      <c r="G163" s="12">
        <v>44481.833333333336</v>
      </c>
      <c r="H163" s="75" t="s">
        <v>1888</v>
      </c>
      <c r="I163" s="15">
        <v>25</v>
      </c>
      <c r="J163" s="15">
        <v>25</v>
      </c>
      <c r="K163" s="15">
        <v>56</v>
      </c>
      <c r="L163" s="15">
        <v>1</v>
      </c>
      <c r="M163" s="79">
        <v>8.75</v>
      </c>
      <c r="N163" s="101">
        <v>8.75</v>
      </c>
      <c r="O163" s="63">
        <v>2530</v>
      </c>
      <c r="P163" s="64">
        <f>Table22457891011234567891011121314151617[[#This Row],[PEMBULATAN]]*O163</f>
        <v>22137.5</v>
      </c>
    </row>
    <row r="164" spans="1:16" ht="26.25" customHeight="1" x14ac:dyDescent="0.2">
      <c r="A164" s="13"/>
      <c r="B164" s="73"/>
      <c r="C164" s="71" t="s">
        <v>2484</v>
      </c>
      <c r="D164" s="76" t="s">
        <v>69</v>
      </c>
      <c r="E164" s="12">
        <v>44480</v>
      </c>
      <c r="F164" s="74" t="s">
        <v>70</v>
      </c>
      <c r="G164" s="12">
        <v>44481.833333333336</v>
      </c>
      <c r="H164" s="75" t="s">
        <v>1888</v>
      </c>
      <c r="I164" s="15">
        <v>81</v>
      </c>
      <c r="J164" s="15">
        <v>52</v>
      </c>
      <c r="K164" s="15">
        <v>16</v>
      </c>
      <c r="L164" s="15">
        <v>5</v>
      </c>
      <c r="M164" s="79">
        <v>16.847999999999999</v>
      </c>
      <c r="N164" s="101">
        <v>16.847999999999999</v>
      </c>
      <c r="O164" s="63">
        <v>2530</v>
      </c>
      <c r="P164" s="64">
        <f>Table22457891011234567891011121314151617[[#This Row],[PEMBULATAN]]*O164</f>
        <v>42625.439999999995</v>
      </c>
    </row>
    <row r="165" spans="1:16" ht="26.25" customHeight="1" x14ac:dyDescent="0.2">
      <c r="A165" s="13"/>
      <c r="B165" s="73"/>
      <c r="C165" s="71" t="s">
        <v>2485</v>
      </c>
      <c r="D165" s="76" t="s">
        <v>69</v>
      </c>
      <c r="E165" s="12">
        <v>44480</v>
      </c>
      <c r="F165" s="74" t="s">
        <v>70</v>
      </c>
      <c r="G165" s="12">
        <v>44481.833333333336</v>
      </c>
      <c r="H165" s="75" t="s">
        <v>1888</v>
      </c>
      <c r="I165" s="15">
        <v>96</v>
      </c>
      <c r="J165" s="15">
        <v>45</v>
      </c>
      <c r="K165" s="15">
        <v>31</v>
      </c>
      <c r="L165" s="15">
        <v>8</v>
      </c>
      <c r="M165" s="79">
        <v>33.479999999999997</v>
      </c>
      <c r="N165" s="101">
        <v>34</v>
      </c>
      <c r="O165" s="63">
        <v>2530</v>
      </c>
      <c r="P165" s="64">
        <f>Table22457891011234567891011121314151617[[#This Row],[PEMBULATAN]]*O165</f>
        <v>86020</v>
      </c>
    </row>
    <row r="166" spans="1:16" ht="26.25" customHeight="1" x14ac:dyDescent="0.2">
      <c r="A166" s="13"/>
      <c r="B166" s="73"/>
      <c r="C166" s="71" t="s">
        <v>2486</v>
      </c>
      <c r="D166" s="76" t="s">
        <v>69</v>
      </c>
      <c r="E166" s="12">
        <v>44480</v>
      </c>
      <c r="F166" s="74" t="s">
        <v>70</v>
      </c>
      <c r="G166" s="12">
        <v>44481.833333333336</v>
      </c>
      <c r="H166" s="75" t="s">
        <v>1888</v>
      </c>
      <c r="I166" s="15">
        <v>101</v>
      </c>
      <c r="J166" s="15">
        <v>56</v>
      </c>
      <c r="K166" s="15">
        <v>16</v>
      </c>
      <c r="L166" s="15">
        <v>8</v>
      </c>
      <c r="M166" s="79">
        <v>22.623999999999999</v>
      </c>
      <c r="N166" s="101">
        <v>22.623999999999999</v>
      </c>
      <c r="O166" s="63">
        <v>2530</v>
      </c>
      <c r="P166" s="64">
        <f>Table22457891011234567891011121314151617[[#This Row],[PEMBULATAN]]*O166</f>
        <v>57238.719999999994</v>
      </c>
    </row>
    <row r="167" spans="1:16" ht="26.25" customHeight="1" x14ac:dyDescent="0.2">
      <c r="A167" s="13"/>
      <c r="B167" s="73"/>
      <c r="C167" s="71" t="s">
        <v>2487</v>
      </c>
      <c r="D167" s="76" t="s">
        <v>69</v>
      </c>
      <c r="E167" s="12">
        <v>44480</v>
      </c>
      <c r="F167" s="74" t="s">
        <v>70</v>
      </c>
      <c r="G167" s="12">
        <v>44481.833333333336</v>
      </c>
      <c r="H167" s="75" t="s">
        <v>1888</v>
      </c>
      <c r="I167" s="15">
        <v>47</v>
      </c>
      <c r="J167" s="15">
        <v>33</v>
      </c>
      <c r="K167" s="15">
        <v>12</v>
      </c>
      <c r="L167" s="15">
        <v>2</v>
      </c>
      <c r="M167" s="79">
        <v>4.6529999999999996</v>
      </c>
      <c r="N167" s="101">
        <v>4.6529999999999996</v>
      </c>
      <c r="O167" s="63">
        <v>2530</v>
      </c>
      <c r="P167" s="64">
        <f>Table22457891011234567891011121314151617[[#This Row],[PEMBULATAN]]*O167</f>
        <v>11772.089999999998</v>
      </c>
    </row>
    <row r="168" spans="1:16" ht="26.25" customHeight="1" x14ac:dyDescent="0.2">
      <c r="A168" s="13"/>
      <c r="B168" s="73"/>
      <c r="C168" s="71" t="s">
        <v>2488</v>
      </c>
      <c r="D168" s="76" t="s">
        <v>69</v>
      </c>
      <c r="E168" s="12">
        <v>44480</v>
      </c>
      <c r="F168" s="74" t="s">
        <v>70</v>
      </c>
      <c r="G168" s="12">
        <v>44481.833333333336</v>
      </c>
      <c r="H168" s="75" t="s">
        <v>1888</v>
      </c>
      <c r="I168" s="15">
        <v>105</v>
      </c>
      <c r="J168" s="15">
        <v>21</v>
      </c>
      <c r="K168" s="15">
        <v>6</v>
      </c>
      <c r="L168" s="15">
        <v>3</v>
      </c>
      <c r="M168" s="79">
        <v>3.3075000000000001</v>
      </c>
      <c r="N168" s="101">
        <v>4</v>
      </c>
      <c r="O168" s="63">
        <v>2530</v>
      </c>
      <c r="P168" s="64">
        <f>Table22457891011234567891011121314151617[[#This Row],[PEMBULATAN]]*O168</f>
        <v>10120</v>
      </c>
    </row>
    <row r="169" spans="1:16" ht="26.25" customHeight="1" x14ac:dyDescent="0.2">
      <c r="A169" s="13"/>
      <c r="B169" s="73"/>
      <c r="C169" s="71" t="s">
        <v>2489</v>
      </c>
      <c r="D169" s="76" t="s">
        <v>69</v>
      </c>
      <c r="E169" s="12">
        <v>44480</v>
      </c>
      <c r="F169" s="74" t="s">
        <v>70</v>
      </c>
      <c r="G169" s="12">
        <v>44481.833333333336</v>
      </c>
      <c r="H169" s="75" t="s">
        <v>1888</v>
      </c>
      <c r="I169" s="15">
        <v>51</v>
      </c>
      <c r="J169" s="15">
        <v>18</v>
      </c>
      <c r="K169" s="15">
        <v>18</v>
      </c>
      <c r="L169" s="15">
        <v>2</v>
      </c>
      <c r="M169" s="79">
        <v>4.1310000000000002</v>
      </c>
      <c r="N169" s="101">
        <v>4.1310000000000002</v>
      </c>
      <c r="O169" s="63">
        <v>2530</v>
      </c>
      <c r="P169" s="64">
        <f>Table22457891011234567891011121314151617[[#This Row],[PEMBULATAN]]*O169</f>
        <v>10451.43</v>
      </c>
    </row>
    <row r="170" spans="1:16" ht="26.25" customHeight="1" x14ac:dyDescent="0.2">
      <c r="A170" s="13"/>
      <c r="B170" s="73"/>
      <c r="C170" s="71" t="s">
        <v>2490</v>
      </c>
      <c r="D170" s="76" t="s">
        <v>69</v>
      </c>
      <c r="E170" s="12">
        <v>44480</v>
      </c>
      <c r="F170" s="74" t="s">
        <v>70</v>
      </c>
      <c r="G170" s="12">
        <v>44481.833333333336</v>
      </c>
      <c r="H170" s="75" t="s">
        <v>1888</v>
      </c>
      <c r="I170" s="15">
        <v>68</v>
      </c>
      <c r="J170" s="15">
        <v>58</v>
      </c>
      <c r="K170" s="15">
        <v>15</v>
      </c>
      <c r="L170" s="15">
        <v>4</v>
      </c>
      <c r="M170" s="79">
        <v>14.79</v>
      </c>
      <c r="N170" s="101">
        <v>14.79</v>
      </c>
      <c r="O170" s="63">
        <v>2530</v>
      </c>
      <c r="P170" s="64">
        <f>Table22457891011234567891011121314151617[[#This Row],[PEMBULATAN]]*O170</f>
        <v>37418.699999999997</v>
      </c>
    </row>
    <row r="171" spans="1:16" ht="26.25" customHeight="1" x14ac:dyDescent="0.2">
      <c r="A171" s="13"/>
      <c r="B171" s="73"/>
      <c r="C171" s="71" t="s">
        <v>2491</v>
      </c>
      <c r="D171" s="76" t="s">
        <v>69</v>
      </c>
      <c r="E171" s="12">
        <v>44480</v>
      </c>
      <c r="F171" s="74" t="s">
        <v>70</v>
      </c>
      <c r="G171" s="12">
        <v>44481.833333333336</v>
      </c>
      <c r="H171" s="75" t="s">
        <v>1888</v>
      </c>
      <c r="I171" s="15">
        <v>50</v>
      </c>
      <c r="J171" s="15">
        <v>23</v>
      </c>
      <c r="K171" s="15">
        <v>24</v>
      </c>
      <c r="L171" s="15">
        <v>17</v>
      </c>
      <c r="M171" s="79">
        <v>6.9</v>
      </c>
      <c r="N171" s="101">
        <v>17</v>
      </c>
      <c r="O171" s="63">
        <v>2530</v>
      </c>
      <c r="P171" s="64">
        <f>Table22457891011234567891011121314151617[[#This Row],[PEMBULATAN]]*O171</f>
        <v>43010</v>
      </c>
    </row>
    <row r="172" spans="1:16" ht="26.25" customHeight="1" x14ac:dyDescent="0.2">
      <c r="A172" s="13"/>
      <c r="B172" s="73"/>
      <c r="C172" s="71" t="s">
        <v>2492</v>
      </c>
      <c r="D172" s="76" t="s">
        <v>69</v>
      </c>
      <c r="E172" s="12">
        <v>44480</v>
      </c>
      <c r="F172" s="74" t="s">
        <v>70</v>
      </c>
      <c r="G172" s="12">
        <v>44481.833333333336</v>
      </c>
      <c r="H172" s="75" t="s">
        <v>1888</v>
      </c>
      <c r="I172" s="15">
        <v>45</v>
      </c>
      <c r="J172" s="15">
        <v>45</v>
      </c>
      <c r="K172" s="15">
        <v>43</v>
      </c>
      <c r="L172" s="15">
        <v>16</v>
      </c>
      <c r="M172" s="79">
        <v>21.768750000000001</v>
      </c>
      <c r="N172" s="101">
        <v>21.768750000000001</v>
      </c>
      <c r="O172" s="63">
        <v>2530</v>
      </c>
      <c r="P172" s="64">
        <f>Table22457891011234567891011121314151617[[#This Row],[PEMBULATAN]]*O172</f>
        <v>55074.9375</v>
      </c>
    </row>
    <row r="173" spans="1:16" ht="26.25" customHeight="1" x14ac:dyDescent="0.2">
      <c r="A173" s="13"/>
      <c r="B173" s="73"/>
      <c r="C173" s="71" t="s">
        <v>2493</v>
      </c>
      <c r="D173" s="76" t="s">
        <v>69</v>
      </c>
      <c r="E173" s="12">
        <v>44480</v>
      </c>
      <c r="F173" s="74" t="s">
        <v>70</v>
      </c>
      <c r="G173" s="12">
        <v>44481.833333333336</v>
      </c>
      <c r="H173" s="75" t="s">
        <v>1888</v>
      </c>
      <c r="I173" s="15">
        <v>68</v>
      </c>
      <c r="J173" s="15">
        <v>46</v>
      </c>
      <c r="K173" s="15">
        <v>17</v>
      </c>
      <c r="L173" s="15">
        <v>4</v>
      </c>
      <c r="M173" s="79">
        <v>13.294</v>
      </c>
      <c r="N173" s="101">
        <v>13.294</v>
      </c>
      <c r="O173" s="63">
        <v>2530</v>
      </c>
      <c r="P173" s="64">
        <f>Table22457891011234567891011121314151617[[#This Row],[PEMBULATAN]]*O173</f>
        <v>33633.82</v>
      </c>
    </row>
    <row r="174" spans="1:16" ht="26.25" customHeight="1" x14ac:dyDescent="0.2">
      <c r="A174" s="13"/>
      <c r="B174" s="73"/>
      <c r="C174" s="71" t="s">
        <v>2494</v>
      </c>
      <c r="D174" s="76" t="s">
        <v>69</v>
      </c>
      <c r="E174" s="12">
        <v>44480</v>
      </c>
      <c r="F174" s="74" t="s">
        <v>70</v>
      </c>
      <c r="G174" s="12">
        <v>44481.833333333336</v>
      </c>
      <c r="H174" s="75" t="s">
        <v>1888</v>
      </c>
      <c r="I174" s="15">
        <v>70</v>
      </c>
      <c r="J174" s="15">
        <v>66</v>
      </c>
      <c r="K174" s="15">
        <v>25</v>
      </c>
      <c r="L174" s="15">
        <v>6</v>
      </c>
      <c r="M174" s="79">
        <v>28.875</v>
      </c>
      <c r="N174" s="101">
        <v>28.875</v>
      </c>
      <c r="O174" s="63">
        <v>2530</v>
      </c>
      <c r="P174" s="64">
        <f>Table22457891011234567891011121314151617[[#This Row],[PEMBULATAN]]*O174</f>
        <v>73053.75</v>
      </c>
    </row>
    <row r="175" spans="1:16" ht="26.25" customHeight="1" x14ac:dyDescent="0.2">
      <c r="A175" s="13"/>
      <c r="B175" s="73"/>
      <c r="C175" s="71" t="s">
        <v>2495</v>
      </c>
      <c r="D175" s="76" t="s">
        <v>69</v>
      </c>
      <c r="E175" s="12">
        <v>44480</v>
      </c>
      <c r="F175" s="74" t="s">
        <v>70</v>
      </c>
      <c r="G175" s="12">
        <v>44481.833333333336</v>
      </c>
      <c r="H175" s="75" t="s">
        <v>1888</v>
      </c>
      <c r="I175" s="15">
        <v>31</v>
      </c>
      <c r="J175" s="15">
        <v>26</v>
      </c>
      <c r="K175" s="15">
        <v>21</v>
      </c>
      <c r="L175" s="15">
        <v>6</v>
      </c>
      <c r="M175" s="79">
        <v>4.2314999999999996</v>
      </c>
      <c r="N175" s="101">
        <v>6</v>
      </c>
      <c r="O175" s="63">
        <v>2530</v>
      </c>
      <c r="P175" s="64">
        <f>Table22457891011234567891011121314151617[[#This Row],[PEMBULATAN]]*O175</f>
        <v>15180</v>
      </c>
    </row>
    <row r="176" spans="1:16" ht="26.25" customHeight="1" x14ac:dyDescent="0.2">
      <c r="A176" s="13"/>
      <c r="B176" s="73"/>
      <c r="C176" s="71" t="s">
        <v>2496</v>
      </c>
      <c r="D176" s="76" t="s">
        <v>69</v>
      </c>
      <c r="E176" s="12">
        <v>44480</v>
      </c>
      <c r="F176" s="74" t="s">
        <v>70</v>
      </c>
      <c r="G176" s="12">
        <v>44481.833333333336</v>
      </c>
      <c r="H176" s="75" t="s">
        <v>1888</v>
      </c>
      <c r="I176" s="15">
        <v>76</v>
      </c>
      <c r="J176" s="15">
        <v>58</v>
      </c>
      <c r="K176" s="15">
        <v>31</v>
      </c>
      <c r="L176" s="15">
        <v>12</v>
      </c>
      <c r="M176" s="79">
        <v>34.161999999999999</v>
      </c>
      <c r="N176" s="101">
        <v>34.161999999999999</v>
      </c>
      <c r="O176" s="63">
        <v>2530</v>
      </c>
      <c r="P176" s="64">
        <f>Table22457891011234567891011121314151617[[#This Row],[PEMBULATAN]]*O176</f>
        <v>86429.86</v>
      </c>
    </row>
    <row r="177" spans="1:16" ht="26.25" customHeight="1" x14ac:dyDescent="0.2">
      <c r="A177" s="13"/>
      <c r="B177" s="73"/>
      <c r="C177" s="71" t="s">
        <v>2497</v>
      </c>
      <c r="D177" s="76" t="s">
        <v>69</v>
      </c>
      <c r="E177" s="12">
        <v>44480</v>
      </c>
      <c r="F177" s="74" t="s">
        <v>70</v>
      </c>
      <c r="G177" s="12">
        <v>44481.833333333336</v>
      </c>
      <c r="H177" s="75" t="s">
        <v>1888</v>
      </c>
      <c r="I177" s="15">
        <v>63</v>
      </c>
      <c r="J177" s="15">
        <v>41</v>
      </c>
      <c r="K177" s="15">
        <v>15</v>
      </c>
      <c r="L177" s="15">
        <v>6</v>
      </c>
      <c r="M177" s="79">
        <v>9.6862499999999994</v>
      </c>
      <c r="N177" s="101">
        <v>9.6862499999999994</v>
      </c>
      <c r="O177" s="63">
        <v>2530</v>
      </c>
      <c r="P177" s="64">
        <f>Table22457891011234567891011121314151617[[#This Row],[PEMBULATAN]]*O177</f>
        <v>24506.212499999998</v>
      </c>
    </row>
    <row r="178" spans="1:16" ht="26.25" customHeight="1" x14ac:dyDescent="0.2">
      <c r="A178" s="13"/>
      <c r="B178" s="73"/>
      <c r="C178" s="71" t="s">
        <v>2498</v>
      </c>
      <c r="D178" s="76" t="s">
        <v>69</v>
      </c>
      <c r="E178" s="12">
        <v>44480</v>
      </c>
      <c r="F178" s="74" t="s">
        <v>70</v>
      </c>
      <c r="G178" s="12">
        <v>44481.833333333336</v>
      </c>
      <c r="H178" s="75" t="s">
        <v>1888</v>
      </c>
      <c r="I178" s="15">
        <v>86</v>
      </c>
      <c r="J178" s="15">
        <v>61</v>
      </c>
      <c r="K178" s="15">
        <v>21</v>
      </c>
      <c r="L178" s="15">
        <v>7</v>
      </c>
      <c r="M178" s="79">
        <v>27.541499999999999</v>
      </c>
      <c r="N178" s="101">
        <v>27.541499999999999</v>
      </c>
      <c r="O178" s="63">
        <v>2530</v>
      </c>
      <c r="P178" s="64">
        <f>Table22457891011234567891011121314151617[[#This Row],[PEMBULATAN]]*O178</f>
        <v>69679.994999999995</v>
      </c>
    </row>
    <row r="179" spans="1:16" ht="26.25" customHeight="1" x14ac:dyDescent="0.2">
      <c r="A179" s="13"/>
      <c r="B179" s="73"/>
      <c r="C179" s="71" t="s">
        <v>2499</v>
      </c>
      <c r="D179" s="76" t="s">
        <v>69</v>
      </c>
      <c r="E179" s="12">
        <v>44480</v>
      </c>
      <c r="F179" s="74" t="s">
        <v>70</v>
      </c>
      <c r="G179" s="12">
        <v>44481.833333333336</v>
      </c>
      <c r="H179" s="75" t="s">
        <v>1888</v>
      </c>
      <c r="I179" s="15">
        <v>77</v>
      </c>
      <c r="J179" s="15">
        <v>65</v>
      </c>
      <c r="K179" s="15">
        <v>18</v>
      </c>
      <c r="L179" s="15">
        <v>10</v>
      </c>
      <c r="M179" s="79">
        <v>22.522500000000001</v>
      </c>
      <c r="N179" s="101">
        <v>22.522500000000001</v>
      </c>
      <c r="O179" s="63">
        <v>2530</v>
      </c>
      <c r="P179" s="64">
        <f>Table22457891011234567891011121314151617[[#This Row],[PEMBULATAN]]*O179</f>
        <v>56981.925000000003</v>
      </c>
    </row>
    <row r="180" spans="1:16" ht="26.25" customHeight="1" x14ac:dyDescent="0.2">
      <c r="A180" s="13"/>
      <c r="B180" s="73"/>
      <c r="C180" s="71" t="s">
        <v>2500</v>
      </c>
      <c r="D180" s="76" t="s">
        <v>69</v>
      </c>
      <c r="E180" s="12">
        <v>44480</v>
      </c>
      <c r="F180" s="74" t="s">
        <v>70</v>
      </c>
      <c r="G180" s="12">
        <v>44481.833333333336</v>
      </c>
      <c r="H180" s="75" t="s">
        <v>1888</v>
      </c>
      <c r="I180" s="15">
        <v>86</v>
      </c>
      <c r="J180" s="15">
        <v>51</v>
      </c>
      <c r="K180" s="15">
        <v>23</v>
      </c>
      <c r="L180" s="15">
        <v>13</v>
      </c>
      <c r="M180" s="79">
        <v>25.2195</v>
      </c>
      <c r="N180" s="101">
        <v>25.2195</v>
      </c>
      <c r="O180" s="63">
        <v>2530</v>
      </c>
      <c r="P180" s="64">
        <f>Table22457891011234567891011121314151617[[#This Row],[PEMBULATAN]]*O180</f>
        <v>63805.334999999999</v>
      </c>
    </row>
    <row r="181" spans="1:16" ht="26.25" customHeight="1" x14ac:dyDescent="0.2">
      <c r="A181" s="13"/>
      <c r="B181" s="73"/>
      <c r="C181" s="71" t="s">
        <v>2501</v>
      </c>
      <c r="D181" s="76" t="s">
        <v>69</v>
      </c>
      <c r="E181" s="12">
        <v>44480</v>
      </c>
      <c r="F181" s="74" t="s">
        <v>70</v>
      </c>
      <c r="G181" s="12">
        <v>44481.833333333336</v>
      </c>
      <c r="H181" s="75" t="s">
        <v>1888</v>
      </c>
      <c r="I181" s="15">
        <v>78</v>
      </c>
      <c r="J181" s="15">
        <v>64</v>
      </c>
      <c r="K181" s="15">
        <v>26</v>
      </c>
      <c r="L181" s="15">
        <v>7</v>
      </c>
      <c r="M181" s="79">
        <v>32.448</v>
      </c>
      <c r="N181" s="101">
        <v>33</v>
      </c>
      <c r="O181" s="63">
        <v>2530</v>
      </c>
      <c r="P181" s="64">
        <f>Table22457891011234567891011121314151617[[#This Row],[PEMBULATAN]]*O181</f>
        <v>83490</v>
      </c>
    </row>
    <row r="182" spans="1:16" ht="26.25" customHeight="1" x14ac:dyDescent="0.2">
      <c r="A182" s="13"/>
      <c r="B182" s="73"/>
      <c r="C182" s="71" t="s">
        <v>2502</v>
      </c>
      <c r="D182" s="76" t="s">
        <v>69</v>
      </c>
      <c r="E182" s="12">
        <v>44480</v>
      </c>
      <c r="F182" s="74" t="s">
        <v>70</v>
      </c>
      <c r="G182" s="12">
        <v>44481.833333333336</v>
      </c>
      <c r="H182" s="75" t="s">
        <v>1888</v>
      </c>
      <c r="I182" s="15">
        <v>91</v>
      </c>
      <c r="J182" s="15">
        <v>61</v>
      </c>
      <c r="K182" s="15">
        <v>35</v>
      </c>
      <c r="L182" s="15">
        <v>10</v>
      </c>
      <c r="M182" s="79">
        <v>48.571249999999999</v>
      </c>
      <c r="N182" s="101">
        <v>48.571249999999999</v>
      </c>
      <c r="O182" s="63">
        <v>2530</v>
      </c>
      <c r="P182" s="64">
        <f>Table22457891011234567891011121314151617[[#This Row],[PEMBULATAN]]*O182</f>
        <v>122885.2625</v>
      </c>
    </row>
    <row r="183" spans="1:16" ht="26.25" customHeight="1" x14ac:dyDescent="0.2">
      <c r="A183" s="13"/>
      <c r="B183" s="73"/>
      <c r="C183" s="71" t="s">
        <v>2503</v>
      </c>
      <c r="D183" s="76" t="s">
        <v>69</v>
      </c>
      <c r="E183" s="12">
        <v>44480</v>
      </c>
      <c r="F183" s="74" t="s">
        <v>70</v>
      </c>
      <c r="G183" s="12">
        <v>44481.833333333336</v>
      </c>
      <c r="H183" s="75" t="s">
        <v>1888</v>
      </c>
      <c r="I183" s="15">
        <v>86</v>
      </c>
      <c r="J183" s="15">
        <v>53</v>
      </c>
      <c r="K183" s="15">
        <v>21</v>
      </c>
      <c r="L183" s="15">
        <v>10</v>
      </c>
      <c r="M183" s="79">
        <v>23.929500000000001</v>
      </c>
      <c r="N183" s="101">
        <v>23.929500000000001</v>
      </c>
      <c r="O183" s="63">
        <v>2530</v>
      </c>
      <c r="P183" s="64">
        <f>Table22457891011234567891011121314151617[[#This Row],[PEMBULATAN]]*O183</f>
        <v>60541.635000000002</v>
      </c>
    </row>
    <row r="184" spans="1:16" ht="26.25" customHeight="1" x14ac:dyDescent="0.2">
      <c r="A184" s="13"/>
      <c r="B184" s="73"/>
      <c r="C184" s="71" t="s">
        <v>2504</v>
      </c>
      <c r="D184" s="76" t="s">
        <v>69</v>
      </c>
      <c r="E184" s="12">
        <v>44480</v>
      </c>
      <c r="F184" s="74" t="s">
        <v>70</v>
      </c>
      <c r="G184" s="12">
        <v>44481.833333333336</v>
      </c>
      <c r="H184" s="75" t="s">
        <v>1888</v>
      </c>
      <c r="I184" s="15">
        <v>96</v>
      </c>
      <c r="J184" s="15">
        <v>58</v>
      </c>
      <c r="K184" s="15">
        <v>29</v>
      </c>
      <c r="L184" s="15">
        <v>15</v>
      </c>
      <c r="M184" s="79">
        <v>40.368000000000002</v>
      </c>
      <c r="N184" s="101">
        <v>41</v>
      </c>
      <c r="O184" s="63">
        <v>2530</v>
      </c>
      <c r="P184" s="64">
        <f>Table22457891011234567891011121314151617[[#This Row],[PEMBULATAN]]*O184</f>
        <v>103730</v>
      </c>
    </row>
    <row r="185" spans="1:16" ht="26.25" customHeight="1" x14ac:dyDescent="0.2">
      <c r="A185" s="13"/>
      <c r="B185" s="73"/>
      <c r="C185" s="71" t="s">
        <v>2505</v>
      </c>
      <c r="D185" s="76" t="s">
        <v>69</v>
      </c>
      <c r="E185" s="12">
        <v>44480</v>
      </c>
      <c r="F185" s="74" t="s">
        <v>70</v>
      </c>
      <c r="G185" s="12">
        <v>44481.833333333336</v>
      </c>
      <c r="H185" s="75" t="s">
        <v>1888</v>
      </c>
      <c r="I185" s="15">
        <v>98</v>
      </c>
      <c r="J185" s="15">
        <v>53</v>
      </c>
      <c r="K185" s="15">
        <v>28</v>
      </c>
      <c r="L185" s="15">
        <v>7</v>
      </c>
      <c r="M185" s="79">
        <v>36.357999999999997</v>
      </c>
      <c r="N185" s="101">
        <v>37</v>
      </c>
      <c r="O185" s="63">
        <v>2530</v>
      </c>
      <c r="P185" s="64">
        <f>Table22457891011234567891011121314151617[[#This Row],[PEMBULATAN]]*O185</f>
        <v>93610</v>
      </c>
    </row>
    <row r="186" spans="1:16" ht="26.25" customHeight="1" x14ac:dyDescent="0.2">
      <c r="A186" s="13"/>
      <c r="B186" s="73"/>
      <c r="C186" s="71" t="s">
        <v>2506</v>
      </c>
      <c r="D186" s="76" t="s">
        <v>69</v>
      </c>
      <c r="E186" s="12">
        <v>44480</v>
      </c>
      <c r="F186" s="74" t="s">
        <v>70</v>
      </c>
      <c r="G186" s="12">
        <v>44481.833333333336</v>
      </c>
      <c r="H186" s="75" t="s">
        <v>1888</v>
      </c>
      <c r="I186" s="15">
        <v>98</v>
      </c>
      <c r="J186" s="15">
        <v>56</v>
      </c>
      <c r="K186" s="15">
        <v>21</v>
      </c>
      <c r="L186" s="15">
        <v>8</v>
      </c>
      <c r="M186" s="79">
        <v>28.812000000000001</v>
      </c>
      <c r="N186" s="101">
        <v>28.812000000000001</v>
      </c>
      <c r="O186" s="63">
        <v>2530</v>
      </c>
      <c r="P186" s="64">
        <f>Table22457891011234567891011121314151617[[#This Row],[PEMBULATAN]]*O186</f>
        <v>72894.36</v>
      </c>
    </row>
    <row r="187" spans="1:16" ht="26.25" customHeight="1" x14ac:dyDescent="0.2">
      <c r="A187" s="13"/>
      <c r="B187" s="73"/>
      <c r="C187" s="71" t="s">
        <v>2507</v>
      </c>
      <c r="D187" s="76" t="s">
        <v>69</v>
      </c>
      <c r="E187" s="12">
        <v>44480</v>
      </c>
      <c r="F187" s="74" t="s">
        <v>70</v>
      </c>
      <c r="G187" s="12">
        <v>44481.833333333336</v>
      </c>
      <c r="H187" s="75" t="s">
        <v>1888</v>
      </c>
      <c r="I187" s="15">
        <v>91</v>
      </c>
      <c r="J187" s="15">
        <v>61</v>
      </c>
      <c r="K187" s="15">
        <v>30</v>
      </c>
      <c r="L187" s="15">
        <v>7</v>
      </c>
      <c r="M187" s="79">
        <v>41.6325</v>
      </c>
      <c r="N187" s="101">
        <v>41.6325</v>
      </c>
      <c r="O187" s="63">
        <v>2530</v>
      </c>
      <c r="P187" s="64">
        <f>Table22457891011234567891011121314151617[[#This Row],[PEMBULATAN]]*O187</f>
        <v>105330.22500000001</v>
      </c>
    </row>
    <row r="188" spans="1:16" ht="26.25" customHeight="1" x14ac:dyDescent="0.2">
      <c r="A188" s="13"/>
      <c r="B188" s="73"/>
      <c r="C188" s="71" t="s">
        <v>2508</v>
      </c>
      <c r="D188" s="76" t="s">
        <v>69</v>
      </c>
      <c r="E188" s="12">
        <v>44480</v>
      </c>
      <c r="F188" s="74" t="s">
        <v>70</v>
      </c>
      <c r="G188" s="12">
        <v>44481.833333333336</v>
      </c>
      <c r="H188" s="75" t="s">
        <v>1888</v>
      </c>
      <c r="I188" s="15">
        <v>93</v>
      </c>
      <c r="J188" s="15">
        <v>61</v>
      </c>
      <c r="K188" s="15">
        <v>28</v>
      </c>
      <c r="L188" s="15">
        <v>10</v>
      </c>
      <c r="M188" s="79">
        <v>39.710999999999999</v>
      </c>
      <c r="N188" s="101">
        <v>39.710999999999999</v>
      </c>
      <c r="O188" s="63">
        <v>2530</v>
      </c>
      <c r="P188" s="64">
        <f>Table22457891011234567891011121314151617[[#This Row],[PEMBULATAN]]*O188</f>
        <v>100468.83</v>
      </c>
    </row>
    <row r="189" spans="1:16" ht="26.25" customHeight="1" x14ac:dyDescent="0.2">
      <c r="A189" s="13"/>
      <c r="B189" s="73"/>
      <c r="C189" s="71" t="s">
        <v>2509</v>
      </c>
      <c r="D189" s="76" t="s">
        <v>69</v>
      </c>
      <c r="E189" s="12">
        <v>44480</v>
      </c>
      <c r="F189" s="74" t="s">
        <v>70</v>
      </c>
      <c r="G189" s="12">
        <v>44481.833333333336</v>
      </c>
      <c r="H189" s="75" t="s">
        <v>1888</v>
      </c>
      <c r="I189" s="15">
        <v>74</v>
      </c>
      <c r="J189" s="15">
        <v>61</v>
      </c>
      <c r="K189" s="15">
        <v>31</v>
      </c>
      <c r="L189" s="15">
        <v>11</v>
      </c>
      <c r="M189" s="79">
        <v>34.983499999999999</v>
      </c>
      <c r="N189" s="101">
        <v>34.983499999999999</v>
      </c>
      <c r="O189" s="63">
        <v>2530</v>
      </c>
      <c r="P189" s="64">
        <f>Table22457891011234567891011121314151617[[#This Row],[PEMBULATAN]]*O189</f>
        <v>88508.255000000005</v>
      </c>
    </row>
    <row r="190" spans="1:16" ht="26.25" customHeight="1" x14ac:dyDescent="0.2">
      <c r="A190" s="13"/>
      <c r="B190" s="73"/>
      <c r="C190" s="71" t="s">
        <v>2510</v>
      </c>
      <c r="D190" s="76" t="s">
        <v>69</v>
      </c>
      <c r="E190" s="12">
        <v>44480</v>
      </c>
      <c r="F190" s="74" t="s">
        <v>70</v>
      </c>
      <c r="G190" s="12">
        <v>44481.833333333336</v>
      </c>
      <c r="H190" s="75" t="s">
        <v>1888</v>
      </c>
      <c r="I190" s="15">
        <v>93</v>
      </c>
      <c r="J190" s="15">
        <v>64</v>
      </c>
      <c r="K190" s="15">
        <v>26</v>
      </c>
      <c r="L190" s="15">
        <v>20</v>
      </c>
      <c r="M190" s="79">
        <v>38.688000000000002</v>
      </c>
      <c r="N190" s="101">
        <v>38.688000000000002</v>
      </c>
      <c r="O190" s="63">
        <v>2530</v>
      </c>
      <c r="P190" s="64">
        <f>Table22457891011234567891011121314151617[[#This Row],[PEMBULATAN]]*O190</f>
        <v>97880.639999999999</v>
      </c>
    </row>
    <row r="191" spans="1:16" ht="26.25" customHeight="1" x14ac:dyDescent="0.2">
      <c r="A191" s="13"/>
      <c r="B191" s="73"/>
      <c r="C191" s="71" t="s">
        <v>2511</v>
      </c>
      <c r="D191" s="76" t="s">
        <v>69</v>
      </c>
      <c r="E191" s="12">
        <v>44480</v>
      </c>
      <c r="F191" s="74" t="s">
        <v>70</v>
      </c>
      <c r="G191" s="12">
        <v>44481.833333333336</v>
      </c>
      <c r="H191" s="75" t="s">
        <v>1888</v>
      </c>
      <c r="I191" s="15">
        <v>89</v>
      </c>
      <c r="J191" s="15">
        <v>63</v>
      </c>
      <c r="K191" s="15">
        <v>21</v>
      </c>
      <c r="L191" s="15">
        <v>12</v>
      </c>
      <c r="M191" s="79">
        <v>29.43675</v>
      </c>
      <c r="N191" s="101">
        <v>30</v>
      </c>
      <c r="O191" s="63">
        <v>2530</v>
      </c>
      <c r="P191" s="64">
        <f>Table22457891011234567891011121314151617[[#This Row],[PEMBULATAN]]*O191</f>
        <v>75900</v>
      </c>
    </row>
    <row r="192" spans="1:16" ht="26.25" customHeight="1" x14ac:dyDescent="0.2">
      <c r="A192" s="13"/>
      <c r="B192" s="73"/>
      <c r="C192" s="71" t="s">
        <v>2512</v>
      </c>
      <c r="D192" s="76" t="s">
        <v>69</v>
      </c>
      <c r="E192" s="12">
        <v>44480</v>
      </c>
      <c r="F192" s="74" t="s">
        <v>70</v>
      </c>
      <c r="G192" s="12">
        <v>44481.833333333336</v>
      </c>
      <c r="H192" s="75" t="s">
        <v>1888</v>
      </c>
      <c r="I192" s="15">
        <v>106</v>
      </c>
      <c r="J192" s="15">
        <v>71</v>
      </c>
      <c r="K192" s="15">
        <v>45</v>
      </c>
      <c r="L192" s="15">
        <v>14</v>
      </c>
      <c r="M192" s="79">
        <v>84.667500000000004</v>
      </c>
      <c r="N192" s="101">
        <v>84.667500000000004</v>
      </c>
      <c r="O192" s="63">
        <v>2530</v>
      </c>
      <c r="P192" s="64">
        <f>Table22457891011234567891011121314151617[[#This Row],[PEMBULATAN]]*O192</f>
        <v>214208.77500000002</v>
      </c>
    </row>
    <row r="193" spans="1:16" ht="26.25" customHeight="1" x14ac:dyDescent="0.2">
      <c r="A193" s="13"/>
      <c r="B193" s="73"/>
      <c r="C193" s="71" t="s">
        <v>2513</v>
      </c>
      <c r="D193" s="76" t="s">
        <v>69</v>
      </c>
      <c r="E193" s="12">
        <v>44480</v>
      </c>
      <c r="F193" s="74" t="s">
        <v>70</v>
      </c>
      <c r="G193" s="12">
        <v>44481.833333333336</v>
      </c>
      <c r="H193" s="75" t="s">
        <v>1888</v>
      </c>
      <c r="I193" s="15">
        <v>90</v>
      </c>
      <c r="J193" s="15">
        <v>68</v>
      </c>
      <c r="K193" s="15">
        <v>25</v>
      </c>
      <c r="L193" s="15">
        <v>9</v>
      </c>
      <c r="M193" s="79">
        <v>38.25</v>
      </c>
      <c r="N193" s="101">
        <v>38.25</v>
      </c>
      <c r="O193" s="63">
        <v>2530</v>
      </c>
      <c r="P193" s="64">
        <f>Table22457891011234567891011121314151617[[#This Row],[PEMBULATAN]]*O193</f>
        <v>96772.5</v>
      </c>
    </row>
    <row r="194" spans="1:16" ht="26.25" customHeight="1" x14ac:dyDescent="0.2">
      <c r="A194" s="13"/>
      <c r="B194" s="73"/>
      <c r="C194" s="71" t="s">
        <v>2514</v>
      </c>
      <c r="D194" s="76" t="s">
        <v>69</v>
      </c>
      <c r="E194" s="12">
        <v>44480</v>
      </c>
      <c r="F194" s="74" t="s">
        <v>70</v>
      </c>
      <c r="G194" s="12">
        <v>44481.833333333336</v>
      </c>
      <c r="H194" s="75" t="s">
        <v>1888</v>
      </c>
      <c r="I194" s="15">
        <v>88</v>
      </c>
      <c r="J194" s="15">
        <v>53</v>
      </c>
      <c r="K194" s="15">
        <v>21</v>
      </c>
      <c r="L194" s="15">
        <v>4</v>
      </c>
      <c r="M194" s="79">
        <v>24.486000000000001</v>
      </c>
      <c r="N194" s="101">
        <v>25</v>
      </c>
      <c r="O194" s="63">
        <v>2530</v>
      </c>
      <c r="P194" s="64">
        <f>Table22457891011234567891011121314151617[[#This Row],[PEMBULATAN]]*O194</f>
        <v>63250</v>
      </c>
    </row>
    <row r="195" spans="1:16" ht="26.25" customHeight="1" x14ac:dyDescent="0.2">
      <c r="A195" s="13"/>
      <c r="B195" s="73"/>
      <c r="C195" s="71" t="s">
        <v>2515</v>
      </c>
      <c r="D195" s="76" t="s">
        <v>69</v>
      </c>
      <c r="E195" s="12">
        <v>44480</v>
      </c>
      <c r="F195" s="74" t="s">
        <v>70</v>
      </c>
      <c r="G195" s="12">
        <v>44481.833333333336</v>
      </c>
      <c r="H195" s="75" t="s">
        <v>1888</v>
      </c>
      <c r="I195" s="15">
        <v>71</v>
      </c>
      <c r="J195" s="15">
        <v>61</v>
      </c>
      <c r="K195" s="15">
        <v>11</v>
      </c>
      <c r="L195" s="15">
        <v>14</v>
      </c>
      <c r="M195" s="79">
        <v>11.91025</v>
      </c>
      <c r="N195" s="101">
        <v>14</v>
      </c>
      <c r="O195" s="63">
        <v>2530</v>
      </c>
      <c r="P195" s="64">
        <f>Table22457891011234567891011121314151617[[#This Row],[PEMBULATAN]]*O195</f>
        <v>35420</v>
      </c>
    </row>
    <row r="196" spans="1:16" ht="26.25" customHeight="1" x14ac:dyDescent="0.2">
      <c r="A196" s="13"/>
      <c r="B196" s="73"/>
      <c r="C196" s="71" t="s">
        <v>2516</v>
      </c>
      <c r="D196" s="76" t="s">
        <v>69</v>
      </c>
      <c r="E196" s="12">
        <v>44480</v>
      </c>
      <c r="F196" s="74" t="s">
        <v>70</v>
      </c>
      <c r="G196" s="12">
        <v>44481.833333333336</v>
      </c>
      <c r="H196" s="75" t="s">
        <v>1888</v>
      </c>
      <c r="I196" s="15">
        <v>81</v>
      </c>
      <c r="J196" s="15">
        <v>61</v>
      </c>
      <c r="K196" s="15">
        <v>23</v>
      </c>
      <c r="L196" s="15">
        <v>4</v>
      </c>
      <c r="M196" s="79">
        <v>28.41075</v>
      </c>
      <c r="N196" s="101">
        <v>29</v>
      </c>
      <c r="O196" s="63">
        <v>2530</v>
      </c>
      <c r="P196" s="64">
        <f>Table22457891011234567891011121314151617[[#This Row],[PEMBULATAN]]*O196</f>
        <v>73370</v>
      </c>
    </row>
    <row r="197" spans="1:16" ht="26.25" customHeight="1" x14ac:dyDescent="0.2">
      <c r="A197" s="13"/>
      <c r="B197" s="73"/>
      <c r="C197" s="71" t="s">
        <v>2517</v>
      </c>
      <c r="D197" s="76" t="s">
        <v>69</v>
      </c>
      <c r="E197" s="12">
        <v>44480</v>
      </c>
      <c r="F197" s="74" t="s">
        <v>70</v>
      </c>
      <c r="G197" s="12">
        <v>44481.833333333336</v>
      </c>
      <c r="H197" s="75" t="s">
        <v>1888</v>
      </c>
      <c r="I197" s="15">
        <v>98</v>
      </c>
      <c r="J197" s="15">
        <v>70</v>
      </c>
      <c r="K197" s="15">
        <v>35</v>
      </c>
      <c r="L197" s="15">
        <v>16</v>
      </c>
      <c r="M197" s="79">
        <v>60.024999999999999</v>
      </c>
      <c r="N197" s="101">
        <v>60.024999999999999</v>
      </c>
      <c r="O197" s="63">
        <v>2530</v>
      </c>
      <c r="P197" s="64">
        <f>Table22457891011234567891011121314151617[[#This Row],[PEMBULATAN]]*O197</f>
        <v>151863.25</v>
      </c>
    </row>
    <row r="198" spans="1:16" ht="26.25" customHeight="1" x14ac:dyDescent="0.2">
      <c r="A198" s="13"/>
      <c r="B198" s="73"/>
      <c r="C198" s="71" t="s">
        <v>2518</v>
      </c>
      <c r="D198" s="76" t="s">
        <v>69</v>
      </c>
      <c r="E198" s="12">
        <v>44480</v>
      </c>
      <c r="F198" s="74" t="s">
        <v>70</v>
      </c>
      <c r="G198" s="12">
        <v>44481.833333333336</v>
      </c>
      <c r="H198" s="75" t="s">
        <v>1888</v>
      </c>
      <c r="I198" s="15">
        <v>102</v>
      </c>
      <c r="J198" s="15">
        <v>71</v>
      </c>
      <c r="K198" s="15">
        <v>28</v>
      </c>
      <c r="L198" s="15">
        <v>21</v>
      </c>
      <c r="M198" s="79">
        <v>50.694000000000003</v>
      </c>
      <c r="N198" s="101">
        <v>50.694000000000003</v>
      </c>
      <c r="O198" s="63">
        <v>2530</v>
      </c>
      <c r="P198" s="64">
        <f>Table22457891011234567891011121314151617[[#This Row],[PEMBULATAN]]*O198</f>
        <v>128255.82</v>
      </c>
    </row>
    <row r="199" spans="1:16" ht="26.25" customHeight="1" x14ac:dyDescent="0.2">
      <c r="A199" s="13"/>
      <c r="B199" s="73"/>
      <c r="C199" s="71" t="s">
        <v>2519</v>
      </c>
      <c r="D199" s="76" t="s">
        <v>69</v>
      </c>
      <c r="E199" s="12">
        <v>44480</v>
      </c>
      <c r="F199" s="74" t="s">
        <v>70</v>
      </c>
      <c r="G199" s="12">
        <v>44481.833333333336</v>
      </c>
      <c r="H199" s="75" t="s">
        <v>1888</v>
      </c>
      <c r="I199" s="15">
        <v>66</v>
      </c>
      <c r="J199" s="15">
        <v>58</v>
      </c>
      <c r="K199" s="15">
        <v>21</v>
      </c>
      <c r="L199" s="15">
        <v>5</v>
      </c>
      <c r="M199" s="79">
        <v>20.097000000000001</v>
      </c>
      <c r="N199" s="101">
        <v>20.097000000000001</v>
      </c>
      <c r="O199" s="63">
        <v>2530</v>
      </c>
      <c r="P199" s="64">
        <f>Table22457891011234567891011121314151617[[#This Row],[PEMBULATAN]]*O199</f>
        <v>50845.41</v>
      </c>
    </row>
    <row r="200" spans="1:16" ht="26.25" customHeight="1" x14ac:dyDescent="0.2">
      <c r="A200" s="13"/>
      <c r="B200" s="73"/>
      <c r="C200" s="71" t="s">
        <v>2520</v>
      </c>
      <c r="D200" s="76" t="s">
        <v>69</v>
      </c>
      <c r="E200" s="12">
        <v>44480</v>
      </c>
      <c r="F200" s="74" t="s">
        <v>70</v>
      </c>
      <c r="G200" s="12">
        <v>44481.833333333336</v>
      </c>
      <c r="H200" s="75" t="s">
        <v>1888</v>
      </c>
      <c r="I200" s="15">
        <v>71</v>
      </c>
      <c r="J200" s="15">
        <v>66</v>
      </c>
      <c r="K200" s="15">
        <v>18</v>
      </c>
      <c r="L200" s="15">
        <v>7</v>
      </c>
      <c r="M200" s="79">
        <v>21.087</v>
      </c>
      <c r="N200" s="101">
        <v>21.087</v>
      </c>
      <c r="O200" s="63">
        <v>2530</v>
      </c>
      <c r="P200" s="64">
        <f>Table22457891011234567891011121314151617[[#This Row],[PEMBULATAN]]*O200</f>
        <v>53350.11</v>
      </c>
    </row>
    <row r="201" spans="1:16" ht="26.25" customHeight="1" x14ac:dyDescent="0.2">
      <c r="A201" s="13"/>
      <c r="B201" s="73"/>
      <c r="C201" s="71" t="s">
        <v>2521</v>
      </c>
      <c r="D201" s="76" t="s">
        <v>69</v>
      </c>
      <c r="E201" s="12">
        <v>44480</v>
      </c>
      <c r="F201" s="74" t="s">
        <v>70</v>
      </c>
      <c r="G201" s="12">
        <v>44481.833333333336</v>
      </c>
      <c r="H201" s="75" t="s">
        <v>1888</v>
      </c>
      <c r="I201" s="15">
        <v>83</v>
      </c>
      <c r="J201" s="15">
        <v>62</v>
      </c>
      <c r="K201" s="15">
        <v>32</v>
      </c>
      <c r="L201" s="15">
        <v>7</v>
      </c>
      <c r="M201" s="79">
        <v>41.167999999999999</v>
      </c>
      <c r="N201" s="101">
        <v>41.167999999999999</v>
      </c>
      <c r="O201" s="63">
        <v>2530</v>
      </c>
      <c r="P201" s="64">
        <f>Table22457891011234567891011121314151617[[#This Row],[PEMBULATAN]]*O201</f>
        <v>104155.04</v>
      </c>
    </row>
    <row r="202" spans="1:16" ht="26.25" customHeight="1" x14ac:dyDescent="0.2">
      <c r="A202" s="13"/>
      <c r="B202" s="73"/>
      <c r="C202" s="71" t="s">
        <v>2522</v>
      </c>
      <c r="D202" s="76" t="s">
        <v>69</v>
      </c>
      <c r="E202" s="12">
        <v>44480</v>
      </c>
      <c r="F202" s="74" t="s">
        <v>70</v>
      </c>
      <c r="G202" s="12">
        <v>44481.833333333336</v>
      </c>
      <c r="H202" s="75" t="s">
        <v>1888</v>
      </c>
      <c r="I202" s="15">
        <v>78</v>
      </c>
      <c r="J202" s="15">
        <v>70</v>
      </c>
      <c r="K202" s="15">
        <v>19</v>
      </c>
      <c r="L202" s="15">
        <v>8</v>
      </c>
      <c r="M202" s="79">
        <v>25.934999999999999</v>
      </c>
      <c r="N202" s="101">
        <v>25.934999999999999</v>
      </c>
      <c r="O202" s="63">
        <v>2530</v>
      </c>
      <c r="P202" s="64">
        <f>Table22457891011234567891011121314151617[[#This Row],[PEMBULATAN]]*O202</f>
        <v>65615.55</v>
      </c>
    </row>
    <row r="203" spans="1:16" ht="26.25" customHeight="1" x14ac:dyDescent="0.2">
      <c r="A203" s="13"/>
      <c r="B203" s="73"/>
      <c r="C203" s="71" t="s">
        <v>2523</v>
      </c>
      <c r="D203" s="76" t="s">
        <v>69</v>
      </c>
      <c r="E203" s="12">
        <v>44480</v>
      </c>
      <c r="F203" s="74" t="s">
        <v>70</v>
      </c>
      <c r="G203" s="12">
        <v>44481.833333333336</v>
      </c>
      <c r="H203" s="75" t="s">
        <v>1888</v>
      </c>
      <c r="I203" s="15">
        <v>78</v>
      </c>
      <c r="J203" s="15">
        <v>61</v>
      </c>
      <c r="K203" s="15">
        <v>33</v>
      </c>
      <c r="L203" s="15">
        <v>8</v>
      </c>
      <c r="M203" s="79">
        <v>39.253500000000003</v>
      </c>
      <c r="N203" s="101">
        <v>39.253500000000003</v>
      </c>
      <c r="O203" s="63">
        <v>2530</v>
      </c>
      <c r="P203" s="64">
        <f>Table22457891011234567891011121314151617[[#This Row],[PEMBULATAN]]*O203</f>
        <v>99311.35500000001</v>
      </c>
    </row>
    <row r="204" spans="1:16" ht="26.25" customHeight="1" x14ac:dyDescent="0.2">
      <c r="A204" s="13"/>
      <c r="B204" s="73"/>
      <c r="C204" s="71" t="s">
        <v>2524</v>
      </c>
      <c r="D204" s="76" t="s">
        <v>69</v>
      </c>
      <c r="E204" s="12">
        <v>44480</v>
      </c>
      <c r="F204" s="74" t="s">
        <v>70</v>
      </c>
      <c r="G204" s="12">
        <v>44481.833333333336</v>
      </c>
      <c r="H204" s="75" t="s">
        <v>1888</v>
      </c>
      <c r="I204" s="15">
        <v>91</v>
      </c>
      <c r="J204" s="15">
        <v>63</v>
      </c>
      <c r="K204" s="15">
        <v>23</v>
      </c>
      <c r="L204" s="15">
        <v>18</v>
      </c>
      <c r="M204" s="79">
        <v>32.964750000000002</v>
      </c>
      <c r="N204" s="101">
        <v>32.964750000000002</v>
      </c>
      <c r="O204" s="63">
        <v>2530</v>
      </c>
      <c r="P204" s="64">
        <f>Table22457891011234567891011121314151617[[#This Row],[PEMBULATAN]]*O204</f>
        <v>83400.817500000005</v>
      </c>
    </row>
    <row r="205" spans="1:16" ht="26.25" customHeight="1" x14ac:dyDescent="0.2">
      <c r="A205" s="13"/>
      <c r="B205" s="73"/>
      <c r="C205" s="71" t="s">
        <v>2525</v>
      </c>
      <c r="D205" s="76" t="s">
        <v>69</v>
      </c>
      <c r="E205" s="12">
        <v>44480</v>
      </c>
      <c r="F205" s="74" t="s">
        <v>70</v>
      </c>
      <c r="G205" s="12">
        <v>44481.833333333336</v>
      </c>
      <c r="H205" s="75" t="s">
        <v>1888</v>
      </c>
      <c r="I205" s="15">
        <v>78</v>
      </c>
      <c r="J205" s="15">
        <v>55</v>
      </c>
      <c r="K205" s="15">
        <v>18</v>
      </c>
      <c r="L205" s="15">
        <v>8</v>
      </c>
      <c r="M205" s="79">
        <v>19.305</v>
      </c>
      <c r="N205" s="101">
        <v>20</v>
      </c>
      <c r="O205" s="63">
        <v>2530</v>
      </c>
      <c r="P205" s="64">
        <f>Table22457891011234567891011121314151617[[#This Row],[PEMBULATAN]]*O205</f>
        <v>50600</v>
      </c>
    </row>
    <row r="206" spans="1:16" ht="26.25" customHeight="1" x14ac:dyDescent="0.2">
      <c r="A206" s="13"/>
      <c r="B206" s="73"/>
      <c r="C206" s="71" t="s">
        <v>2526</v>
      </c>
      <c r="D206" s="76" t="s">
        <v>69</v>
      </c>
      <c r="E206" s="12">
        <v>44480</v>
      </c>
      <c r="F206" s="74" t="s">
        <v>70</v>
      </c>
      <c r="G206" s="12">
        <v>44481.833333333336</v>
      </c>
      <c r="H206" s="75" t="s">
        <v>1888</v>
      </c>
      <c r="I206" s="15">
        <v>38</v>
      </c>
      <c r="J206" s="15">
        <v>31</v>
      </c>
      <c r="K206" s="15">
        <v>11</v>
      </c>
      <c r="L206" s="15">
        <v>1</v>
      </c>
      <c r="M206" s="79">
        <v>3.2395</v>
      </c>
      <c r="N206" s="101">
        <v>3.2395</v>
      </c>
      <c r="O206" s="63">
        <v>2530</v>
      </c>
      <c r="P206" s="64">
        <f>Table22457891011234567891011121314151617[[#This Row],[PEMBULATAN]]*O206</f>
        <v>8195.9349999999995</v>
      </c>
    </row>
    <row r="207" spans="1:16" ht="26.25" customHeight="1" x14ac:dyDescent="0.2">
      <c r="A207" s="13"/>
      <c r="B207" s="73"/>
      <c r="C207" s="71" t="s">
        <v>2527</v>
      </c>
      <c r="D207" s="76" t="s">
        <v>69</v>
      </c>
      <c r="E207" s="12">
        <v>44480</v>
      </c>
      <c r="F207" s="74" t="s">
        <v>70</v>
      </c>
      <c r="G207" s="12">
        <v>44481.833333333336</v>
      </c>
      <c r="H207" s="75" t="s">
        <v>1888</v>
      </c>
      <c r="I207" s="15">
        <v>83</v>
      </c>
      <c r="J207" s="15">
        <v>71</v>
      </c>
      <c r="K207" s="15">
        <v>21</v>
      </c>
      <c r="L207" s="15">
        <v>8</v>
      </c>
      <c r="M207" s="79">
        <v>30.93825</v>
      </c>
      <c r="N207" s="101">
        <v>30.93825</v>
      </c>
      <c r="O207" s="63">
        <v>2530</v>
      </c>
      <c r="P207" s="64">
        <f>Table22457891011234567891011121314151617[[#This Row],[PEMBULATAN]]*O207</f>
        <v>78273.772500000006</v>
      </c>
    </row>
    <row r="208" spans="1:16" ht="26.25" customHeight="1" x14ac:dyDescent="0.2">
      <c r="A208" s="13"/>
      <c r="B208" s="73"/>
      <c r="C208" s="71" t="s">
        <v>2528</v>
      </c>
      <c r="D208" s="76" t="s">
        <v>69</v>
      </c>
      <c r="E208" s="12">
        <v>44480</v>
      </c>
      <c r="F208" s="74" t="s">
        <v>70</v>
      </c>
      <c r="G208" s="12">
        <v>44481.833333333336</v>
      </c>
      <c r="H208" s="75" t="s">
        <v>1888</v>
      </c>
      <c r="I208" s="15">
        <v>82</v>
      </c>
      <c r="J208" s="15">
        <v>68</v>
      </c>
      <c r="K208" s="15">
        <v>25</v>
      </c>
      <c r="L208" s="15">
        <v>10</v>
      </c>
      <c r="M208" s="79">
        <v>34.85</v>
      </c>
      <c r="N208" s="101">
        <v>34.85</v>
      </c>
      <c r="O208" s="63">
        <v>2530</v>
      </c>
      <c r="P208" s="64">
        <f>Table22457891011234567891011121314151617[[#This Row],[PEMBULATAN]]*O208</f>
        <v>88170.5</v>
      </c>
    </row>
    <row r="209" spans="1:16" ht="26.25" customHeight="1" x14ac:dyDescent="0.2">
      <c r="A209" s="13"/>
      <c r="B209" s="73"/>
      <c r="C209" s="71" t="s">
        <v>2529</v>
      </c>
      <c r="D209" s="76" t="s">
        <v>69</v>
      </c>
      <c r="E209" s="12">
        <v>44480</v>
      </c>
      <c r="F209" s="74" t="s">
        <v>70</v>
      </c>
      <c r="G209" s="12">
        <v>44481.833333333336</v>
      </c>
      <c r="H209" s="75" t="s">
        <v>1888</v>
      </c>
      <c r="I209" s="15">
        <v>75</v>
      </c>
      <c r="J209" s="15">
        <v>61</v>
      </c>
      <c r="K209" s="15">
        <v>16</v>
      </c>
      <c r="L209" s="15">
        <v>6</v>
      </c>
      <c r="M209" s="79">
        <v>18.3</v>
      </c>
      <c r="N209" s="101">
        <v>19</v>
      </c>
      <c r="O209" s="63">
        <v>2530</v>
      </c>
      <c r="P209" s="64">
        <f>Table22457891011234567891011121314151617[[#This Row],[PEMBULATAN]]*O209</f>
        <v>48070</v>
      </c>
    </row>
    <row r="210" spans="1:16" ht="26.25" customHeight="1" x14ac:dyDescent="0.2">
      <c r="A210" s="13"/>
      <c r="B210" s="73"/>
      <c r="C210" s="71" t="s">
        <v>2530</v>
      </c>
      <c r="D210" s="76" t="s">
        <v>69</v>
      </c>
      <c r="E210" s="12">
        <v>44480</v>
      </c>
      <c r="F210" s="74" t="s">
        <v>70</v>
      </c>
      <c r="G210" s="12">
        <v>44481.833333333336</v>
      </c>
      <c r="H210" s="75" t="s">
        <v>1888</v>
      </c>
      <c r="I210" s="15">
        <v>52</v>
      </c>
      <c r="J210" s="15">
        <v>41</v>
      </c>
      <c r="K210" s="15">
        <v>15</v>
      </c>
      <c r="L210" s="15">
        <v>9</v>
      </c>
      <c r="M210" s="79">
        <v>7.9950000000000001</v>
      </c>
      <c r="N210" s="101">
        <v>9</v>
      </c>
      <c r="O210" s="63">
        <v>2530</v>
      </c>
      <c r="P210" s="64">
        <f>Table22457891011234567891011121314151617[[#This Row],[PEMBULATAN]]*O210</f>
        <v>22770</v>
      </c>
    </row>
    <row r="211" spans="1:16" ht="26.25" customHeight="1" x14ac:dyDescent="0.2">
      <c r="A211" s="13"/>
      <c r="B211" s="73"/>
      <c r="C211" s="71" t="s">
        <v>2531</v>
      </c>
      <c r="D211" s="76" t="s">
        <v>69</v>
      </c>
      <c r="E211" s="12">
        <v>44480</v>
      </c>
      <c r="F211" s="74" t="s">
        <v>70</v>
      </c>
      <c r="G211" s="12">
        <v>44481.833333333336</v>
      </c>
      <c r="H211" s="75" t="s">
        <v>1888</v>
      </c>
      <c r="I211" s="15">
        <v>46</v>
      </c>
      <c r="J211" s="15">
        <v>41</v>
      </c>
      <c r="K211" s="15">
        <v>12</v>
      </c>
      <c r="L211" s="15">
        <v>4</v>
      </c>
      <c r="M211" s="79">
        <v>5.6580000000000004</v>
      </c>
      <c r="N211" s="101">
        <v>5.6580000000000004</v>
      </c>
      <c r="O211" s="63">
        <v>2530</v>
      </c>
      <c r="P211" s="64">
        <f>Table22457891011234567891011121314151617[[#This Row],[PEMBULATAN]]*O211</f>
        <v>14314.740000000002</v>
      </c>
    </row>
    <row r="212" spans="1:16" ht="26.25" customHeight="1" x14ac:dyDescent="0.2">
      <c r="A212" s="13"/>
      <c r="B212" s="73"/>
      <c r="C212" s="71" t="s">
        <v>2532</v>
      </c>
      <c r="D212" s="76" t="s">
        <v>69</v>
      </c>
      <c r="E212" s="12">
        <v>44480</v>
      </c>
      <c r="F212" s="74" t="s">
        <v>70</v>
      </c>
      <c r="G212" s="12">
        <v>44481.833333333336</v>
      </c>
      <c r="H212" s="75" t="s">
        <v>1888</v>
      </c>
      <c r="I212" s="15">
        <v>101</v>
      </c>
      <c r="J212" s="15">
        <v>61</v>
      </c>
      <c r="K212" s="15">
        <v>15</v>
      </c>
      <c r="L212" s="15">
        <v>7</v>
      </c>
      <c r="M212" s="79">
        <v>23.103750000000002</v>
      </c>
      <c r="N212" s="101">
        <v>23.103750000000002</v>
      </c>
      <c r="O212" s="63">
        <v>2530</v>
      </c>
      <c r="P212" s="64">
        <f>Table22457891011234567891011121314151617[[#This Row],[PEMBULATAN]]*O212</f>
        <v>58452.487500000003</v>
      </c>
    </row>
    <row r="213" spans="1:16" ht="26.25" customHeight="1" x14ac:dyDescent="0.2">
      <c r="A213" s="13"/>
      <c r="B213" s="73"/>
      <c r="C213" s="71" t="s">
        <v>2533</v>
      </c>
      <c r="D213" s="76" t="s">
        <v>69</v>
      </c>
      <c r="E213" s="12">
        <v>44480</v>
      </c>
      <c r="F213" s="74" t="s">
        <v>70</v>
      </c>
      <c r="G213" s="12">
        <v>44481.833333333336</v>
      </c>
      <c r="H213" s="75" t="s">
        <v>1888</v>
      </c>
      <c r="I213" s="15">
        <v>91</v>
      </c>
      <c r="J213" s="15">
        <v>51</v>
      </c>
      <c r="K213" s="15">
        <v>18</v>
      </c>
      <c r="L213" s="15">
        <v>8</v>
      </c>
      <c r="M213" s="79">
        <v>20.884499999999999</v>
      </c>
      <c r="N213" s="101">
        <v>20.884499999999999</v>
      </c>
      <c r="O213" s="63">
        <v>2530</v>
      </c>
      <c r="P213" s="64">
        <f>Table22457891011234567891011121314151617[[#This Row],[PEMBULATAN]]*O213</f>
        <v>52837.784999999996</v>
      </c>
    </row>
    <row r="214" spans="1:16" ht="26.25" customHeight="1" x14ac:dyDescent="0.2">
      <c r="A214" s="13"/>
      <c r="B214" s="73"/>
      <c r="C214" s="71" t="s">
        <v>2534</v>
      </c>
      <c r="D214" s="76" t="s">
        <v>69</v>
      </c>
      <c r="E214" s="12">
        <v>44480</v>
      </c>
      <c r="F214" s="74" t="s">
        <v>70</v>
      </c>
      <c r="G214" s="12">
        <v>44481.833333333336</v>
      </c>
      <c r="H214" s="75" t="s">
        <v>1888</v>
      </c>
      <c r="I214" s="15">
        <v>68</v>
      </c>
      <c r="J214" s="15">
        <v>62</v>
      </c>
      <c r="K214" s="15">
        <v>25</v>
      </c>
      <c r="L214" s="15">
        <v>8</v>
      </c>
      <c r="M214" s="79">
        <v>26.35</v>
      </c>
      <c r="N214" s="101">
        <v>27</v>
      </c>
      <c r="O214" s="63">
        <v>2530</v>
      </c>
      <c r="P214" s="64">
        <f>Table22457891011234567891011121314151617[[#This Row],[PEMBULATAN]]*O214</f>
        <v>68310</v>
      </c>
    </row>
    <row r="215" spans="1:16" ht="26.25" customHeight="1" x14ac:dyDescent="0.2">
      <c r="A215" s="13"/>
      <c r="B215" s="73"/>
      <c r="C215" s="71" t="s">
        <v>2535</v>
      </c>
      <c r="D215" s="76" t="s">
        <v>69</v>
      </c>
      <c r="E215" s="12">
        <v>44480</v>
      </c>
      <c r="F215" s="74" t="s">
        <v>70</v>
      </c>
      <c r="G215" s="12">
        <v>44481.833333333336</v>
      </c>
      <c r="H215" s="75" t="s">
        <v>1888</v>
      </c>
      <c r="I215" s="15">
        <v>102</v>
      </c>
      <c r="J215" s="15">
        <v>31</v>
      </c>
      <c r="K215" s="15">
        <v>6</v>
      </c>
      <c r="L215" s="15">
        <v>1</v>
      </c>
      <c r="M215" s="79">
        <v>4.7430000000000003</v>
      </c>
      <c r="N215" s="101">
        <v>4.7430000000000003</v>
      </c>
      <c r="O215" s="63">
        <v>2530</v>
      </c>
      <c r="P215" s="64">
        <f>Table22457891011234567891011121314151617[[#This Row],[PEMBULATAN]]*O215</f>
        <v>11999.79</v>
      </c>
    </row>
    <row r="216" spans="1:16" ht="26.25" customHeight="1" x14ac:dyDescent="0.2">
      <c r="A216" s="13"/>
      <c r="B216" s="73"/>
      <c r="C216" s="71" t="s">
        <v>2536</v>
      </c>
      <c r="D216" s="76" t="s">
        <v>69</v>
      </c>
      <c r="E216" s="12">
        <v>44480</v>
      </c>
      <c r="F216" s="74" t="s">
        <v>70</v>
      </c>
      <c r="G216" s="12">
        <v>44481.833333333336</v>
      </c>
      <c r="H216" s="75" t="s">
        <v>1888</v>
      </c>
      <c r="I216" s="15">
        <v>84</v>
      </c>
      <c r="J216" s="15">
        <v>71</v>
      </c>
      <c r="K216" s="15">
        <v>43</v>
      </c>
      <c r="L216" s="15">
        <v>16</v>
      </c>
      <c r="M216" s="79">
        <v>64.113</v>
      </c>
      <c r="N216" s="101">
        <v>64.113</v>
      </c>
      <c r="O216" s="63">
        <v>2530</v>
      </c>
      <c r="P216" s="64">
        <f>Table22457891011234567891011121314151617[[#This Row],[PEMBULATAN]]*O216</f>
        <v>162205.88999999998</v>
      </c>
    </row>
    <row r="217" spans="1:16" ht="26.25" customHeight="1" x14ac:dyDescent="0.2">
      <c r="A217" s="13"/>
      <c r="B217" s="73"/>
      <c r="C217" s="71" t="s">
        <v>2537</v>
      </c>
      <c r="D217" s="76" t="s">
        <v>69</v>
      </c>
      <c r="E217" s="12">
        <v>44480</v>
      </c>
      <c r="F217" s="74" t="s">
        <v>70</v>
      </c>
      <c r="G217" s="12">
        <v>44481.833333333336</v>
      </c>
      <c r="H217" s="75" t="s">
        <v>1888</v>
      </c>
      <c r="I217" s="15">
        <v>73</v>
      </c>
      <c r="J217" s="15">
        <v>58</v>
      </c>
      <c r="K217" s="15">
        <v>33</v>
      </c>
      <c r="L217" s="15">
        <v>9</v>
      </c>
      <c r="M217" s="79">
        <v>34.930500000000002</v>
      </c>
      <c r="N217" s="101">
        <v>34.930500000000002</v>
      </c>
      <c r="O217" s="63">
        <v>2530</v>
      </c>
      <c r="P217" s="64">
        <f>Table22457891011234567891011121314151617[[#This Row],[PEMBULATAN]]*O217</f>
        <v>88374.165000000008</v>
      </c>
    </row>
    <row r="218" spans="1:16" ht="26.25" customHeight="1" x14ac:dyDescent="0.2">
      <c r="A218" s="13"/>
      <c r="B218" s="73"/>
      <c r="C218" s="71" t="s">
        <v>2538</v>
      </c>
      <c r="D218" s="76" t="s">
        <v>69</v>
      </c>
      <c r="E218" s="12">
        <v>44480</v>
      </c>
      <c r="F218" s="74" t="s">
        <v>70</v>
      </c>
      <c r="G218" s="12">
        <v>44481.833333333336</v>
      </c>
      <c r="H218" s="75" t="s">
        <v>1888</v>
      </c>
      <c r="I218" s="15">
        <v>90</v>
      </c>
      <c r="J218" s="15">
        <v>65</v>
      </c>
      <c r="K218" s="15">
        <v>34</v>
      </c>
      <c r="L218" s="15">
        <v>13</v>
      </c>
      <c r="M218" s="79">
        <v>49.725000000000001</v>
      </c>
      <c r="N218" s="101">
        <v>49.725000000000001</v>
      </c>
      <c r="O218" s="63">
        <v>2530</v>
      </c>
      <c r="P218" s="64">
        <f>Table22457891011234567891011121314151617[[#This Row],[PEMBULATAN]]*O218</f>
        <v>125804.25</v>
      </c>
    </row>
    <row r="219" spans="1:16" ht="26.25" customHeight="1" x14ac:dyDescent="0.2">
      <c r="A219" s="13"/>
      <c r="B219" s="73"/>
      <c r="C219" s="71" t="s">
        <v>2539</v>
      </c>
      <c r="D219" s="76" t="s">
        <v>69</v>
      </c>
      <c r="E219" s="12">
        <v>44480</v>
      </c>
      <c r="F219" s="74" t="s">
        <v>70</v>
      </c>
      <c r="G219" s="12">
        <v>44481.833333333336</v>
      </c>
      <c r="H219" s="75" t="s">
        <v>1888</v>
      </c>
      <c r="I219" s="15">
        <v>76</v>
      </c>
      <c r="J219" s="15">
        <v>34</v>
      </c>
      <c r="K219" s="15">
        <v>21</v>
      </c>
      <c r="L219" s="15">
        <v>2</v>
      </c>
      <c r="M219" s="79">
        <v>13.566000000000001</v>
      </c>
      <c r="N219" s="101">
        <v>13.566000000000001</v>
      </c>
      <c r="O219" s="63">
        <v>2530</v>
      </c>
      <c r="P219" s="64">
        <f>Table22457891011234567891011121314151617[[#This Row],[PEMBULATAN]]*O219</f>
        <v>34321.980000000003</v>
      </c>
    </row>
    <row r="220" spans="1:16" ht="26.25" customHeight="1" x14ac:dyDescent="0.2">
      <c r="A220" s="13"/>
      <c r="B220" s="73"/>
      <c r="C220" s="71" t="s">
        <v>2540</v>
      </c>
      <c r="D220" s="76" t="s">
        <v>69</v>
      </c>
      <c r="E220" s="12">
        <v>44480</v>
      </c>
      <c r="F220" s="74" t="s">
        <v>70</v>
      </c>
      <c r="G220" s="12">
        <v>44481.833333333336</v>
      </c>
      <c r="H220" s="75" t="s">
        <v>1888</v>
      </c>
      <c r="I220" s="15">
        <v>97</v>
      </c>
      <c r="J220" s="15">
        <v>54</v>
      </c>
      <c r="K220" s="15">
        <v>34</v>
      </c>
      <c r="L220" s="15">
        <v>12</v>
      </c>
      <c r="M220" s="79">
        <v>44.523000000000003</v>
      </c>
      <c r="N220" s="101">
        <v>44.523000000000003</v>
      </c>
      <c r="O220" s="63">
        <v>2530</v>
      </c>
      <c r="P220" s="64">
        <f>Table22457891011234567891011121314151617[[#This Row],[PEMBULATAN]]*O220</f>
        <v>112643.19</v>
      </c>
    </row>
    <row r="221" spans="1:16" ht="22.5" customHeight="1" x14ac:dyDescent="0.2">
      <c r="A221" s="165" t="s">
        <v>30</v>
      </c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7"/>
      <c r="M221" s="77">
        <f>SUBTOTAL(109,Table22457891011234567891011121314151617[KG VOLUME])</f>
        <v>5144.7305000000015</v>
      </c>
      <c r="N221" s="67">
        <f>SUM(N3:N220)</f>
        <v>5231.3482500000009</v>
      </c>
      <c r="O221" s="168">
        <f>SUM(P3:P220)</f>
        <v>13235311.072500005</v>
      </c>
      <c r="P221" s="169"/>
    </row>
    <row r="222" spans="1:16" ht="18" customHeight="1" x14ac:dyDescent="0.2">
      <c r="A222" s="84"/>
      <c r="B222" s="55" t="s">
        <v>42</v>
      </c>
      <c r="C222" s="54"/>
      <c r="D222" s="56" t="s">
        <v>43</v>
      </c>
      <c r="E222" s="84"/>
      <c r="F222" s="84"/>
      <c r="G222" s="84"/>
      <c r="H222" s="84"/>
      <c r="I222" s="84"/>
      <c r="J222" s="84"/>
      <c r="K222" s="84"/>
      <c r="L222" s="84"/>
      <c r="M222" s="85"/>
      <c r="N222" s="86" t="s">
        <v>51</v>
      </c>
      <c r="O222" s="87"/>
      <c r="P222" s="87">
        <f>O221*10%</f>
        <v>1323531.1072500006</v>
      </c>
    </row>
    <row r="223" spans="1:16" ht="18" customHeight="1" thickBot="1" x14ac:dyDescent="0.25">
      <c r="A223" s="84"/>
      <c r="B223" s="55"/>
      <c r="C223" s="54"/>
      <c r="D223" s="56"/>
      <c r="E223" s="84"/>
      <c r="F223" s="84"/>
      <c r="G223" s="84"/>
      <c r="H223" s="84"/>
      <c r="I223" s="84"/>
      <c r="J223" s="84"/>
      <c r="K223" s="84"/>
      <c r="L223" s="84"/>
      <c r="M223" s="85"/>
      <c r="N223" s="88" t="s">
        <v>52</v>
      </c>
      <c r="O223" s="89"/>
      <c r="P223" s="89">
        <f>O221-P222</f>
        <v>11911779.965250004</v>
      </c>
    </row>
    <row r="224" spans="1:16" ht="18" customHeight="1" x14ac:dyDescent="0.2">
      <c r="A224" s="10"/>
      <c r="H224" s="62"/>
      <c r="N224" s="61" t="s">
        <v>31</v>
      </c>
      <c r="P224" s="68">
        <f>P223*1%</f>
        <v>119117.79965250005</v>
      </c>
    </row>
    <row r="225" spans="1:16" ht="18" customHeight="1" thickBot="1" x14ac:dyDescent="0.25">
      <c r="A225" s="10"/>
      <c r="H225" s="62"/>
      <c r="N225" s="61" t="s">
        <v>53</v>
      </c>
      <c r="P225" s="70">
        <f>P223*2%</f>
        <v>238235.5993050001</v>
      </c>
    </row>
    <row r="226" spans="1:16" ht="18" customHeight="1" x14ac:dyDescent="0.2">
      <c r="A226" s="10"/>
      <c r="H226" s="62"/>
      <c r="N226" s="65" t="s">
        <v>32</v>
      </c>
      <c r="O226" s="66"/>
      <c r="P226" s="69">
        <f>P223+P224-P225</f>
        <v>11792662.165597504</v>
      </c>
    </row>
    <row r="228" spans="1:16" x14ac:dyDescent="0.2">
      <c r="A228" s="10"/>
      <c r="H228" s="62"/>
      <c r="P228" s="70"/>
    </row>
    <row r="229" spans="1:16" x14ac:dyDescent="0.2">
      <c r="A229" s="10"/>
      <c r="H229" s="62"/>
      <c r="O229" s="57"/>
      <c r="P229" s="70"/>
    </row>
    <row r="230" spans="1:16" s="3" customFormat="1" x14ac:dyDescent="0.25">
      <c r="A230" s="10"/>
      <c r="B230" s="2"/>
      <c r="C230" s="2"/>
      <c r="E230" s="11"/>
      <c r="H230" s="62"/>
      <c r="N230" s="14"/>
      <c r="O230" s="14"/>
      <c r="P230" s="14"/>
    </row>
    <row r="231" spans="1:16" s="3" customFormat="1" x14ac:dyDescent="0.25">
      <c r="A231" s="10"/>
      <c r="B231" s="2"/>
      <c r="C231" s="2"/>
      <c r="E231" s="11"/>
      <c r="H231" s="62"/>
      <c r="N231" s="14"/>
      <c r="O231" s="14"/>
      <c r="P231" s="14"/>
    </row>
    <row r="232" spans="1:16" s="3" customFormat="1" x14ac:dyDescent="0.25">
      <c r="A232" s="10"/>
      <c r="B232" s="2"/>
      <c r="C232" s="2"/>
      <c r="E232" s="11"/>
      <c r="H232" s="62"/>
      <c r="N232" s="14"/>
      <c r="O232" s="14"/>
      <c r="P232" s="14"/>
    </row>
    <row r="233" spans="1:16" s="3" customFormat="1" x14ac:dyDescent="0.25">
      <c r="A233" s="10"/>
      <c r="B233" s="2"/>
      <c r="C233" s="2"/>
      <c r="E233" s="11"/>
      <c r="H233" s="62"/>
      <c r="N233" s="14"/>
      <c r="O233" s="14"/>
      <c r="P233" s="14"/>
    </row>
    <row r="234" spans="1:16" s="3" customFormat="1" x14ac:dyDescent="0.25">
      <c r="A234" s="10"/>
      <c r="B234" s="2"/>
      <c r="C234" s="2"/>
      <c r="E234" s="11"/>
      <c r="H234" s="62"/>
      <c r="N234" s="14"/>
      <c r="O234" s="14"/>
      <c r="P234" s="14"/>
    </row>
    <row r="235" spans="1:16" s="3" customFormat="1" x14ac:dyDescent="0.25">
      <c r="A235" s="10"/>
      <c r="B235" s="2"/>
      <c r="C235" s="2"/>
      <c r="E235" s="11"/>
      <c r="H235" s="62"/>
      <c r="N235" s="14"/>
      <c r="O235" s="14"/>
      <c r="P235" s="14"/>
    </row>
    <row r="236" spans="1:16" s="3" customFormat="1" x14ac:dyDescent="0.25">
      <c r="A236" s="10"/>
      <c r="B236" s="2"/>
      <c r="C236" s="2"/>
      <c r="E236" s="11"/>
      <c r="H236" s="62"/>
      <c r="N236" s="14"/>
      <c r="O236" s="14"/>
      <c r="P236" s="14"/>
    </row>
    <row r="237" spans="1:16" s="3" customFormat="1" x14ac:dyDescent="0.25">
      <c r="A237" s="10"/>
      <c r="B237" s="2"/>
      <c r="C237" s="2"/>
      <c r="E237" s="11"/>
      <c r="H237" s="62"/>
      <c r="N237" s="14"/>
      <c r="O237" s="14"/>
      <c r="P237" s="14"/>
    </row>
    <row r="238" spans="1:16" s="3" customFormat="1" x14ac:dyDescent="0.25">
      <c r="A238" s="10"/>
      <c r="B238" s="2"/>
      <c r="C238" s="2"/>
      <c r="E238" s="11"/>
      <c r="H238" s="62"/>
      <c r="N238" s="14"/>
      <c r="O238" s="14"/>
      <c r="P238" s="14"/>
    </row>
    <row r="239" spans="1:16" s="3" customFormat="1" x14ac:dyDescent="0.25">
      <c r="A239" s="10"/>
      <c r="B239" s="2"/>
      <c r="C239" s="2"/>
      <c r="E239" s="11"/>
      <c r="H239" s="62"/>
      <c r="N239" s="14"/>
      <c r="O239" s="14"/>
      <c r="P239" s="14"/>
    </row>
    <row r="240" spans="1:16" s="3" customFormat="1" x14ac:dyDescent="0.25">
      <c r="A240" s="10"/>
      <c r="B240" s="2"/>
      <c r="C240" s="2"/>
      <c r="E240" s="11"/>
      <c r="H240" s="62"/>
      <c r="N240" s="14"/>
      <c r="O240" s="14"/>
      <c r="P240" s="14"/>
    </row>
    <row r="241" spans="1:16" s="3" customFormat="1" x14ac:dyDescent="0.25">
      <c r="A241" s="10"/>
      <c r="B241" s="2"/>
      <c r="C241" s="2"/>
      <c r="E241" s="11"/>
      <c r="H241" s="62"/>
      <c r="N241" s="14"/>
      <c r="O241" s="14"/>
      <c r="P241" s="14"/>
    </row>
  </sheetData>
  <mergeCells count="2">
    <mergeCell ref="A221:L221"/>
    <mergeCell ref="O221:P221"/>
  </mergeCells>
  <conditionalFormatting sqref="B3:B220">
    <cfRule type="duplicateValues" dxfId="725" priority="9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310"/>
  <sheetViews>
    <sheetView zoomScale="110" zoomScaleNormal="110" workbookViewId="0">
      <pane xSplit="3" ySplit="2" topLeftCell="D129" activePane="bottomRight" state="frozen"/>
      <selection pane="topRight" activeCell="B1" sqref="B1"/>
      <selection pane="bottomLeft" activeCell="A3" sqref="A3"/>
      <selection pane="bottomRight" activeCell="E129" sqref="E129"/>
    </sheetView>
  </sheetViews>
  <sheetFormatPr defaultRowHeight="15" x14ac:dyDescent="0.2"/>
  <cols>
    <col min="1" max="1" width="8" style="4" customWidth="1"/>
    <col min="2" max="2" width="19.5703125" style="2" customWidth="1"/>
    <col min="3" max="3" width="15" style="2" customWidth="1"/>
    <col min="4" max="4" width="10.28515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149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402535</v>
      </c>
      <c r="B3" s="72" t="s">
        <v>2541</v>
      </c>
      <c r="C3" s="8" t="s">
        <v>2542</v>
      </c>
      <c r="D3" s="74" t="s">
        <v>69</v>
      </c>
      <c r="E3" s="12">
        <v>44481</v>
      </c>
      <c r="F3" s="74" t="s">
        <v>2543</v>
      </c>
      <c r="G3" s="12">
        <v>44482.833333333336</v>
      </c>
      <c r="H3" s="9" t="s">
        <v>1888</v>
      </c>
      <c r="I3" s="1">
        <v>85</v>
      </c>
      <c r="J3" s="1">
        <v>60</v>
      </c>
      <c r="K3" s="1">
        <v>34</v>
      </c>
      <c r="L3" s="1">
        <v>22</v>
      </c>
      <c r="M3" s="78">
        <v>43.35</v>
      </c>
      <c r="N3" s="101">
        <v>44</v>
      </c>
      <c r="O3" s="63">
        <v>2530</v>
      </c>
      <c r="P3" s="64">
        <f>Table2245789101123456789101112131415161718[[#This Row],[PEMBULATAN]]*O3</f>
        <v>111320</v>
      </c>
    </row>
    <row r="4" spans="1:16" ht="26.25" customHeight="1" x14ac:dyDescent="0.2">
      <c r="A4" s="13"/>
      <c r="B4" s="73"/>
      <c r="C4" s="71" t="s">
        <v>2544</v>
      </c>
      <c r="D4" s="76" t="s">
        <v>69</v>
      </c>
      <c r="E4" s="12">
        <v>44481</v>
      </c>
      <c r="F4" s="74" t="s">
        <v>2543</v>
      </c>
      <c r="G4" s="12">
        <v>44482.833333333336</v>
      </c>
      <c r="H4" s="75" t="s">
        <v>1888</v>
      </c>
      <c r="I4" s="15">
        <v>75</v>
      </c>
      <c r="J4" s="15">
        <v>58</v>
      </c>
      <c r="K4" s="15">
        <v>32</v>
      </c>
      <c r="L4" s="15">
        <v>2</v>
      </c>
      <c r="M4" s="79">
        <v>34.799999999999997</v>
      </c>
      <c r="N4" s="101">
        <v>34.799999999999997</v>
      </c>
      <c r="O4" s="63">
        <v>2530</v>
      </c>
      <c r="P4" s="64">
        <f>Table2245789101123456789101112131415161718[[#This Row],[PEMBULATAN]]*O4</f>
        <v>88044</v>
      </c>
    </row>
    <row r="5" spans="1:16" ht="26.25" customHeight="1" x14ac:dyDescent="0.2">
      <c r="A5" s="13"/>
      <c r="B5" s="73"/>
      <c r="C5" s="71" t="s">
        <v>2545</v>
      </c>
      <c r="D5" s="76" t="s">
        <v>69</v>
      </c>
      <c r="E5" s="12">
        <v>44481</v>
      </c>
      <c r="F5" s="74" t="s">
        <v>2543</v>
      </c>
      <c r="G5" s="12">
        <v>44482.833333333336</v>
      </c>
      <c r="H5" s="75" t="s">
        <v>1888</v>
      </c>
      <c r="I5" s="15">
        <v>76</v>
      </c>
      <c r="J5" s="15">
        <v>60</v>
      </c>
      <c r="K5" s="15">
        <v>30</v>
      </c>
      <c r="L5" s="15">
        <v>8</v>
      </c>
      <c r="M5" s="79">
        <v>34.200000000000003</v>
      </c>
      <c r="N5" s="101">
        <v>34.200000000000003</v>
      </c>
      <c r="O5" s="63">
        <v>2530</v>
      </c>
      <c r="P5" s="64">
        <f>Table2245789101123456789101112131415161718[[#This Row],[PEMBULATAN]]*O5</f>
        <v>86526</v>
      </c>
    </row>
    <row r="6" spans="1:16" ht="26.25" customHeight="1" x14ac:dyDescent="0.2">
      <c r="A6" s="13"/>
      <c r="B6" s="73"/>
      <c r="C6" s="71" t="s">
        <v>2546</v>
      </c>
      <c r="D6" s="76" t="s">
        <v>69</v>
      </c>
      <c r="E6" s="12">
        <v>44481</v>
      </c>
      <c r="F6" s="74" t="s">
        <v>2543</v>
      </c>
      <c r="G6" s="12">
        <v>44482.833333333336</v>
      </c>
      <c r="H6" s="75" t="s">
        <v>1888</v>
      </c>
      <c r="I6" s="15">
        <v>100</v>
      </c>
      <c r="J6" s="15">
        <v>64</v>
      </c>
      <c r="K6" s="15">
        <v>29</v>
      </c>
      <c r="L6" s="15">
        <v>11</v>
      </c>
      <c r="M6" s="79">
        <v>46.4</v>
      </c>
      <c r="N6" s="101">
        <v>47</v>
      </c>
      <c r="O6" s="63">
        <v>2530</v>
      </c>
      <c r="P6" s="64">
        <f>Table2245789101123456789101112131415161718[[#This Row],[PEMBULATAN]]*O6</f>
        <v>118910</v>
      </c>
    </row>
    <row r="7" spans="1:16" ht="26.25" customHeight="1" x14ac:dyDescent="0.2">
      <c r="A7" s="13"/>
      <c r="B7" s="73"/>
      <c r="C7" s="71" t="s">
        <v>2547</v>
      </c>
      <c r="D7" s="76" t="s">
        <v>69</v>
      </c>
      <c r="E7" s="12">
        <v>44481</v>
      </c>
      <c r="F7" s="74" t="s">
        <v>2543</v>
      </c>
      <c r="G7" s="12">
        <v>44482.833333333336</v>
      </c>
      <c r="H7" s="75" t="s">
        <v>1888</v>
      </c>
      <c r="I7" s="15">
        <v>95</v>
      </c>
      <c r="J7" s="15">
        <v>61</v>
      </c>
      <c r="K7" s="15">
        <v>31</v>
      </c>
      <c r="L7" s="15">
        <v>13</v>
      </c>
      <c r="M7" s="79">
        <v>44.911250000000003</v>
      </c>
      <c r="N7" s="101">
        <v>44.911250000000003</v>
      </c>
      <c r="O7" s="63">
        <v>2530</v>
      </c>
      <c r="P7" s="64">
        <f>Table2245789101123456789101112131415161718[[#This Row],[PEMBULATAN]]*O7</f>
        <v>113625.46250000001</v>
      </c>
    </row>
    <row r="8" spans="1:16" ht="26.25" customHeight="1" x14ac:dyDescent="0.2">
      <c r="A8" s="13"/>
      <c r="B8" s="73"/>
      <c r="C8" s="71" t="s">
        <v>2548</v>
      </c>
      <c r="D8" s="76" t="s">
        <v>69</v>
      </c>
      <c r="E8" s="12">
        <v>44481</v>
      </c>
      <c r="F8" s="74" t="s">
        <v>2543</v>
      </c>
      <c r="G8" s="12">
        <v>44482.833333333336</v>
      </c>
      <c r="H8" s="75" t="s">
        <v>1888</v>
      </c>
      <c r="I8" s="15">
        <v>78</v>
      </c>
      <c r="J8" s="15">
        <v>62</v>
      </c>
      <c r="K8" s="15">
        <v>23</v>
      </c>
      <c r="L8" s="15">
        <v>10</v>
      </c>
      <c r="M8" s="79">
        <v>27.806999999999999</v>
      </c>
      <c r="N8" s="101">
        <v>27.806999999999999</v>
      </c>
      <c r="O8" s="63">
        <v>2530</v>
      </c>
      <c r="P8" s="64">
        <f>Table2245789101123456789101112131415161718[[#This Row],[PEMBULATAN]]*O8</f>
        <v>70351.709999999992</v>
      </c>
    </row>
    <row r="9" spans="1:16" ht="26.25" customHeight="1" x14ac:dyDescent="0.2">
      <c r="A9" s="13"/>
      <c r="B9" s="73"/>
      <c r="C9" s="71" t="s">
        <v>2549</v>
      </c>
      <c r="D9" s="76" t="s">
        <v>69</v>
      </c>
      <c r="E9" s="12">
        <v>44481</v>
      </c>
      <c r="F9" s="74" t="s">
        <v>2543</v>
      </c>
      <c r="G9" s="12">
        <v>44482.833333333336</v>
      </c>
      <c r="H9" s="75" t="s">
        <v>1888</v>
      </c>
      <c r="I9" s="15">
        <v>98</v>
      </c>
      <c r="J9" s="15">
        <v>51</v>
      </c>
      <c r="K9" s="15">
        <v>36</v>
      </c>
      <c r="L9" s="15">
        <v>14</v>
      </c>
      <c r="M9" s="79">
        <v>44.981999999999999</v>
      </c>
      <c r="N9" s="101">
        <v>44.981999999999999</v>
      </c>
      <c r="O9" s="63">
        <v>2530</v>
      </c>
      <c r="P9" s="64">
        <f>Table2245789101123456789101112131415161718[[#This Row],[PEMBULATAN]]*O9</f>
        <v>113804.45999999999</v>
      </c>
    </row>
    <row r="10" spans="1:16" ht="26.25" customHeight="1" x14ac:dyDescent="0.2">
      <c r="A10" s="13"/>
      <c r="B10" s="73"/>
      <c r="C10" s="71" t="s">
        <v>2550</v>
      </c>
      <c r="D10" s="76" t="s">
        <v>69</v>
      </c>
      <c r="E10" s="12">
        <v>44481</v>
      </c>
      <c r="F10" s="74" t="s">
        <v>2543</v>
      </c>
      <c r="G10" s="12">
        <v>44482.833333333336</v>
      </c>
      <c r="H10" s="75" t="s">
        <v>1888</v>
      </c>
      <c r="I10" s="15">
        <v>92</v>
      </c>
      <c r="J10" s="15">
        <v>57</v>
      </c>
      <c r="K10" s="15">
        <v>29</v>
      </c>
      <c r="L10" s="15">
        <v>14</v>
      </c>
      <c r="M10" s="79">
        <v>38.018999999999998</v>
      </c>
      <c r="N10" s="101">
        <v>38.018999999999998</v>
      </c>
      <c r="O10" s="63">
        <v>2530</v>
      </c>
      <c r="P10" s="64">
        <f>Table2245789101123456789101112131415161718[[#This Row],[PEMBULATAN]]*O10</f>
        <v>96188.069999999992</v>
      </c>
    </row>
    <row r="11" spans="1:16" ht="26.25" customHeight="1" x14ac:dyDescent="0.2">
      <c r="A11" s="13"/>
      <c r="B11" s="73"/>
      <c r="C11" s="71" t="s">
        <v>2551</v>
      </c>
      <c r="D11" s="76" t="s">
        <v>69</v>
      </c>
      <c r="E11" s="12">
        <v>44481</v>
      </c>
      <c r="F11" s="74" t="s">
        <v>2543</v>
      </c>
      <c r="G11" s="12">
        <v>44482.833333333336</v>
      </c>
      <c r="H11" s="75" t="s">
        <v>1888</v>
      </c>
      <c r="I11" s="15">
        <v>61</v>
      </c>
      <c r="J11" s="15">
        <v>59</v>
      </c>
      <c r="K11" s="15">
        <v>20</v>
      </c>
      <c r="L11" s="15">
        <v>5</v>
      </c>
      <c r="M11" s="79">
        <v>17.995000000000001</v>
      </c>
      <c r="N11" s="101">
        <v>17.995000000000001</v>
      </c>
      <c r="O11" s="63">
        <v>2530</v>
      </c>
      <c r="P11" s="64">
        <f>Table2245789101123456789101112131415161718[[#This Row],[PEMBULATAN]]*O11</f>
        <v>45527.350000000006</v>
      </c>
    </row>
    <row r="12" spans="1:16" ht="26.25" customHeight="1" x14ac:dyDescent="0.2">
      <c r="A12" s="13"/>
      <c r="B12" s="73"/>
      <c r="C12" s="71" t="s">
        <v>2552</v>
      </c>
      <c r="D12" s="76" t="s">
        <v>69</v>
      </c>
      <c r="E12" s="12">
        <v>44481</v>
      </c>
      <c r="F12" s="74" t="s">
        <v>2543</v>
      </c>
      <c r="G12" s="12">
        <v>44482.833333333336</v>
      </c>
      <c r="H12" s="75" t="s">
        <v>1888</v>
      </c>
      <c r="I12" s="15">
        <v>95</v>
      </c>
      <c r="J12" s="15">
        <v>53</v>
      </c>
      <c r="K12" s="15">
        <v>31</v>
      </c>
      <c r="L12" s="15">
        <v>19</v>
      </c>
      <c r="M12" s="79">
        <v>39.021250000000002</v>
      </c>
      <c r="N12" s="101">
        <v>39.021250000000002</v>
      </c>
      <c r="O12" s="63">
        <v>2530</v>
      </c>
      <c r="P12" s="64">
        <f>Table2245789101123456789101112131415161718[[#This Row],[PEMBULATAN]]*O12</f>
        <v>98723.762500000012</v>
      </c>
    </row>
    <row r="13" spans="1:16" ht="26.25" customHeight="1" x14ac:dyDescent="0.2">
      <c r="A13" s="13"/>
      <c r="B13" s="73"/>
      <c r="C13" s="71" t="s">
        <v>2553</v>
      </c>
      <c r="D13" s="76" t="s">
        <v>69</v>
      </c>
      <c r="E13" s="12">
        <v>44481</v>
      </c>
      <c r="F13" s="74" t="s">
        <v>2543</v>
      </c>
      <c r="G13" s="12">
        <v>44482.833333333336</v>
      </c>
      <c r="H13" s="75" t="s">
        <v>1888</v>
      </c>
      <c r="I13" s="15">
        <v>81</v>
      </c>
      <c r="J13" s="15">
        <v>52</v>
      </c>
      <c r="K13" s="15">
        <v>20</v>
      </c>
      <c r="L13" s="15">
        <v>11</v>
      </c>
      <c r="M13" s="79">
        <v>21.06</v>
      </c>
      <c r="N13" s="101">
        <v>21.06</v>
      </c>
      <c r="O13" s="63">
        <v>2530</v>
      </c>
      <c r="P13" s="64">
        <f>Table2245789101123456789101112131415161718[[#This Row],[PEMBULATAN]]*O13</f>
        <v>53281.799999999996</v>
      </c>
    </row>
    <row r="14" spans="1:16" ht="26.25" customHeight="1" x14ac:dyDescent="0.2">
      <c r="A14" s="13"/>
      <c r="B14" s="73"/>
      <c r="C14" s="71" t="s">
        <v>2554</v>
      </c>
      <c r="D14" s="76" t="s">
        <v>69</v>
      </c>
      <c r="E14" s="12">
        <v>44481</v>
      </c>
      <c r="F14" s="74" t="s">
        <v>2543</v>
      </c>
      <c r="G14" s="12">
        <v>44482.833333333336</v>
      </c>
      <c r="H14" s="75" t="s">
        <v>1888</v>
      </c>
      <c r="I14" s="15">
        <v>81</v>
      </c>
      <c r="J14" s="15">
        <v>56</v>
      </c>
      <c r="K14" s="15">
        <v>32</v>
      </c>
      <c r="L14" s="15">
        <v>17</v>
      </c>
      <c r="M14" s="79">
        <v>36.287999999999997</v>
      </c>
      <c r="N14" s="101">
        <v>36.287999999999997</v>
      </c>
      <c r="O14" s="63">
        <v>2530</v>
      </c>
      <c r="P14" s="64">
        <f>Table2245789101123456789101112131415161718[[#This Row],[PEMBULATAN]]*O14</f>
        <v>91808.639999999985</v>
      </c>
    </row>
    <row r="15" spans="1:16" ht="26.25" customHeight="1" x14ac:dyDescent="0.2">
      <c r="A15" s="13"/>
      <c r="B15" s="73"/>
      <c r="C15" s="71" t="s">
        <v>2555</v>
      </c>
      <c r="D15" s="76" t="s">
        <v>69</v>
      </c>
      <c r="E15" s="12">
        <v>44481</v>
      </c>
      <c r="F15" s="74" t="s">
        <v>2543</v>
      </c>
      <c r="G15" s="12">
        <v>44482.833333333336</v>
      </c>
      <c r="H15" s="75" t="s">
        <v>1888</v>
      </c>
      <c r="I15" s="15">
        <v>91</v>
      </c>
      <c r="J15" s="15">
        <v>63</v>
      </c>
      <c r="K15" s="15">
        <v>21</v>
      </c>
      <c r="L15" s="15">
        <v>8</v>
      </c>
      <c r="M15" s="79">
        <v>30.09825</v>
      </c>
      <c r="N15" s="101">
        <v>30.09825</v>
      </c>
      <c r="O15" s="63">
        <v>2530</v>
      </c>
      <c r="P15" s="64">
        <f>Table2245789101123456789101112131415161718[[#This Row],[PEMBULATAN]]*O15</f>
        <v>76148.572499999995</v>
      </c>
    </row>
    <row r="16" spans="1:16" ht="26.25" customHeight="1" x14ac:dyDescent="0.2">
      <c r="A16" s="13"/>
      <c r="B16" s="73"/>
      <c r="C16" s="71" t="s">
        <v>2556</v>
      </c>
      <c r="D16" s="76" t="s">
        <v>69</v>
      </c>
      <c r="E16" s="12">
        <v>44481</v>
      </c>
      <c r="F16" s="74" t="s">
        <v>2543</v>
      </c>
      <c r="G16" s="12">
        <v>44482.833333333336</v>
      </c>
      <c r="H16" s="75" t="s">
        <v>1888</v>
      </c>
      <c r="I16" s="15">
        <v>75</v>
      </c>
      <c r="J16" s="15">
        <v>67</v>
      </c>
      <c r="K16" s="15">
        <v>28</v>
      </c>
      <c r="L16" s="15">
        <v>16</v>
      </c>
      <c r="M16" s="79">
        <v>35.174999999999997</v>
      </c>
      <c r="N16" s="101">
        <v>35.174999999999997</v>
      </c>
      <c r="O16" s="63">
        <v>2530</v>
      </c>
      <c r="P16" s="64">
        <f>Table2245789101123456789101112131415161718[[#This Row],[PEMBULATAN]]*O16</f>
        <v>88992.75</v>
      </c>
    </row>
    <row r="17" spans="1:16" ht="26.25" customHeight="1" x14ac:dyDescent="0.2">
      <c r="A17" s="13"/>
      <c r="B17" s="73"/>
      <c r="C17" s="71" t="s">
        <v>2557</v>
      </c>
      <c r="D17" s="76" t="s">
        <v>69</v>
      </c>
      <c r="E17" s="12">
        <v>44481</v>
      </c>
      <c r="F17" s="74" t="s">
        <v>2543</v>
      </c>
      <c r="G17" s="12">
        <v>44482.833333333336</v>
      </c>
      <c r="H17" s="75" t="s">
        <v>1888</v>
      </c>
      <c r="I17" s="15">
        <v>62</v>
      </c>
      <c r="J17" s="15">
        <v>57</v>
      </c>
      <c r="K17" s="15">
        <v>16</v>
      </c>
      <c r="L17" s="15">
        <v>4</v>
      </c>
      <c r="M17" s="79">
        <v>14.135999999999999</v>
      </c>
      <c r="N17" s="101">
        <v>14.135999999999999</v>
      </c>
      <c r="O17" s="63">
        <v>2530</v>
      </c>
      <c r="P17" s="64">
        <f>Table2245789101123456789101112131415161718[[#This Row],[PEMBULATAN]]*O17</f>
        <v>35764.079999999994</v>
      </c>
    </row>
    <row r="18" spans="1:16" ht="26.25" customHeight="1" x14ac:dyDescent="0.2">
      <c r="A18" s="13"/>
      <c r="B18" s="73"/>
      <c r="C18" s="71" t="s">
        <v>2558</v>
      </c>
      <c r="D18" s="76" t="s">
        <v>69</v>
      </c>
      <c r="E18" s="12">
        <v>44481</v>
      </c>
      <c r="F18" s="74" t="s">
        <v>2543</v>
      </c>
      <c r="G18" s="12">
        <v>44482.833333333336</v>
      </c>
      <c r="H18" s="75" t="s">
        <v>1888</v>
      </c>
      <c r="I18" s="15">
        <v>85</v>
      </c>
      <c r="J18" s="15">
        <v>45</v>
      </c>
      <c r="K18" s="15">
        <v>19</v>
      </c>
      <c r="L18" s="15">
        <v>15</v>
      </c>
      <c r="M18" s="79">
        <v>18.168749999999999</v>
      </c>
      <c r="N18" s="101">
        <v>18.168749999999999</v>
      </c>
      <c r="O18" s="63">
        <v>2530</v>
      </c>
      <c r="P18" s="64">
        <f>Table2245789101123456789101112131415161718[[#This Row],[PEMBULATAN]]*O18</f>
        <v>45966.9375</v>
      </c>
    </row>
    <row r="19" spans="1:16" ht="26.25" customHeight="1" x14ac:dyDescent="0.2">
      <c r="A19" s="13"/>
      <c r="B19" s="73"/>
      <c r="C19" s="71" t="s">
        <v>2559</v>
      </c>
      <c r="D19" s="76" t="s">
        <v>69</v>
      </c>
      <c r="E19" s="12">
        <v>44481</v>
      </c>
      <c r="F19" s="74" t="s">
        <v>2543</v>
      </c>
      <c r="G19" s="12">
        <v>44482.833333333336</v>
      </c>
      <c r="H19" s="75" t="s">
        <v>1888</v>
      </c>
      <c r="I19" s="15">
        <v>73</v>
      </c>
      <c r="J19" s="15">
        <v>44</v>
      </c>
      <c r="K19" s="15">
        <v>21</v>
      </c>
      <c r="L19" s="15">
        <v>6</v>
      </c>
      <c r="M19" s="79">
        <v>16.863</v>
      </c>
      <c r="N19" s="101">
        <v>16.863</v>
      </c>
      <c r="O19" s="63">
        <v>2530</v>
      </c>
      <c r="P19" s="64">
        <f>Table2245789101123456789101112131415161718[[#This Row],[PEMBULATAN]]*O19</f>
        <v>42663.39</v>
      </c>
    </row>
    <row r="20" spans="1:16" ht="26.25" customHeight="1" x14ac:dyDescent="0.2">
      <c r="A20" s="13"/>
      <c r="B20" s="73"/>
      <c r="C20" s="71" t="s">
        <v>2560</v>
      </c>
      <c r="D20" s="76" t="s">
        <v>69</v>
      </c>
      <c r="E20" s="12">
        <v>44481</v>
      </c>
      <c r="F20" s="74" t="s">
        <v>2543</v>
      </c>
      <c r="G20" s="12">
        <v>44482.833333333336</v>
      </c>
      <c r="H20" s="75" t="s">
        <v>1888</v>
      </c>
      <c r="I20" s="15">
        <v>65</v>
      </c>
      <c r="J20" s="15">
        <v>57</v>
      </c>
      <c r="K20" s="15">
        <v>20</v>
      </c>
      <c r="L20" s="15">
        <v>5</v>
      </c>
      <c r="M20" s="79">
        <v>18.524999999999999</v>
      </c>
      <c r="N20" s="101">
        <v>18.524999999999999</v>
      </c>
      <c r="O20" s="63">
        <v>2530</v>
      </c>
      <c r="P20" s="64">
        <f>Table2245789101123456789101112131415161718[[#This Row],[PEMBULATAN]]*O20</f>
        <v>46868.25</v>
      </c>
    </row>
    <row r="21" spans="1:16" ht="26.25" customHeight="1" x14ac:dyDescent="0.2">
      <c r="A21" s="13"/>
      <c r="B21" s="73"/>
      <c r="C21" s="71" t="s">
        <v>2561</v>
      </c>
      <c r="D21" s="76" t="s">
        <v>69</v>
      </c>
      <c r="E21" s="12">
        <v>44481</v>
      </c>
      <c r="F21" s="74" t="s">
        <v>2543</v>
      </c>
      <c r="G21" s="12">
        <v>44482.833333333336</v>
      </c>
      <c r="H21" s="75" t="s">
        <v>1888</v>
      </c>
      <c r="I21" s="15">
        <v>100</v>
      </c>
      <c r="J21" s="15">
        <v>57</v>
      </c>
      <c r="K21" s="15">
        <v>21</v>
      </c>
      <c r="L21" s="15">
        <v>11</v>
      </c>
      <c r="M21" s="79">
        <v>29.925000000000001</v>
      </c>
      <c r="N21" s="101">
        <v>29.925000000000001</v>
      </c>
      <c r="O21" s="63">
        <v>2530</v>
      </c>
      <c r="P21" s="64">
        <f>Table2245789101123456789101112131415161718[[#This Row],[PEMBULATAN]]*O21</f>
        <v>75710.25</v>
      </c>
    </row>
    <row r="22" spans="1:16" ht="26.25" customHeight="1" x14ac:dyDescent="0.2">
      <c r="A22" s="13"/>
      <c r="B22" s="73"/>
      <c r="C22" s="71" t="s">
        <v>2562</v>
      </c>
      <c r="D22" s="76" t="s">
        <v>69</v>
      </c>
      <c r="E22" s="12">
        <v>44481</v>
      </c>
      <c r="F22" s="74" t="s">
        <v>2543</v>
      </c>
      <c r="G22" s="12">
        <v>44482.833333333336</v>
      </c>
      <c r="H22" s="75" t="s">
        <v>1888</v>
      </c>
      <c r="I22" s="15">
        <v>88</v>
      </c>
      <c r="J22" s="15">
        <v>60</v>
      </c>
      <c r="K22" s="15">
        <v>21</v>
      </c>
      <c r="L22" s="15">
        <v>16</v>
      </c>
      <c r="M22" s="79">
        <v>27.72</v>
      </c>
      <c r="N22" s="101">
        <v>27.72</v>
      </c>
      <c r="O22" s="63">
        <v>2530</v>
      </c>
      <c r="P22" s="64">
        <f>Table2245789101123456789101112131415161718[[#This Row],[PEMBULATAN]]*O22</f>
        <v>70131.599999999991</v>
      </c>
    </row>
    <row r="23" spans="1:16" ht="26.25" customHeight="1" x14ac:dyDescent="0.2">
      <c r="A23" s="13"/>
      <c r="B23" s="73"/>
      <c r="C23" s="71" t="s">
        <v>2563</v>
      </c>
      <c r="D23" s="76" t="s">
        <v>69</v>
      </c>
      <c r="E23" s="12">
        <v>44481</v>
      </c>
      <c r="F23" s="74" t="s">
        <v>2543</v>
      </c>
      <c r="G23" s="12">
        <v>44482.833333333336</v>
      </c>
      <c r="H23" s="75" t="s">
        <v>1888</v>
      </c>
      <c r="I23" s="15">
        <v>67</v>
      </c>
      <c r="J23" s="15">
        <v>51</v>
      </c>
      <c r="K23" s="15">
        <v>15</v>
      </c>
      <c r="L23" s="15">
        <v>6</v>
      </c>
      <c r="M23" s="79">
        <v>12.813750000000001</v>
      </c>
      <c r="N23" s="101">
        <v>12.813750000000001</v>
      </c>
      <c r="O23" s="63">
        <v>2530</v>
      </c>
      <c r="P23" s="64">
        <f>Table2245789101123456789101112131415161718[[#This Row],[PEMBULATAN]]*O23</f>
        <v>32418.787500000002</v>
      </c>
    </row>
    <row r="24" spans="1:16" ht="26.25" customHeight="1" x14ac:dyDescent="0.2">
      <c r="A24" s="13"/>
      <c r="B24" s="73"/>
      <c r="C24" s="71" t="s">
        <v>2564</v>
      </c>
      <c r="D24" s="76" t="s">
        <v>69</v>
      </c>
      <c r="E24" s="12">
        <v>44481</v>
      </c>
      <c r="F24" s="74" t="s">
        <v>2543</v>
      </c>
      <c r="G24" s="12">
        <v>44482.833333333336</v>
      </c>
      <c r="H24" s="75" t="s">
        <v>1888</v>
      </c>
      <c r="I24" s="15">
        <v>95</v>
      </c>
      <c r="J24" s="15">
        <v>58</v>
      </c>
      <c r="K24" s="15">
        <v>29</v>
      </c>
      <c r="L24" s="15">
        <v>18</v>
      </c>
      <c r="M24" s="79">
        <v>39.947499999999998</v>
      </c>
      <c r="N24" s="101">
        <v>39.947499999999998</v>
      </c>
      <c r="O24" s="63">
        <v>2530</v>
      </c>
      <c r="P24" s="64">
        <f>Table2245789101123456789101112131415161718[[#This Row],[PEMBULATAN]]*O24</f>
        <v>101067.17499999999</v>
      </c>
    </row>
    <row r="25" spans="1:16" ht="26.25" customHeight="1" x14ac:dyDescent="0.2">
      <c r="A25" s="13"/>
      <c r="B25" s="73"/>
      <c r="C25" s="71" t="s">
        <v>2565</v>
      </c>
      <c r="D25" s="76" t="s">
        <v>69</v>
      </c>
      <c r="E25" s="12">
        <v>44481</v>
      </c>
      <c r="F25" s="74" t="s">
        <v>2543</v>
      </c>
      <c r="G25" s="12">
        <v>44482.833333333336</v>
      </c>
      <c r="H25" s="75" t="s">
        <v>1888</v>
      </c>
      <c r="I25" s="15">
        <v>91</v>
      </c>
      <c r="J25" s="15">
        <v>61</v>
      </c>
      <c r="K25" s="15">
        <v>41</v>
      </c>
      <c r="L25" s="15">
        <v>27</v>
      </c>
      <c r="M25" s="79">
        <v>56.897750000000002</v>
      </c>
      <c r="N25" s="101">
        <v>56.897750000000002</v>
      </c>
      <c r="O25" s="63">
        <v>2530</v>
      </c>
      <c r="P25" s="64">
        <f>Table2245789101123456789101112131415161718[[#This Row],[PEMBULATAN]]*O25</f>
        <v>143951.3075</v>
      </c>
    </row>
    <row r="26" spans="1:16" ht="26.25" customHeight="1" x14ac:dyDescent="0.2">
      <c r="A26" s="13"/>
      <c r="B26" s="73"/>
      <c r="C26" s="71" t="s">
        <v>2566</v>
      </c>
      <c r="D26" s="76" t="s">
        <v>69</v>
      </c>
      <c r="E26" s="12">
        <v>44481</v>
      </c>
      <c r="F26" s="74" t="s">
        <v>2543</v>
      </c>
      <c r="G26" s="12">
        <v>44482.833333333336</v>
      </c>
      <c r="H26" s="75" t="s">
        <v>1888</v>
      </c>
      <c r="I26" s="15">
        <v>58</v>
      </c>
      <c r="J26" s="15">
        <v>33</v>
      </c>
      <c r="K26" s="15">
        <v>16</v>
      </c>
      <c r="L26" s="15">
        <v>5</v>
      </c>
      <c r="M26" s="79">
        <v>7.6559999999999997</v>
      </c>
      <c r="N26" s="101">
        <v>7.6559999999999997</v>
      </c>
      <c r="O26" s="63">
        <v>2530</v>
      </c>
      <c r="P26" s="64">
        <f>Table2245789101123456789101112131415161718[[#This Row],[PEMBULATAN]]*O26</f>
        <v>19369.68</v>
      </c>
    </row>
    <row r="27" spans="1:16" ht="26.25" customHeight="1" x14ac:dyDescent="0.2">
      <c r="A27" s="13"/>
      <c r="B27" s="73"/>
      <c r="C27" s="71" t="s">
        <v>2567</v>
      </c>
      <c r="D27" s="76" t="s">
        <v>69</v>
      </c>
      <c r="E27" s="12">
        <v>44481</v>
      </c>
      <c r="F27" s="74" t="s">
        <v>2543</v>
      </c>
      <c r="G27" s="12">
        <v>44482.833333333336</v>
      </c>
      <c r="H27" s="75" t="s">
        <v>1888</v>
      </c>
      <c r="I27" s="15">
        <v>50</v>
      </c>
      <c r="J27" s="15">
        <v>35</v>
      </c>
      <c r="K27" s="15">
        <v>36</v>
      </c>
      <c r="L27" s="15">
        <v>4</v>
      </c>
      <c r="M27" s="79">
        <v>15.75</v>
      </c>
      <c r="N27" s="101">
        <v>15.75</v>
      </c>
      <c r="O27" s="63">
        <v>2530</v>
      </c>
      <c r="P27" s="64">
        <f>Table2245789101123456789101112131415161718[[#This Row],[PEMBULATAN]]*O27</f>
        <v>39847.5</v>
      </c>
    </row>
    <row r="28" spans="1:16" ht="26.25" customHeight="1" x14ac:dyDescent="0.2">
      <c r="A28" s="13"/>
      <c r="B28" s="73"/>
      <c r="C28" s="71" t="s">
        <v>2568</v>
      </c>
      <c r="D28" s="76" t="s">
        <v>69</v>
      </c>
      <c r="E28" s="12">
        <v>44481</v>
      </c>
      <c r="F28" s="74" t="s">
        <v>2543</v>
      </c>
      <c r="G28" s="12">
        <v>44482.833333333336</v>
      </c>
      <c r="H28" s="75" t="s">
        <v>1888</v>
      </c>
      <c r="I28" s="15">
        <v>48</v>
      </c>
      <c r="J28" s="15">
        <v>42</v>
      </c>
      <c r="K28" s="15">
        <v>11</v>
      </c>
      <c r="L28" s="15">
        <v>4</v>
      </c>
      <c r="M28" s="79">
        <v>5.5439999999999996</v>
      </c>
      <c r="N28" s="101">
        <v>5.5439999999999996</v>
      </c>
      <c r="O28" s="63">
        <v>2530</v>
      </c>
      <c r="P28" s="64">
        <f>Table2245789101123456789101112131415161718[[#This Row],[PEMBULATAN]]*O28</f>
        <v>14026.32</v>
      </c>
    </row>
    <row r="29" spans="1:16" ht="26.25" customHeight="1" x14ac:dyDescent="0.2">
      <c r="A29" s="13"/>
      <c r="B29" s="73"/>
      <c r="C29" s="71" t="s">
        <v>2569</v>
      </c>
      <c r="D29" s="76" t="s">
        <v>69</v>
      </c>
      <c r="E29" s="12">
        <v>44481</v>
      </c>
      <c r="F29" s="74" t="s">
        <v>2543</v>
      </c>
      <c r="G29" s="12">
        <v>44482.833333333336</v>
      </c>
      <c r="H29" s="75" t="s">
        <v>1888</v>
      </c>
      <c r="I29" s="15">
        <v>67</v>
      </c>
      <c r="J29" s="15">
        <v>38</v>
      </c>
      <c r="K29" s="15">
        <v>10</v>
      </c>
      <c r="L29" s="15">
        <v>5</v>
      </c>
      <c r="M29" s="79">
        <v>6.3650000000000002</v>
      </c>
      <c r="N29" s="101">
        <v>7</v>
      </c>
      <c r="O29" s="63">
        <v>2530</v>
      </c>
      <c r="P29" s="64">
        <f>Table2245789101123456789101112131415161718[[#This Row],[PEMBULATAN]]*O29</f>
        <v>17710</v>
      </c>
    </row>
    <row r="30" spans="1:16" ht="26.25" customHeight="1" x14ac:dyDescent="0.2">
      <c r="A30" s="13"/>
      <c r="B30" s="73"/>
      <c r="C30" s="71" t="s">
        <v>2570</v>
      </c>
      <c r="D30" s="76" t="s">
        <v>69</v>
      </c>
      <c r="E30" s="12">
        <v>44481</v>
      </c>
      <c r="F30" s="74" t="s">
        <v>2543</v>
      </c>
      <c r="G30" s="12">
        <v>44482.833333333336</v>
      </c>
      <c r="H30" s="75" t="s">
        <v>1888</v>
      </c>
      <c r="I30" s="15">
        <v>35</v>
      </c>
      <c r="J30" s="15">
        <v>34</v>
      </c>
      <c r="K30" s="15">
        <v>34</v>
      </c>
      <c r="L30" s="15">
        <v>2</v>
      </c>
      <c r="M30" s="79">
        <v>10.115</v>
      </c>
      <c r="N30" s="101">
        <v>10.115</v>
      </c>
      <c r="O30" s="63">
        <v>2530</v>
      </c>
      <c r="P30" s="64">
        <f>Table2245789101123456789101112131415161718[[#This Row],[PEMBULATAN]]*O30</f>
        <v>25590.95</v>
      </c>
    </row>
    <row r="31" spans="1:16" ht="26.25" customHeight="1" x14ac:dyDescent="0.2">
      <c r="A31" s="13"/>
      <c r="B31" s="73"/>
      <c r="C31" s="71" t="s">
        <v>2571</v>
      </c>
      <c r="D31" s="76" t="s">
        <v>69</v>
      </c>
      <c r="E31" s="12">
        <v>44481</v>
      </c>
      <c r="F31" s="74" t="s">
        <v>2543</v>
      </c>
      <c r="G31" s="12">
        <v>44482.833333333336</v>
      </c>
      <c r="H31" s="75" t="s">
        <v>1888</v>
      </c>
      <c r="I31" s="15">
        <v>91</v>
      </c>
      <c r="J31" s="15">
        <v>53</v>
      </c>
      <c r="K31" s="15">
        <v>31</v>
      </c>
      <c r="L31" s="15">
        <v>25</v>
      </c>
      <c r="M31" s="79">
        <v>37.378250000000001</v>
      </c>
      <c r="N31" s="101">
        <v>38</v>
      </c>
      <c r="O31" s="63">
        <v>2530</v>
      </c>
      <c r="P31" s="64">
        <f>Table2245789101123456789101112131415161718[[#This Row],[PEMBULATAN]]*O31</f>
        <v>96140</v>
      </c>
    </row>
    <row r="32" spans="1:16" ht="26.25" customHeight="1" x14ac:dyDescent="0.2">
      <c r="A32" s="13"/>
      <c r="B32" s="73"/>
      <c r="C32" s="71" t="s">
        <v>2572</v>
      </c>
      <c r="D32" s="76" t="s">
        <v>69</v>
      </c>
      <c r="E32" s="12">
        <v>44481</v>
      </c>
      <c r="F32" s="74" t="s">
        <v>2543</v>
      </c>
      <c r="G32" s="12">
        <v>44482.833333333336</v>
      </c>
      <c r="H32" s="75" t="s">
        <v>1888</v>
      </c>
      <c r="I32" s="15">
        <v>93</v>
      </c>
      <c r="J32" s="15">
        <v>54</v>
      </c>
      <c r="K32" s="15">
        <v>32</v>
      </c>
      <c r="L32" s="15">
        <v>18</v>
      </c>
      <c r="M32" s="79">
        <v>40.176000000000002</v>
      </c>
      <c r="N32" s="101">
        <v>40.176000000000002</v>
      </c>
      <c r="O32" s="63">
        <v>2530</v>
      </c>
      <c r="P32" s="64">
        <f>Table2245789101123456789101112131415161718[[#This Row],[PEMBULATAN]]*O32</f>
        <v>101645.28</v>
      </c>
    </row>
    <row r="33" spans="1:16" ht="26.25" customHeight="1" x14ac:dyDescent="0.2">
      <c r="A33" s="13"/>
      <c r="B33" s="73"/>
      <c r="C33" s="71" t="s">
        <v>2573</v>
      </c>
      <c r="D33" s="76" t="s">
        <v>69</v>
      </c>
      <c r="E33" s="12">
        <v>44481</v>
      </c>
      <c r="F33" s="74" t="s">
        <v>2543</v>
      </c>
      <c r="G33" s="12">
        <v>44482.833333333336</v>
      </c>
      <c r="H33" s="75" t="s">
        <v>1888</v>
      </c>
      <c r="I33" s="15">
        <v>91</v>
      </c>
      <c r="J33" s="15">
        <v>62</v>
      </c>
      <c r="K33" s="15">
        <v>15</v>
      </c>
      <c r="L33" s="15">
        <v>10</v>
      </c>
      <c r="M33" s="79">
        <v>21.157499999999999</v>
      </c>
      <c r="N33" s="101">
        <v>21.157499999999999</v>
      </c>
      <c r="O33" s="63">
        <v>2530</v>
      </c>
      <c r="P33" s="64">
        <f>Table2245789101123456789101112131415161718[[#This Row],[PEMBULATAN]]*O33</f>
        <v>53528.474999999999</v>
      </c>
    </row>
    <row r="34" spans="1:16" ht="26.25" customHeight="1" x14ac:dyDescent="0.2">
      <c r="A34" s="13"/>
      <c r="B34" s="73"/>
      <c r="C34" s="71" t="s">
        <v>2574</v>
      </c>
      <c r="D34" s="76" t="s">
        <v>69</v>
      </c>
      <c r="E34" s="12">
        <v>44481</v>
      </c>
      <c r="F34" s="74" t="s">
        <v>2543</v>
      </c>
      <c r="G34" s="12">
        <v>44482.833333333336</v>
      </c>
      <c r="H34" s="75" t="s">
        <v>1888</v>
      </c>
      <c r="I34" s="15">
        <v>81</v>
      </c>
      <c r="J34" s="15">
        <v>65</v>
      </c>
      <c r="K34" s="15">
        <v>23</v>
      </c>
      <c r="L34" s="15">
        <v>12</v>
      </c>
      <c r="M34" s="79">
        <v>30.27375</v>
      </c>
      <c r="N34" s="101">
        <v>30.27375</v>
      </c>
      <c r="O34" s="63">
        <v>2530</v>
      </c>
      <c r="P34" s="64">
        <f>Table2245789101123456789101112131415161718[[#This Row],[PEMBULATAN]]*O34</f>
        <v>76592.587499999994</v>
      </c>
    </row>
    <row r="35" spans="1:16" ht="26.25" customHeight="1" x14ac:dyDescent="0.2">
      <c r="A35" s="13"/>
      <c r="B35" s="73"/>
      <c r="C35" s="71" t="s">
        <v>2575</v>
      </c>
      <c r="D35" s="76" t="s">
        <v>69</v>
      </c>
      <c r="E35" s="12">
        <v>44481</v>
      </c>
      <c r="F35" s="74" t="s">
        <v>2543</v>
      </c>
      <c r="G35" s="12">
        <v>44482.833333333336</v>
      </c>
      <c r="H35" s="75" t="s">
        <v>1888</v>
      </c>
      <c r="I35" s="15">
        <v>98</v>
      </c>
      <c r="J35" s="15">
        <v>52</v>
      </c>
      <c r="K35" s="15">
        <v>33</v>
      </c>
      <c r="L35" s="15">
        <v>21</v>
      </c>
      <c r="M35" s="79">
        <v>42.042000000000002</v>
      </c>
      <c r="N35" s="101">
        <v>42.042000000000002</v>
      </c>
      <c r="O35" s="63">
        <v>2530</v>
      </c>
      <c r="P35" s="64">
        <f>Table2245789101123456789101112131415161718[[#This Row],[PEMBULATAN]]*O35</f>
        <v>106366.26000000001</v>
      </c>
    </row>
    <row r="36" spans="1:16" ht="26.25" customHeight="1" x14ac:dyDescent="0.2">
      <c r="A36" s="13"/>
      <c r="B36" s="73"/>
      <c r="C36" s="71" t="s">
        <v>2576</v>
      </c>
      <c r="D36" s="76" t="s">
        <v>69</v>
      </c>
      <c r="E36" s="12">
        <v>44481</v>
      </c>
      <c r="F36" s="74" t="s">
        <v>2543</v>
      </c>
      <c r="G36" s="12">
        <v>44482.833333333336</v>
      </c>
      <c r="H36" s="75" t="s">
        <v>1888</v>
      </c>
      <c r="I36" s="15">
        <v>85</v>
      </c>
      <c r="J36" s="15">
        <v>55</v>
      </c>
      <c r="K36" s="15">
        <v>20</v>
      </c>
      <c r="L36" s="15">
        <v>13</v>
      </c>
      <c r="M36" s="79">
        <v>23.375</v>
      </c>
      <c r="N36" s="101">
        <v>24</v>
      </c>
      <c r="O36" s="63">
        <v>2530</v>
      </c>
      <c r="P36" s="64">
        <f>Table2245789101123456789101112131415161718[[#This Row],[PEMBULATAN]]*O36</f>
        <v>60720</v>
      </c>
    </row>
    <row r="37" spans="1:16" ht="26.25" customHeight="1" x14ac:dyDescent="0.2">
      <c r="A37" s="13"/>
      <c r="B37" s="73"/>
      <c r="C37" s="71" t="s">
        <v>2577</v>
      </c>
      <c r="D37" s="76" t="s">
        <v>69</v>
      </c>
      <c r="E37" s="12">
        <v>44481</v>
      </c>
      <c r="F37" s="74" t="s">
        <v>2543</v>
      </c>
      <c r="G37" s="12">
        <v>44482.833333333336</v>
      </c>
      <c r="H37" s="75" t="s">
        <v>1888</v>
      </c>
      <c r="I37" s="15">
        <v>62</v>
      </c>
      <c r="J37" s="15">
        <v>60</v>
      </c>
      <c r="K37" s="15">
        <v>21</v>
      </c>
      <c r="L37" s="15">
        <v>8</v>
      </c>
      <c r="M37" s="79">
        <v>19.53</v>
      </c>
      <c r="N37" s="101">
        <v>19.53</v>
      </c>
      <c r="O37" s="63">
        <v>2530</v>
      </c>
      <c r="P37" s="64">
        <f>Table2245789101123456789101112131415161718[[#This Row],[PEMBULATAN]]*O37</f>
        <v>49410.9</v>
      </c>
    </row>
    <row r="38" spans="1:16" ht="26.25" customHeight="1" x14ac:dyDescent="0.2">
      <c r="A38" s="13"/>
      <c r="B38" s="73"/>
      <c r="C38" s="71" t="s">
        <v>2578</v>
      </c>
      <c r="D38" s="76" t="s">
        <v>69</v>
      </c>
      <c r="E38" s="12">
        <v>44481</v>
      </c>
      <c r="F38" s="74" t="s">
        <v>2543</v>
      </c>
      <c r="G38" s="12">
        <v>44482.833333333336</v>
      </c>
      <c r="H38" s="75" t="s">
        <v>1888</v>
      </c>
      <c r="I38" s="15">
        <v>62</v>
      </c>
      <c r="J38" s="15">
        <v>54</v>
      </c>
      <c r="K38" s="15">
        <v>21</v>
      </c>
      <c r="L38" s="15">
        <v>11</v>
      </c>
      <c r="M38" s="79">
        <v>17.577000000000002</v>
      </c>
      <c r="N38" s="101">
        <v>17.577000000000002</v>
      </c>
      <c r="O38" s="63">
        <v>2530</v>
      </c>
      <c r="P38" s="64">
        <f>Table2245789101123456789101112131415161718[[#This Row],[PEMBULATAN]]*O38</f>
        <v>44469.810000000005</v>
      </c>
    </row>
    <row r="39" spans="1:16" ht="26.25" customHeight="1" x14ac:dyDescent="0.2">
      <c r="A39" s="13"/>
      <c r="B39" s="73"/>
      <c r="C39" s="71" t="s">
        <v>2579</v>
      </c>
      <c r="D39" s="76" t="s">
        <v>69</v>
      </c>
      <c r="E39" s="12">
        <v>44481</v>
      </c>
      <c r="F39" s="74" t="s">
        <v>2543</v>
      </c>
      <c r="G39" s="12">
        <v>44482.833333333336</v>
      </c>
      <c r="H39" s="75" t="s">
        <v>1888</v>
      </c>
      <c r="I39" s="15">
        <v>92</v>
      </c>
      <c r="J39" s="15">
        <v>51</v>
      </c>
      <c r="K39" s="15">
        <v>40</v>
      </c>
      <c r="L39" s="15">
        <v>13</v>
      </c>
      <c r="M39" s="79">
        <v>46.92</v>
      </c>
      <c r="N39" s="101">
        <v>46.92</v>
      </c>
      <c r="O39" s="63">
        <v>2530</v>
      </c>
      <c r="P39" s="64">
        <f>Table2245789101123456789101112131415161718[[#This Row],[PEMBULATAN]]*O39</f>
        <v>118707.6</v>
      </c>
    </row>
    <row r="40" spans="1:16" ht="26.25" customHeight="1" x14ac:dyDescent="0.2">
      <c r="A40" s="13"/>
      <c r="B40" s="73"/>
      <c r="C40" s="71" t="s">
        <v>2580</v>
      </c>
      <c r="D40" s="76" t="s">
        <v>69</v>
      </c>
      <c r="E40" s="12">
        <v>44481</v>
      </c>
      <c r="F40" s="74" t="s">
        <v>2543</v>
      </c>
      <c r="G40" s="12">
        <v>44482.833333333336</v>
      </c>
      <c r="H40" s="75" t="s">
        <v>1888</v>
      </c>
      <c r="I40" s="15">
        <v>98</v>
      </c>
      <c r="J40" s="15">
        <v>63</v>
      </c>
      <c r="K40" s="15">
        <v>39</v>
      </c>
      <c r="L40" s="15">
        <v>19</v>
      </c>
      <c r="M40" s="79">
        <v>60.1965</v>
      </c>
      <c r="N40" s="101">
        <v>60.1965</v>
      </c>
      <c r="O40" s="63">
        <v>2530</v>
      </c>
      <c r="P40" s="64">
        <f>Table2245789101123456789101112131415161718[[#This Row],[PEMBULATAN]]*O40</f>
        <v>152297.14499999999</v>
      </c>
    </row>
    <row r="41" spans="1:16" ht="26.25" customHeight="1" x14ac:dyDescent="0.2">
      <c r="A41" s="13"/>
      <c r="B41" s="73"/>
      <c r="C41" s="71" t="s">
        <v>2581</v>
      </c>
      <c r="D41" s="76" t="s">
        <v>69</v>
      </c>
      <c r="E41" s="12">
        <v>44481</v>
      </c>
      <c r="F41" s="74" t="s">
        <v>2543</v>
      </c>
      <c r="G41" s="12">
        <v>44482.833333333336</v>
      </c>
      <c r="H41" s="75" t="s">
        <v>1888</v>
      </c>
      <c r="I41" s="15">
        <v>100</v>
      </c>
      <c r="J41" s="15">
        <v>58</v>
      </c>
      <c r="K41" s="15">
        <v>31</v>
      </c>
      <c r="L41" s="15">
        <v>31</v>
      </c>
      <c r="M41" s="79">
        <v>44.95</v>
      </c>
      <c r="N41" s="101">
        <v>44.95</v>
      </c>
      <c r="O41" s="63">
        <v>2530</v>
      </c>
      <c r="P41" s="64">
        <f>Table2245789101123456789101112131415161718[[#This Row],[PEMBULATAN]]*O41</f>
        <v>113723.5</v>
      </c>
    </row>
    <row r="42" spans="1:16" ht="26.25" customHeight="1" x14ac:dyDescent="0.2">
      <c r="A42" s="13"/>
      <c r="B42" s="73"/>
      <c r="C42" s="71" t="s">
        <v>2582</v>
      </c>
      <c r="D42" s="76" t="s">
        <v>69</v>
      </c>
      <c r="E42" s="12">
        <v>44481</v>
      </c>
      <c r="F42" s="74" t="s">
        <v>2543</v>
      </c>
      <c r="G42" s="12">
        <v>44482.833333333336</v>
      </c>
      <c r="H42" s="75" t="s">
        <v>1888</v>
      </c>
      <c r="I42" s="15">
        <v>91</v>
      </c>
      <c r="J42" s="15">
        <v>46</v>
      </c>
      <c r="K42" s="15">
        <v>37</v>
      </c>
      <c r="L42" s="15">
        <v>22</v>
      </c>
      <c r="M42" s="79">
        <v>38.720500000000001</v>
      </c>
      <c r="N42" s="101">
        <v>38.720500000000001</v>
      </c>
      <c r="O42" s="63">
        <v>2530</v>
      </c>
      <c r="P42" s="64">
        <f>Table2245789101123456789101112131415161718[[#This Row],[PEMBULATAN]]*O42</f>
        <v>97962.865000000005</v>
      </c>
    </row>
    <row r="43" spans="1:16" ht="26.25" customHeight="1" x14ac:dyDescent="0.2">
      <c r="A43" s="13"/>
      <c r="B43" s="73"/>
      <c r="C43" s="71" t="s">
        <v>2583</v>
      </c>
      <c r="D43" s="76" t="s">
        <v>69</v>
      </c>
      <c r="E43" s="12">
        <v>44481</v>
      </c>
      <c r="F43" s="74" t="s">
        <v>2543</v>
      </c>
      <c r="G43" s="12">
        <v>44482.833333333336</v>
      </c>
      <c r="H43" s="75" t="s">
        <v>1888</v>
      </c>
      <c r="I43" s="15">
        <v>95</v>
      </c>
      <c r="J43" s="15">
        <v>55</v>
      </c>
      <c r="K43" s="15">
        <v>41</v>
      </c>
      <c r="L43" s="15">
        <v>23</v>
      </c>
      <c r="M43" s="79">
        <v>53.556249999999999</v>
      </c>
      <c r="N43" s="101">
        <v>53.556249999999999</v>
      </c>
      <c r="O43" s="63">
        <v>2530</v>
      </c>
      <c r="P43" s="64">
        <f>Table2245789101123456789101112131415161718[[#This Row],[PEMBULATAN]]*O43</f>
        <v>135497.3125</v>
      </c>
    </row>
    <row r="44" spans="1:16" ht="26.25" customHeight="1" x14ac:dyDescent="0.2">
      <c r="A44" s="13"/>
      <c r="B44" s="73"/>
      <c r="C44" s="71" t="s">
        <v>2584</v>
      </c>
      <c r="D44" s="76" t="s">
        <v>69</v>
      </c>
      <c r="E44" s="12">
        <v>44481</v>
      </c>
      <c r="F44" s="74" t="s">
        <v>2543</v>
      </c>
      <c r="G44" s="12">
        <v>44482.833333333336</v>
      </c>
      <c r="H44" s="75" t="s">
        <v>1888</v>
      </c>
      <c r="I44" s="15">
        <v>91</v>
      </c>
      <c r="J44" s="15">
        <v>62</v>
      </c>
      <c r="K44" s="15">
        <v>40</v>
      </c>
      <c r="L44" s="15">
        <v>19</v>
      </c>
      <c r="M44" s="79">
        <v>56.42</v>
      </c>
      <c r="N44" s="101">
        <v>57</v>
      </c>
      <c r="O44" s="63">
        <v>2530</v>
      </c>
      <c r="P44" s="64">
        <f>Table2245789101123456789101112131415161718[[#This Row],[PEMBULATAN]]*O44</f>
        <v>144210</v>
      </c>
    </row>
    <row r="45" spans="1:16" ht="26.25" customHeight="1" x14ac:dyDescent="0.2">
      <c r="A45" s="13"/>
      <c r="B45" s="73"/>
      <c r="C45" s="71" t="s">
        <v>2585</v>
      </c>
      <c r="D45" s="76" t="s">
        <v>69</v>
      </c>
      <c r="E45" s="12">
        <v>44481</v>
      </c>
      <c r="F45" s="74" t="s">
        <v>2543</v>
      </c>
      <c r="G45" s="12">
        <v>44482.833333333336</v>
      </c>
      <c r="H45" s="75" t="s">
        <v>1888</v>
      </c>
      <c r="I45" s="15">
        <v>89</v>
      </c>
      <c r="J45" s="15">
        <v>50</v>
      </c>
      <c r="K45" s="15">
        <v>21</v>
      </c>
      <c r="L45" s="15">
        <v>13</v>
      </c>
      <c r="M45" s="79">
        <v>23.362500000000001</v>
      </c>
      <c r="N45" s="101">
        <v>24</v>
      </c>
      <c r="O45" s="63">
        <v>2530</v>
      </c>
      <c r="P45" s="64">
        <f>Table2245789101123456789101112131415161718[[#This Row],[PEMBULATAN]]*O45</f>
        <v>60720</v>
      </c>
    </row>
    <row r="46" spans="1:16" ht="26.25" customHeight="1" x14ac:dyDescent="0.2">
      <c r="A46" s="13"/>
      <c r="B46" s="73"/>
      <c r="C46" s="71" t="s">
        <v>2586</v>
      </c>
      <c r="D46" s="76" t="s">
        <v>69</v>
      </c>
      <c r="E46" s="12">
        <v>44481</v>
      </c>
      <c r="F46" s="74" t="s">
        <v>2543</v>
      </c>
      <c r="G46" s="12">
        <v>44482.833333333336</v>
      </c>
      <c r="H46" s="75" t="s">
        <v>1888</v>
      </c>
      <c r="I46" s="15">
        <v>102</v>
      </c>
      <c r="J46" s="15">
        <v>61</v>
      </c>
      <c r="K46" s="15">
        <v>33</v>
      </c>
      <c r="L46" s="15">
        <v>31</v>
      </c>
      <c r="M46" s="79">
        <v>51.331499999999998</v>
      </c>
      <c r="N46" s="101">
        <v>52</v>
      </c>
      <c r="O46" s="63">
        <v>2530</v>
      </c>
      <c r="P46" s="64">
        <f>Table2245789101123456789101112131415161718[[#This Row],[PEMBULATAN]]*O46</f>
        <v>131560</v>
      </c>
    </row>
    <row r="47" spans="1:16" ht="26.25" customHeight="1" x14ac:dyDescent="0.2">
      <c r="A47" s="13"/>
      <c r="B47" s="73"/>
      <c r="C47" s="71" t="s">
        <v>2587</v>
      </c>
      <c r="D47" s="76" t="s">
        <v>69</v>
      </c>
      <c r="E47" s="12">
        <v>44481</v>
      </c>
      <c r="F47" s="74" t="s">
        <v>2543</v>
      </c>
      <c r="G47" s="12">
        <v>44482.833333333336</v>
      </c>
      <c r="H47" s="75" t="s">
        <v>1888</v>
      </c>
      <c r="I47" s="15">
        <v>44</v>
      </c>
      <c r="J47" s="15">
        <v>34</v>
      </c>
      <c r="K47" s="15">
        <v>23</v>
      </c>
      <c r="L47" s="15">
        <v>4</v>
      </c>
      <c r="M47" s="79">
        <v>8.6020000000000003</v>
      </c>
      <c r="N47" s="101">
        <v>8.6020000000000003</v>
      </c>
      <c r="O47" s="63">
        <v>2530</v>
      </c>
      <c r="P47" s="64">
        <f>Table2245789101123456789101112131415161718[[#This Row],[PEMBULATAN]]*O47</f>
        <v>21763.06</v>
      </c>
    </row>
    <row r="48" spans="1:16" ht="26.25" customHeight="1" x14ac:dyDescent="0.2">
      <c r="A48" s="13"/>
      <c r="B48" s="73"/>
      <c r="C48" s="71" t="s">
        <v>2588</v>
      </c>
      <c r="D48" s="76" t="s">
        <v>69</v>
      </c>
      <c r="E48" s="12">
        <v>44481</v>
      </c>
      <c r="F48" s="74" t="s">
        <v>2543</v>
      </c>
      <c r="G48" s="12">
        <v>44482.833333333336</v>
      </c>
      <c r="H48" s="75" t="s">
        <v>1888</v>
      </c>
      <c r="I48" s="15">
        <v>62</v>
      </c>
      <c r="J48" s="15">
        <v>22</v>
      </c>
      <c r="K48" s="15">
        <v>8</v>
      </c>
      <c r="L48" s="15">
        <v>2</v>
      </c>
      <c r="M48" s="79">
        <v>2.7280000000000002</v>
      </c>
      <c r="N48" s="101">
        <v>2.7280000000000002</v>
      </c>
      <c r="O48" s="63">
        <v>2530</v>
      </c>
      <c r="P48" s="64">
        <f>Table2245789101123456789101112131415161718[[#This Row],[PEMBULATAN]]*O48</f>
        <v>6901.84</v>
      </c>
    </row>
    <row r="49" spans="1:16" ht="26.25" customHeight="1" x14ac:dyDescent="0.2">
      <c r="A49" s="13"/>
      <c r="B49" s="73"/>
      <c r="C49" s="71" t="s">
        <v>2589</v>
      </c>
      <c r="D49" s="76" t="s">
        <v>69</v>
      </c>
      <c r="E49" s="12">
        <v>44481</v>
      </c>
      <c r="F49" s="74" t="s">
        <v>2543</v>
      </c>
      <c r="G49" s="12">
        <v>44482.833333333336</v>
      </c>
      <c r="H49" s="75" t="s">
        <v>1888</v>
      </c>
      <c r="I49" s="15">
        <v>61</v>
      </c>
      <c r="J49" s="15">
        <v>17</v>
      </c>
      <c r="K49" s="15">
        <v>8</v>
      </c>
      <c r="L49" s="15">
        <v>2</v>
      </c>
      <c r="M49" s="79">
        <v>2.0739999999999998</v>
      </c>
      <c r="N49" s="101">
        <v>2.0739999999999998</v>
      </c>
      <c r="O49" s="63">
        <v>2530</v>
      </c>
      <c r="P49" s="64">
        <f>Table2245789101123456789101112131415161718[[#This Row],[PEMBULATAN]]*O49</f>
        <v>5247.2199999999993</v>
      </c>
    </row>
    <row r="50" spans="1:16" ht="26.25" customHeight="1" x14ac:dyDescent="0.2">
      <c r="A50" s="13"/>
      <c r="B50" s="73"/>
      <c r="C50" s="71" t="s">
        <v>2590</v>
      </c>
      <c r="D50" s="76" t="s">
        <v>69</v>
      </c>
      <c r="E50" s="12">
        <v>44481</v>
      </c>
      <c r="F50" s="74" t="s">
        <v>2543</v>
      </c>
      <c r="G50" s="12">
        <v>44482.833333333336</v>
      </c>
      <c r="H50" s="75" t="s">
        <v>1888</v>
      </c>
      <c r="I50" s="15">
        <v>51</v>
      </c>
      <c r="J50" s="15">
        <v>49</v>
      </c>
      <c r="K50" s="15">
        <v>11</v>
      </c>
      <c r="L50" s="15">
        <v>2</v>
      </c>
      <c r="M50" s="79">
        <v>6.8722500000000002</v>
      </c>
      <c r="N50" s="101">
        <v>6.8722500000000002</v>
      </c>
      <c r="O50" s="63">
        <v>2530</v>
      </c>
      <c r="P50" s="64">
        <f>Table2245789101123456789101112131415161718[[#This Row],[PEMBULATAN]]*O50</f>
        <v>17386.7925</v>
      </c>
    </row>
    <row r="51" spans="1:16" ht="26.25" customHeight="1" x14ac:dyDescent="0.2">
      <c r="A51" s="13"/>
      <c r="B51" s="73"/>
      <c r="C51" s="71" t="s">
        <v>2591</v>
      </c>
      <c r="D51" s="76" t="s">
        <v>69</v>
      </c>
      <c r="E51" s="12">
        <v>44481</v>
      </c>
      <c r="F51" s="74" t="s">
        <v>2543</v>
      </c>
      <c r="G51" s="12">
        <v>44482.833333333336</v>
      </c>
      <c r="H51" s="75" t="s">
        <v>1888</v>
      </c>
      <c r="I51" s="15">
        <v>73</v>
      </c>
      <c r="J51" s="15">
        <v>60</v>
      </c>
      <c r="K51" s="15">
        <v>34</v>
      </c>
      <c r="L51" s="15">
        <v>25</v>
      </c>
      <c r="M51" s="79">
        <v>37.229999999999997</v>
      </c>
      <c r="N51" s="101">
        <v>37.229999999999997</v>
      </c>
      <c r="O51" s="63">
        <v>2530</v>
      </c>
      <c r="P51" s="64">
        <f>Table2245789101123456789101112131415161718[[#This Row],[PEMBULATAN]]*O51</f>
        <v>94191.9</v>
      </c>
    </row>
    <row r="52" spans="1:16" ht="26.25" customHeight="1" x14ac:dyDescent="0.2">
      <c r="A52" s="13"/>
      <c r="B52" s="73"/>
      <c r="C52" s="71" t="s">
        <v>2592</v>
      </c>
      <c r="D52" s="76" t="s">
        <v>69</v>
      </c>
      <c r="E52" s="12">
        <v>44481</v>
      </c>
      <c r="F52" s="74" t="s">
        <v>2543</v>
      </c>
      <c r="G52" s="12">
        <v>44482.833333333336</v>
      </c>
      <c r="H52" s="75" t="s">
        <v>1888</v>
      </c>
      <c r="I52" s="15">
        <v>63</v>
      </c>
      <c r="J52" s="15">
        <v>34</v>
      </c>
      <c r="K52" s="15">
        <v>28</v>
      </c>
      <c r="L52" s="15">
        <v>9</v>
      </c>
      <c r="M52" s="79">
        <v>14.994</v>
      </c>
      <c r="N52" s="101">
        <v>14.994</v>
      </c>
      <c r="O52" s="63">
        <v>2530</v>
      </c>
      <c r="P52" s="64">
        <f>Table2245789101123456789101112131415161718[[#This Row],[PEMBULATAN]]*O52</f>
        <v>37934.82</v>
      </c>
    </row>
    <row r="53" spans="1:16" ht="26.25" customHeight="1" x14ac:dyDescent="0.2">
      <c r="A53" s="13"/>
      <c r="B53" s="73"/>
      <c r="C53" s="71" t="s">
        <v>2593</v>
      </c>
      <c r="D53" s="76" t="s">
        <v>69</v>
      </c>
      <c r="E53" s="12">
        <v>44481</v>
      </c>
      <c r="F53" s="74" t="s">
        <v>2543</v>
      </c>
      <c r="G53" s="12">
        <v>44482.833333333336</v>
      </c>
      <c r="H53" s="75" t="s">
        <v>1888</v>
      </c>
      <c r="I53" s="15">
        <v>63</v>
      </c>
      <c r="J53" s="15">
        <v>32</v>
      </c>
      <c r="K53" s="15">
        <v>32</v>
      </c>
      <c r="L53" s="15">
        <v>3</v>
      </c>
      <c r="M53" s="79">
        <v>16.128</v>
      </c>
      <c r="N53" s="101">
        <v>16.128</v>
      </c>
      <c r="O53" s="63">
        <v>2530</v>
      </c>
      <c r="P53" s="64">
        <f>Table2245789101123456789101112131415161718[[#This Row],[PEMBULATAN]]*O53</f>
        <v>40803.840000000004</v>
      </c>
    </row>
    <row r="54" spans="1:16" ht="26.25" customHeight="1" x14ac:dyDescent="0.2">
      <c r="A54" s="13"/>
      <c r="B54" s="73"/>
      <c r="C54" s="71" t="s">
        <v>2594</v>
      </c>
      <c r="D54" s="76" t="s">
        <v>69</v>
      </c>
      <c r="E54" s="12">
        <v>44481</v>
      </c>
      <c r="F54" s="74" t="s">
        <v>2543</v>
      </c>
      <c r="G54" s="12">
        <v>44482.833333333336</v>
      </c>
      <c r="H54" s="75" t="s">
        <v>1888</v>
      </c>
      <c r="I54" s="15">
        <v>61</v>
      </c>
      <c r="J54" s="15">
        <v>40</v>
      </c>
      <c r="K54" s="15">
        <v>20</v>
      </c>
      <c r="L54" s="15">
        <v>3</v>
      </c>
      <c r="M54" s="79">
        <v>12.2</v>
      </c>
      <c r="N54" s="101">
        <v>12.2</v>
      </c>
      <c r="O54" s="63">
        <v>2530</v>
      </c>
      <c r="P54" s="64">
        <f>Table2245789101123456789101112131415161718[[#This Row],[PEMBULATAN]]*O54</f>
        <v>30866</v>
      </c>
    </row>
    <row r="55" spans="1:16" ht="26.25" customHeight="1" x14ac:dyDescent="0.2">
      <c r="A55" s="13"/>
      <c r="B55" s="73"/>
      <c r="C55" s="71" t="s">
        <v>2595</v>
      </c>
      <c r="D55" s="76" t="s">
        <v>69</v>
      </c>
      <c r="E55" s="12">
        <v>44481</v>
      </c>
      <c r="F55" s="74" t="s">
        <v>2543</v>
      </c>
      <c r="G55" s="12">
        <v>44482.833333333336</v>
      </c>
      <c r="H55" s="75" t="s">
        <v>1888</v>
      </c>
      <c r="I55" s="15">
        <v>49</v>
      </c>
      <c r="J55" s="15">
        <v>35</v>
      </c>
      <c r="K55" s="15">
        <v>1</v>
      </c>
      <c r="L55" s="15">
        <v>3</v>
      </c>
      <c r="M55" s="79">
        <v>0.42875000000000002</v>
      </c>
      <c r="N55" s="101">
        <v>3</v>
      </c>
      <c r="O55" s="63">
        <v>2530</v>
      </c>
      <c r="P55" s="64">
        <f>Table2245789101123456789101112131415161718[[#This Row],[PEMBULATAN]]*O55</f>
        <v>7590</v>
      </c>
    </row>
    <row r="56" spans="1:16" ht="26.25" customHeight="1" x14ac:dyDescent="0.2">
      <c r="A56" s="13"/>
      <c r="B56" s="73"/>
      <c r="C56" s="71" t="s">
        <v>2596</v>
      </c>
      <c r="D56" s="76" t="s">
        <v>69</v>
      </c>
      <c r="E56" s="12">
        <v>44481</v>
      </c>
      <c r="F56" s="74" t="s">
        <v>2543</v>
      </c>
      <c r="G56" s="12">
        <v>44482.833333333336</v>
      </c>
      <c r="H56" s="75" t="s">
        <v>1888</v>
      </c>
      <c r="I56" s="15">
        <v>73</v>
      </c>
      <c r="J56" s="15">
        <v>51</v>
      </c>
      <c r="K56" s="15">
        <v>2</v>
      </c>
      <c r="L56" s="15">
        <v>2</v>
      </c>
      <c r="M56" s="79">
        <v>1.8614999999999999</v>
      </c>
      <c r="N56" s="101">
        <v>2</v>
      </c>
      <c r="O56" s="63">
        <v>2530</v>
      </c>
      <c r="P56" s="64">
        <f>Table2245789101123456789101112131415161718[[#This Row],[PEMBULATAN]]*O56</f>
        <v>5060</v>
      </c>
    </row>
    <row r="57" spans="1:16" ht="26.25" customHeight="1" x14ac:dyDescent="0.2">
      <c r="A57" s="13"/>
      <c r="B57" s="73"/>
      <c r="C57" s="71" t="s">
        <v>2597</v>
      </c>
      <c r="D57" s="76" t="s">
        <v>69</v>
      </c>
      <c r="E57" s="12">
        <v>44481</v>
      </c>
      <c r="F57" s="74" t="s">
        <v>2543</v>
      </c>
      <c r="G57" s="12">
        <v>44482.833333333336</v>
      </c>
      <c r="H57" s="75" t="s">
        <v>1888</v>
      </c>
      <c r="I57" s="15">
        <v>101</v>
      </c>
      <c r="J57" s="15">
        <v>64</v>
      </c>
      <c r="K57" s="15">
        <v>35</v>
      </c>
      <c r="L57" s="15">
        <v>17</v>
      </c>
      <c r="M57" s="79">
        <v>56.56</v>
      </c>
      <c r="N57" s="101">
        <v>56.56</v>
      </c>
      <c r="O57" s="63">
        <v>2530</v>
      </c>
      <c r="P57" s="64">
        <f>Table2245789101123456789101112131415161718[[#This Row],[PEMBULATAN]]*O57</f>
        <v>143096.80000000002</v>
      </c>
    </row>
    <row r="58" spans="1:16" ht="26.25" customHeight="1" x14ac:dyDescent="0.2">
      <c r="A58" s="13"/>
      <c r="B58" s="73"/>
      <c r="C58" s="71" t="s">
        <v>2598</v>
      </c>
      <c r="D58" s="76" t="s">
        <v>69</v>
      </c>
      <c r="E58" s="12">
        <v>44481</v>
      </c>
      <c r="F58" s="74" t="s">
        <v>2543</v>
      </c>
      <c r="G58" s="12">
        <v>44482.833333333336</v>
      </c>
      <c r="H58" s="75" t="s">
        <v>1888</v>
      </c>
      <c r="I58" s="15">
        <v>93</v>
      </c>
      <c r="J58" s="15">
        <v>61</v>
      </c>
      <c r="K58" s="15">
        <v>45</v>
      </c>
      <c r="L58" s="15">
        <v>21</v>
      </c>
      <c r="M58" s="79">
        <v>63.821249999999999</v>
      </c>
      <c r="N58" s="101">
        <v>63.821249999999999</v>
      </c>
      <c r="O58" s="63">
        <v>2530</v>
      </c>
      <c r="P58" s="64">
        <f>Table2245789101123456789101112131415161718[[#This Row],[PEMBULATAN]]*O58</f>
        <v>161467.76250000001</v>
      </c>
    </row>
    <row r="59" spans="1:16" ht="26.25" customHeight="1" x14ac:dyDescent="0.2">
      <c r="A59" s="13"/>
      <c r="B59" s="73"/>
      <c r="C59" s="71" t="s">
        <v>2599</v>
      </c>
      <c r="D59" s="76" t="s">
        <v>69</v>
      </c>
      <c r="E59" s="12">
        <v>44481</v>
      </c>
      <c r="F59" s="74" t="s">
        <v>2543</v>
      </c>
      <c r="G59" s="12">
        <v>44482.833333333336</v>
      </c>
      <c r="H59" s="75" t="s">
        <v>1888</v>
      </c>
      <c r="I59" s="15">
        <v>101</v>
      </c>
      <c r="J59" s="15">
        <v>58</v>
      </c>
      <c r="K59" s="15">
        <v>38</v>
      </c>
      <c r="L59" s="15">
        <v>26</v>
      </c>
      <c r="M59" s="79">
        <v>55.651000000000003</v>
      </c>
      <c r="N59" s="101">
        <v>55.651000000000003</v>
      </c>
      <c r="O59" s="63">
        <v>2530</v>
      </c>
      <c r="P59" s="64">
        <f>Table2245789101123456789101112131415161718[[#This Row],[PEMBULATAN]]*O59</f>
        <v>140797.03</v>
      </c>
    </row>
    <row r="60" spans="1:16" ht="26.25" customHeight="1" x14ac:dyDescent="0.2">
      <c r="A60" s="13"/>
      <c r="B60" s="73"/>
      <c r="C60" s="71" t="s">
        <v>2600</v>
      </c>
      <c r="D60" s="76" t="s">
        <v>69</v>
      </c>
      <c r="E60" s="12">
        <v>44481</v>
      </c>
      <c r="F60" s="74" t="s">
        <v>2543</v>
      </c>
      <c r="G60" s="12">
        <v>44482.833333333336</v>
      </c>
      <c r="H60" s="75" t="s">
        <v>1888</v>
      </c>
      <c r="I60" s="15">
        <v>64</v>
      </c>
      <c r="J60" s="15">
        <v>50</v>
      </c>
      <c r="K60" s="15">
        <v>20</v>
      </c>
      <c r="L60" s="15">
        <v>5</v>
      </c>
      <c r="M60" s="79">
        <v>16</v>
      </c>
      <c r="N60" s="101">
        <v>16</v>
      </c>
      <c r="O60" s="63">
        <v>2530</v>
      </c>
      <c r="P60" s="64">
        <f>Table2245789101123456789101112131415161718[[#This Row],[PEMBULATAN]]*O60</f>
        <v>40480</v>
      </c>
    </row>
    <row r="61" spans="1:16" ht="26.25" customHeight="1" x14ac:dyDescent="0.2">
      <c r="A61" s="13"/>
      <c r="B61" s="73"/>
      <c r="C61" s="71" t="s">
        <v>2601</v>
      </c>
      <c r="D61" s="76" t="s">
        <v>69</v>
      </c>
      <c r="E61" s="12">
        <v>44481</v>
      </c>
      <c r="F61" s="74" t="s">
        <v>2543</v>
      </c>
      <c r="G61" s="12">
        <v>44482.833333333336</v>
      </c>
      <c r="H61" s="75" t="s">
        <v>1888</v>
      </c>
      <c r="I61" s="15">
        <v>92</v>
      </c>
      <c r="J61" s="15">
        <v>59</v>
      </c>
      <c r="K61" s="15">
        <v>48</v>
      </c>
      <c r="L61" s="15">
        <v>19</v>
      </c>
      <c r="M61" s="79">
        <v>65.135999999999996</v>
      </c>
      <c r="N61" s="101">
        <v>65.135999999999996</v>
      </c>
      <c r="O61" s="63">
        <v>2530</v>
      </c>
      <c r="P61" s="64">
        <f>Table2245789101123456789101112131415161718[[#This Row],[PEMBULATAN]]*O61</f>
        <v>164794.07999999999</v>
      </c>
    </row>
    <row r="62" spans="1:16" ht="26.25" customHeight="1" x14ac:dyDescent="0.2">
      <c r="A62" s="13"/>
      <c r="B62" s="73"/>
      <c r="C62" s="71" t="s">
        <v>2602</v>
      </c>
      <c r="D62" s="76" t="s">
        <v>69</v>
      </c>
      <c r="E62" s="12">
        <v>44481</v>
      </c>
      <c r="F62" s="74" t="s">
        <v>2543</v>
      </c>
      <c r="G62" s="12">
        <v>44482.833333333336</v>
      </c>
      <c r="H62" s="75" t="s">
        <v>1888</v>
      </c>
      <c r="I62" s="15">
        <v>94</v>
      </c>
      <c r="J62" s="15">
        <v>61</v>
      </c>
      <c r="K62" s="15">
        <v>34</v>
      </c>
      <c r="L62" s="15">
        <v>16</v>
      </c>
      <c r="M62" s="79">
        <v>48.738999999999997</v>
      </c>
      <c r="N62" s="101">
        <v>48.738999999999997</v>
      </c>
      <c r="O62" s="63">
        <v>2530</v>
      </c>
      <c r="P62" s="64">
        <f>Table2245789101123456789101112131415161718[[#This Row],[PEMBULATAN]]*O62</f>
        <v>123309.67</v>
      </c>
    </row>
    <row r="63" spans="1:16" ht="26.25" customHeight="1" x14ac:dyDescent="0.2">
      <c r="A63" s="13"/>
      <c r="B63" s="73"/>
      <c r="C63" s="71" t="s">
        <v>2603</v>
      </c>
      <c r="D63" s="76" t="s">
        <v>69</v>
      </c>
      <c r="E63" s="12">
        <v>44481</v>
      </c>
      <c r="F63" s="74" t="s">
        <v>2543</v>
      </c>
      <c r="G63" s="12">
        <v>44482.833333333336</v>
      </c>
      <c r="H63" s="75" t="s">
        <v>1888</v>
      </c>
      <c r="I63" s="15">
        <v>81</v>
      </c>
      <c r="J63" s="15">
        <v>54</v>
      </c>
      <c r="K63" s="15">
        <v>30</v>
      </c>
      <c r="L63" s="15">
        <v>10</v>
      </c>
      <c r="M63" s="79">
        <v>32.805</v>
      </c>
      <c r="N63" s="101">
        <v>32.805</v>
      </c>
      <c r="O63" s="63">
        <v>2530</v>
      </c>
      <c r="P63" s="64">
        <f>Table2245789101123456789101112131415161718[[#This Row],[PEMBULATAN]]*O63</f>
        <v>82996.649999999994</v>
      </c>
    </row>
    <row r="64" spans="1:16" ht="26.25" customHeight="1" x14ac:dyDescent="0.2">
      <c r="A64" s="13"/>
      <c r="B64" s="73"/>
      <c r="C64" s="71" t="s">
        <v>2604</v>
      </c>
      <c r="D64" s="76" t="s">
        <v>69</v>
      </c>
      <c r="E64" s="12">
        <v>44481</v>
      </c>
      <c r="F64" s="74" t="s">
        <v>2543</v>
      </c>
      <c r="G64" s="12">
        <v>44482.833333333336</v>
      </c>
      <c r="H64" s="75" t="s">
        <v>1888</v>
      </c>
      <c r="I64" s="15">
        <v>91</v>
      </c>
      <c r="J64" s="15">
        <v>68</v>
      </c>
      <c r="K64" s="15">
        <v>26</v>
      </c>
      <c r="L64" s="15">
        <v>18</v>
      </c>
      <c r="M64" s="79">
        <v>40.222000000000001</v>
      </c>
      <c r="N64" s="101">
        <v>40.222000000000001</v>
      </c>
      <c r="O64" s="63">
        <v>2530</v>
      </c>
      <c r="P64" s="64">
        <f>Table2245789101123456789101112131415161718[[#This Row],[PEMBULATAN]]*O64</f>
        <v>101761.66</v>
      </c>
    </row>
    <row r="65" spans="1:16" ht="26.25" customHeight="1" x14ac:dyDescent="0.2">
      <c r="A65" s="13"/>
      <c r="B65" s="73"/>
      <c r="C65" s="71" t="s">
        <v>2605</v>
      </c>
      <c r="D65" s="76" t="s">
        <v>69</v>
      </c>
      <c r="E65" s="12">
        <v>44481</v>
      </c>
      <c r="F65" s="74" t="s">
        <v>2543</v>
      </c>
      <c r="G65" s="12">
        <v>44482.833333333336</v>
      </c>
      <c r="H65" s="75" t="s">
        <v>1888</v>
      </c>
      <c r="I65" s="15">
        <v>94</v>
      </c>
      <c r="J65" s="15">
        <v>37</v>
      </c>
      <c r="K65" s="15">
        <v>8</v>
      </c>
      <c r="L65" s="15">
        <v>3</v>
      </c>
      <c r="M65" s="79">
        <v>6.9560000000000004</v>
      </c>
      <c r="N65" s="101">
        <v>6.9560000000000004</v>
      </c>
      <c r="O65" s="63">
        <v>2530</v>
      </c>
      <c r="P65" s="64">
        <f>Table2245789101123456789101112131415161718[[#This Row],[PEMBULATAN]]*O65</f>
        <v>17598.68</v>
      </c>
    </row>
    <row r="66" spans="1:16" ht="26.25" customHeight="1" x14ac:dyDescent="0.2">
      <c r="A66" s="13"/>
      <c r="B66" s="73"/>
      <c r="C66" s="71" t="s">
        <v>2606</v>
      </c>
      <c r="D66" s="76" t="s">
        <v>69</v>
      </c>
      <c r="E66" s="12">
        <v>44481</v>
      </c>
      <c r="F66" s="74" t="s">
        <v>2543</v>
      </c>
      <c r="G66" s="12">
        <v>44482.833333333336</v>
      </c>
      <c r="H66" s="75" t="s">
        <v>1888</v>
      </c>
      <c r="I66" s="15">
        <v>66</v>
      </c>
      <c r="J66" s="15">
        <v>53</v>
      </c>
      <c r="K66" s="15">
        <v>32</v>
      </c>
      <c r="L66" s="15">
        <v>12</v>
      </c>
      <c r="M66" s="79">
        <v>27.984000000000002</v>
      </c>
      <c r="N66" s="101">
        <v>27.984000000000002</v>
      </c>
      <c r="O66" s="63">
        <v>2530</v>
      </c>
      <c r="P66" s="64">
        <f>Table2245789101123456789101112131415161718[[#This Row],[PEMBULATAN]]*O66</f>
        <v>70799.520000000004</v>
      </c>
    </row>
    <row r="67" spans="1:16" ht="26.25" customHeight="1" x14ac:dyDescent="0.2">
      <c r="A67" s="13"/>
      <c r="B67" s="73"/>
      <c r="C67" s="71" t="s">
        <v>2607</v>
      </c>
      <c r="D67" s="76" t="s">
        <v>69</v>
      </c>
      <c r="E67" s="12">
        <v>44481</v>
      </c>
      <c r="F67" s="74" t="s">
        <v>2543</v>
      </c>
      <c r="G67" s="12">
        <v>44482.833333333336</v>
      </c>
      <c r="H67" s="75" t="s">
        <v>1888</v>
      </c>
      <c r="I67" s="15">
        <v>68</v>
      </c>
      <c r="J67" s="15">
        <v>64</v>
      </c>
      <c r="K67" s="15">
        <v>30</v>
      </c>
      <c r="L67" s="15">
        <v>9</v>
      </c>
      <c r="M67" s="79">
        <v>32.64</v>
      </c>
      <c r="N67" s="101">
        <v>32.64</v>
      </c>
      <c r="O67" s="63">
        <v>2530</v>
      </c>
      <c r="P67" s="64">
        <f>Table2245789101123456789101112131415161718[[#This Row],[PEMBULATAN]]*O67</f>
        <v>82579.199999999997</v>
      </c>
    </row>
    <row r="68" spans="1:16" ht="26.25" customHeight="1" x14ac:dyDescent="0.2">
      <c r="A68" s="13"/>
      <c r="B68" s="73"/>
      <c r="C68" s="71" t="s">
        <v>2608</v>
      </c>
      <c r="D68" s="76" t="s">
        <v>69</v>
      </c>
      <c r="E68" s="12">
        <v>44481</v>
      </c>
      <c r="F68" s="74" t="s">
        <v>2543</v>
      </c>
      <c r="G68" s="12">
        <v>44482.833333333336</v>
      </c>
      <c r="H68" s="75" t="s">
        <v>1888</v>
      </c>
      <c r="I68" s="15">
        <v>67</v>
      </c>
      <c r="J68" s="15">
        <v>47</v>
      </c>
      <c r="K68" s="15">
        <v>12</v>
      </c>
      <c r="L68" s="15">
        <v>6</v>
      </c>
      <c r="M68" s="79">
        <v>9.4469999999999992</v>
      </c>
      <c r="N68" s="101">
        <v>10</v>
      </c>
      <c r="O68" s="63">
        <v>2530</v>
      </c>
      <c r="P68" s="64">
        <f>Table2245789101123456789101112131415161718[[#This Row],[PEMBULATAN]]*O68</f>
        <v>25300</v>
      </c>
    </row>
    <row r="69" spans="1:16" ht="26.25" customHeight="1" x14ac:dyDescent="0.2">
      <c r="A69" s="13"/>
      <c r="B69" s="73"/>
      <c r="C69" s="71" t="s">
        <v>2609</v>
      </c>
      <c r="D69" s="76" t="s">
        <v>69</v>
      </c>
      <c r="E69" s="12">
        <v>44481</v>
      </c>
      <c r="F69" s="74" t="s">
        <v>2543</v>
      </c>
      <c r="G69" s="12">
        <v>44482.833333333336</v>
      </c>
      <c r="H69" s="75" t="s">
        <v>1888</v>
      </c>
      <c r="I69" s="15">
        <v>75</v>
      </c>
      <c r="J69" s="15">
        <v>18</v>
      </c>
      <c r="K69" s="15">
        <v>27</v>
      </c>
      <c r="L69" s="15">
        <v>11</v>
      </c>
      <c r="M69" s="79">
        <v>9.1125000000000007</v>
      </c>
      <c r="N69" s="101">
        <v>11</v>
      </c>
      <c r="O69" s="63">
        <v>2530</v>
      </c>
      <c r="P69" s="64">
        <f>Table2245789101123456789101112131415161718[[#This Row],[PEMBULATAN]]*O69</f>
        <v>27830</v>
      </c>
    </row>
    <row r="70" spans="1:16" ht="26.25" customHeight="1" x14ac:dyDescent="0.2">
      <c r="A70" s="13"/>
      <c r="B70" s="73"/>
      <c r="C70" s="71" t="s">
        <v>2610</v>
      </c>
      <c r="D70" s="76" t="s">
        <v>69</v>
      </c>
      <c r="E70" s="12">
        <v>44481</v>
      </c>
      <c r="F70" s="74" t="s">
        <v>2543</v>
      </c>
      <c r="G70" s="12">
        <v>44482.833333333336</v>
      </c>
      <c r="H70" s="75" t="s">
        <v>1888</v>
      </c>
      <c r="I70" s="15">
        <v>43</v>
      </c>
      <c r="J70" s="15">
        <v>41</v>
      </c>
      <c r="K70" s="15">
        <v>7</v>
      </c>
      <c r="L70" s="15">
        <v>3</v>
      </c>
      <c r="M70" s="79">
        <v>3.0852499999999998</v>
      </c>
      <c r="N70" s="101">
        <v>3.0852499999999998</v>
      </c>
      <c r="O70" s="63">
        <v>2530</v>
      </c>
      <c r="P70" s="64">
        <f>Table2245789101123456789101112131415161718[[#This Row],[PEMBULATAN]]*O70</f>
        <v>7805.6824999999999</v>
      </c>
    </row>
    <row r="71" spans="1:16" ht="26.25" customHeight="1" x14ac:dyDescent="0.2">
      <c r="A71" s="13"/>
      <c r="B71" s="73"/>
      <c r="C71" s="71" t="s">
        <v>2611</v>
      </c>
      <c r="D71" s="76" t="s">
        <v>69</v>
      </c>
      <c r="E71" s="12">
        <v>44481</v>
      </c>
      <c r="F71" s="74" t="s">
        <v>2543</v>
      </c>
      <c r="G71" s="12">
        <v>44482.833333333336</v>
      </c>
      <c r="H71" s="75" t="s">
        <v>1888</v>
      </c>
      <c r="I71" s="15">
        <v>79</v>
      </c>
      <c r="J71" s="15">
        <v>26</v>
      </c>
      <c r="K71" s="15">
        <v>25</v>
      </c>
      <c r="L71" s="15">
        <v>5</v>
      </c>
      <c r="M71" s="79">
        <v>12.8375</v>
      </c>
      <c r="N71" s="101">
        <v>12.8375</v>
      </c>
      <c r="O71" s="63">
        <v>2530</v>
      </c>
      <c r="P71" s="64">
        <f>Table2245789101123456789101112131415161718[[#This Row],[PEMBULATAN]]*O71</f>
        <v>32478.875</v>
      </c>
    </row>
    <row r="72" spans="1:16" ht="26.25" customHeight="1" x14ac:dyDescent="0.2">
      <c r="A72" s="13"/>
      <c r="B72" s="73"/>
      <c r="C72" s="71" t="s">
        <v>2612</v>
      </c>
      <c r="D72" s="76" t="s">
        <v>69</v>
      </c>
      <c r="E72" s="12">
        <v>44481</v>
      </c>
      <c r="F72" s="74" t="s">
        <v>2543</v>
      </c>
      <c r="G72" s="12">
        <v>44482.833333333336</v>
      </c>
      <c r="H72" s="75" t="s">
        <v>1888</v>
      </c>
      <c r="I72" s="15">
        <v>70</v>
      </c>
      <c r="J72" s="15">
        <v>60</v>
      </c>
      <c r="K72" s="15">
        <v>22</v>
      </c>
      <c r="L72" s="15">
        <v>9</v>
      </c>
      <c r="M72" s="79">
        <v>23.1</v>
      </c>
      <c r="N72" s="101">
        <v>23.1</v>
      </c>
      <c r="O72" s="63">
        <v>2530</v>
      </c>
      <c r="P72" s="64">
        <f>Table2245789101123456789101112131415161718[[#This Row],[PEMBULATAN]]*O72</f>
        <v>58443</v>
      </c>
    </row>
    <row r="73" spans="1:16" ht="26.25" customHeight="1" x14ac:dyDescent="0.2">
      <c r="A73" s="13"/>
      <c r="B73" s="73"/>
      <c r="C73" s="71" t="s">
        <v>2613</v>
      </c>
      <c r="D73" s="76" t="s">
        <v>69</v>
      </c>
      <c r="E73" s="12">
        <v>44481</v>
      </c>
      <c r="F73" s="74" t="s">
        <v>2543</v>
      </c>
      <c r="G73" s="12">
        <v>44482.833333333336</v>
      </c>
      <c r="H73" s="75" t="s">
        <v>1888</v>
      </c>
      <c r="I73" s="15">
        <v>38</v>
      </c>
      <c r="J73" s="15">
        <v>33</v>
      </c>
      <c r="K73" s="15">
        <v>12</v>
      </c>
      <c r="L73" s="15">
        <v>2</v>
      </c>
      <c r="M73" s="79">
        <v>3.762</v>
      </c>
      <c r="N73" s="101">
        <v>3.762</v>
      </c>
      <c r="O73" s="63">
        <v>2530</v>
      </c>
      <c r="P73" s="64">
        <f>Table2245789101123456789101112131415161718[[#This Row],[PEMBULATAN]]*O73</f>
        <v>9517.86</v>
      </c>
    </row>
    <row r="74" spans="1:16" ht="26.25" customHeight="1" x14ac:dyDescent="0.2">
      <c r="A74" s="13"/>
      <c r="B74" s="73"/>
      <c r="C74" s="71" t="s">
        <v>2614</v>
      </c>
      <c r="D74" s="76" t="s">
        <v>69</v>
      </c>
      <c r="E74" s="12">
        <v>44481</v>
      </c>
      <c r="F74" s="74" t="s">
        <v>2543</v>
      </c>
      <c r="G74" s="12">
        <v>44482.833333333336</v>
      </c>
      <c r="H74" s="75" t="s">
        <v>1888</v>
      </c>
      <c r="I74" s="15">
        <v>84</v>
      </c>
      <c r="J74" s="15">
        <v>15</v>
      </c>
      <c r="K74" s="15">
        <v>15</v>
      </c>
      <c r="L74" s="15">
        <v>3</v>
      </c>
      <c r="M74" s="79">
        <v>4.7249999999999996</v>
      </c>
      <c r="N74" s="101">
        <v>4.7249999999999996</v>
      </c>
      <c r="O74" s="63">
        <v>2530</v>
      </c>
      <c r="P74" s="64">
        <f>Table2245789101123456789101112131415161718[[#This Row],[PEMBULATAN]]*O74</f>
        <v>11954.25</v>
      </c>
    </row>
    <row r="75" spans="1:16" ht="26.25" customHeight="1" x14ac:dyDescent="0.2">
      <c r="A75" s="13"/>
      <c r="B75" s="73"/>
      <c r="C75" s="71" t="s">
        <v>2615</v>
      </c>
      <c r="D75" s="76" t="s">
        <v>69</v>
      </c>
      <c r="E75" s="12">
        <v>44481</v>
      </c>
      <c r="F75" s="74" t="s">
        <v>2543</v>
      </c>
      <c r="G75" s="12">
        <v>44482.833333333336</v>
      </c>
      <c r="H75" s="75" t="s">
        <v>1888</v>
      </c>
      <c r="I75" s="15">
        <v>70</v>
      </c>
      <c r="J75" s="15">
        <v>31</v>
      </c>
      <c r="K75" s="15">
        <v>10</v>
      </c>
      <c r="L75" s="15">
        <v>4</v>
      </c>
      <c r="M75" s="79">
        <v>5.4249999999999998</v>
      </c>
      <c r="N75" s="101">
        <v>6</v>
      </c>
      <c r="O75" s="63">
        <v>2530</v>
      </c>
      <c r="P75" s="64">
        <f>Table2245789101123456789101112131415161718[[#This Row],[PEMBULATAN]]*O75</f>
        <v>15180</v>
      </c>
    </row>
    <row r="76" spans="1:16" ht="26.25" customHeight="1" x14ac:dyDescent="0.2">
      <c r="A76" s="13"/>
      <c r="B76" s="73"/>
      <c r="C76" s="71" t="s">
        <v>2616</v>
      </c>
      <c r="D76" s="76" t="s">
        <v>69</v>
      </c>
      <c r="E76" s="12">
        <v>44481</v>
      </c>
      <c r="F76" s="74" t="s">
        <v>2543</v>
      </c>
      <c r="G76" s="12">
        <v>44482.833333333336</v>
      </c>
      <c r="H76" s="75" t="s">
        <v>1888</v>
      </c>
      <c r="I76" s="15">
        <v>46</v>
      </c>
      <c r="J76" s="15">
        <v>46</v>
      </c>
      <c r="K76" s="15">
        <v>14</v>
      </c>
      <c r="L76" s="15">
        <v>4</v>
      </c>
      <c r="M76" s="79">
        <v>7.4059999999999997</v>
      </c>
      <c r="N76" s="101">
        <v>8</v>
      </c>
      <c r="O76" s="63">
        <v>2530</v>
      </c>
      <c r="P76" s="64">
        <f>Table2245789101123456789101112131415161718[[#This Row],[PEMBULATAN]]*O76</f>
        <v>20240</v>
      </c>
    </row>
    <row r="77" spans="1:16" ht="26.25" customHeight="1" x14ac:dyDescent="0.2">
      <c r="A77" s="13"/>
      <c r="B77" s="73"/>
      <c r="C77" s="71" t="s">
        <v>2617</v>
      </c>
      <c r="D77" s="76" t="s">
        <v>69</v>
      </c>
      <c r="E77" s="12">
        <v>44481</v>
      </c>
      <c r="F77" s="74" t="s">
        <v>2543</v>
      </c>
      <c r="G77" s="12">
        <v>44482.833333333336</v>
      </c>
      <c r="H77" s="75" t="s">
        <v>1888</v>
      </c>
      <c r="I77" s="15">
        <v>72</v>
      </c>
      <c r="J77" s="15">
        <v>52</v>
      </c>
      <c r="K77" s="15">
        <v>20</v>
      </c>
      <c r="L77" s="15">
        <v>12</v>
      </c>
      <c r="M77" s="79">
        <v>18.72</v>
      </c>
      <c r="N77" s="101">
        <v>18.72</v>
      </c>
      <c r="O77" s="63">
        <v>2530</v>
      </c>
      <c r="P77" s="64">
        <f>Table2245789101123456789101112131415161718[[#This Row],[PEMBULATAN]]*O77</f>
        <v>47361.599999999999</v>
      </c>
    </row>
    <row r="78" spans="1:16" ht="26.25" customHeight="1" x14ac:dyDescent="0.2">
      <c r="A78" s="13"/>
      <c r="B78" s="73"/>
      <c r="C78" s="71" t="s">
        <v>2618</v>
      </c>
      <c r="D78" s="76" t="s">
        <v>69</v>
      </c>
      <c r="E78" s="12">
        <v>44481</v>
      </c>
      <c r="F78" s="74" t="s">
        <v>2543</v>
      </c>
      <c r="G78" s="12">
        <v>44482.833333333336</v>
      </c>
      <c r="H78" s="75" t="s">
        <v>1888</v>
      </c>
      <c r="I78" s="15">
        <v>95</v>
      </c>
      <c r="J78" s="15">
        <v>54</v>
      </c>
      <c r="K78" s="15">
        <v>8</v>
      </c>
      <c r="L78" s="15">
        <v>10</v>
      </c>
      <c r="M78" s="79">
        <v>10.26</v>
      </c>
      <c r="N78" s="101">
        <v>10.26</v>
      </c>
      <c r="O78" s="63">
        <v>2530</v>
      </c>
      <c r="P78" s="64">
        <f>Table2245789101123456789101112131415161718[[#This Row],[PEMBULATAN]]*O78</f>
        <v>25957.8</v>
      </c>
    </row>
    <row r="79" spans="1:16" ht="26.25" customHeight="1" x14ac:dyDescent="0.2">
      <c r="A79" s="13"/>
      <c r="B79" s="73"/>
      <c r="C79" s="71" t="s">
        <v>2619</v>
      </c>
      <c r="D79" s="76" t="s">
        <v>69</v>
      </c>
      <c r="E79" s="12">
        <v>44481</v>
      </c>
      <c r="F79" s="74" t="s">
        <v>2543</v>
      </c>
      <c r="G79" s="12">
        <v>44482.833333333336</v>
      </c>
      <c r="H79" s="75" t="s">
        <v>1888</v>
      </c>
      <c r="I79" s="15">
        <v>38</v>
      </c>
      <c r="J79" s="15">
        <v>31</v>
      </c>
      <c r="K79" s="15">
        <v>28</v>
      </c>
      <c r="L79" s="15">
        <v>8</v>
      </c>
      <c r="M79" s="79">
        <v>8.2460000000000004</v>
      </c>
      <c r="N79" s="101">
        <v>8.2460000000000004</v>
      </c>
      <c r="O79" s="63">
        <v>2530</v>
      </c>
      <c r="P79" s="64">
        <f>Table2245789101123456789101112131415161718[[#This Row],[PEMBULATAN]]*O79</f>
        <v>20862.38</v>
      </c>
    </row>
    <row r="80" spans="1:16" ht="26.25" customHeight="1" x14ac:dyDescent="0.2">
      <c r="A80" s="13"/>
      <c r="B80" s="73"/>
      <c r="C80" s="71" t="s">
        <v>2620</v>
      </c>
      <c r="D80" s="76" t="s">
        <v>69</v>
      </c>
      <c r="E80" s="12">
        <v>44481</v>
      </c>
      <c r="F80" s="74" t="s">
        <v>2543</v>
      </c>
      <c r="G80" s="12">
        <v>44482.833333333336</v>
      </c>
      <c r="H80" s="75" t="s">
        <v>1888</v>
      </c>
      <c r="I80" s="15">
        <v>89</v>
      </c>
      <c r="J80" s="15">
        <v>68</v>
      </c>
      <c r="K80" s="15">
        <v>23</v>
      </c>
      <c r="L80" s="15">
        <v>18</v>
      </c>
      <c r="M80" s="79">
        <v>34.798999999999999</v>
      </c>
      <c r="N80" s="101">
        <v>34.798999999999999</v>
      </c>
      <c r="O80" s="63">
        <v>2530</v>
      </c>
      <c r="P80" s="64">
        <f>Table2245789101123456789101112131415161718[[#This Row],[PEMBULATAN]]*O80</f>
        <v>88041.47</v>
      </c>
    </row>
    <row r="81" spans="1:16" ht="26.25" customHeight="1" x14ac:dyDescent="0.2">
      <c r="A81" s="13"/>
      <c r="B81" s="73"/>
      <c r="C81" s="71" t="s">
        <v>2621</v>
      </c>
      <c r="D81" s="76" t="s">
        <v>69</v>
      </c>
      <c r="E81" s="12">
        <v>44481</v>
      </c>
      <c r="F81" s="74" t="s">
        <v>2543</v>
      </c>
      <c r="G81" s="12">
        <v>44482.833333333336</v>
      </c>
      <c r="H81" s="75" t="s">
        <v>1888</v>
      </c>
      <c r="I81" s="15">
        <v>91</v>
      </c>
      <c r="J81" s="15">
        <v>61</v>
      </c>
      <c r="K81" s="15">
        <v>25</v>
      </c>
      <c r="L81" s="15">
        <v>18</v>
      </c>
      <c r="M81" s="79">
        <v>34.693750000000001</v>
      </c>
      <c r="N81" s="101">
        <v>34.693750000000001</v>
      </c>
      <c r="O81" s="63">
        <v>2530</v>
      </c>
      <c r="P81" s="64">
        <f>Table2245789101123456789101112131415161718[[#This Row],[PEMBULATAN]]*O81</f>
        <v>87775.1875</v>
      </c>
    </row>
    <row r="82" spans="1:16" ht="26.25" customHeight="1" x14ac:dyDescent="0.2">
      <c r="A82" s="13"/>
      <c r="B82" s="73"/>
      <c r="C82" s="71" t="s">
        <v>2622</v>
      </c>
      <c r="D82" s="76" t="s">
        <v>69</v>
      </c>
      <c r="E82" s="12">
        <v>44481</v>
      </c>
      <c r="F82" s="74" t="s">
        <v>2543</v>
      </c>
      <c r="G82" s="12">
        <v>44482.833333333336</v>
      </c>
      <c r="H82" s="75" t="s">
        <v>1888</v>
      </c>
      <c r="I82" s="15">
        <v>65</v>
      </c>
      <c r="J82" s="15">
        <v>55</v>
      </c>
      <c r="K82" s="15">
        <v>21</v>
      </c>
      <c r="L82" s="15">
        <v>12</v>
      </c>
      <c r="M82" s="79">
        <v>18.768750000000001</v>
      </c>
      <c r="N82" s="101">
        <v>18.768750000000001</v>
      </c>
      <c r="O82" s="63">
        <v>2530</v>
      </c>
      <c r="P82" s="64">
        <f>Table2245789101123456789101112131415161718[[#This Row],[PEMBULATAN]]*O82</f>
        <v>47484.9375</v>
      </c>
    </row>
    <row r="83" spans="1:16" ht="26.25" customHeight="1" x14ac:dyDescent="0.2">
      <c r="A83" s="13"/>
      <c r="B83" s="73"/>
      <c r="C83" s="71" t="s">
        <v>2623</v>
      </c>
      <c r="D83" s="76" t="s">
        <v>69</v>
      </c>
      <c r="E83" s="12">
        <v>44481</v>
      </c>
      <c r="F83" s="74" t="s">
        <v>2543</v>
      </c>
      <c r="G83" s="12">
        <v>44482.833333333336</v>
      </c>
      <c r="H83" s="75" t="s">
        <v>1888</v>
      </c>
      <c r="I83" s="15">
        <v>75</v>
      </c>
      <c r="J83" s="15">
        <v>68</v>
      </c>
      <c r="K83" s="15">
        <v>26</v>
      </c>
      <c r="L83" s="15">
        <v>13</v>
      </c>
      <c r="M83" s="79">
        <v>33.15</v>
      </c>
      <c r="N83" s="101">
        <v>33.15</v>
      </c>
      <c r="O83" s="63">
        <v>2530</v>
      </c>
      <c r="P83" s="64">
        <f>Table2245789101123456789101112131415161718[[#This Row],[PEMBULATAN]]*O83</f>
        <v>83869.5</v>
      </c>
    </row>
    <row r="84" spans="1:16" ht="26.25" customHeight="1" x14ac:dyDescent="0.2">
      <c r="A84" s="13"/>
      <c r="B84" s="73"/>
      <c r="C84" s="71" t="s">
        <v>2624</v>
      </c>
      <c r="D84" s="76" t="s">
        <v>69</v>
      </c>
      <c r="E84" s="12">
        <v>44481</v>
      </c>
      <c r="F84" s="74" t="s">
        <v>2543</v>
      </c>
      <c r="G84" s="12">
        <v>44482.833333333336</v>
      </c>
      <c r="H84" s="75" t="s">
        <v>1888</v>
      </c>
      <c r="I84" s="15">
        <v>93</v>
      </c>
      <c r="J84" s="15">
        <v>55</v>
      </c>
      <c r="K84" s="15">
        <v>24</v>
      </c>
      <c r="L84" s="15">
        <v>24</v>
      </c>
      <c r="M84" s="79">
        <v>30.69</v>
      </c>
      <c r="N84" s="101">
        <v>30.69</v>
      </c>
      <c r="O84" s="63">
        <v>2530</v>
      </c>
      <c r="P84" s="64">
        <f>Table2245789101123456789101112131415161718[[#This Row],[PEMBULATAN]]*O84</f>
        <v>77645.7</v>
      </c>
    </row>
    <row r="85" spans="1:16" ht="26.25" customHeight="1" x14ac:dyDescent="0.2">
      <c r="A85" s="13"/>
      <c r="B85" s="73"/>
      <c r="C85" s="71" t="s">
        <v>2625</v>
      </c>
      <c r="D85" s="76" t="s">
        <v>69</v>
      </c>
      <c r="E85" s="12">
        <v>44481</v>
      </c>
      <c r="F85" s="74" t="s">
        <v>2543</v>
      </c>
      <c r="G85" s="12">
        <v>44482.833333333336</v>
      </c>
      <c r="H85" s="75" t="s">
        <v>1888</v>
      </c>
      <c r="I85" s="15">
        <v>83</v>
      </c>
      <c r="J85" s="15">
        <v>58</v>
      </c>
      <c r="K85" s="15">
        <v>12</v>
      </c>
      <c r="L85" s="15">
        <v>5</v>
      </c>
      <c r="M85" s="79">
        <v>14.442</v>
      </c>
      <c r="N85" s="101">
        <v>15</v>
      </c>
      <c r="O85" s="63">
        <v>2530</v>
      </c>
      <c r="P85" s="64">
        <f>Table2245789101123456789101112131415161718[[#This Row],[PEMBULATAN]]*O85</f>
        <v>37950</v>
      </c>
    </row>
    <row r="86" spans="1:16" ht="26.25" customHeight="1" x14ac:dyDescent="0.2">
      <c r="A86" s="13"/>
      <c r="B86" s="73"/>
      <c r="C86" s="71" t="s">
        <v>2626</v>
      </c>
      <c r="D86" s="76" t="s">
        <v>69</v>
      </c>
      <c r="E86" s="12">
        <v>44481</v>
      </c>
      <c r="F86" s="74" t="s">
        <v>2543</v>
      </c>
      <c r="G86" s="12">
        <v>44482.833333333336</v>
      </c>
      <c r="H86" s="75" t="s">
        <v>1888</v>
      </c>
      <c r="I86" s="15">
        <v>69</v>
      </c>
      <c r="J86" s="15">
        <v>42</v>
      </c>
      <c r="K86" s="15">
        <v>23</v>
      </c>
      <c r="L86" s="15">
        <v>20</v>
      </c>
      <c r="M86" s="79">
        <v>16.663499999999999</v>
      </c>
      <c r="N86" s="101">
        <v>20</v>
      </c>
      <c r="O86" s="63">
        <v>2530</v>
      </c>
      <c r="P86" s="64">
        <f>Table2245789101123456789101112131415161718[[#This Row],[PEMBULATAN]]*O86</f>
        <v>50600</v>
      </c>
    </row>
    <row r="87" spans="1:16" ht="26.25" customHeight="1" x14ac:dyDescent="0.2">
      <c r="A87" s="13"/>
      <c r="B87" s="73"/>
      <c r="C87" s="71" t="s">
        <v>2627</v>
      </c>
      <c r="D87" s="76" t="s">
        <v>69</v>
      </c>
      <c r="E87" s="12">
        <v>44481</v>
      </c>
      <c r="F87" s="74" t="s">
        <v>2543</v>
      </c>
      <c r="G87" s="12">
        <v>44482.833333333336</v>
      </c>
      <c r="H87" s="75" t="s">
        <v>1888</v>
      </c>
      <c r="I87" s="15">
        <v>104</v>
      </c>
      <c r="J87" s="15">
        <v>31</v>
      </c>
      <c r="K87" s="15">
        <v>17</v>
      </c>
      <c r="L87" s="15">
        <v>10</v>
      </c>
      <c r="M87" s="79">
        <v>13.702</v>
      </c>
      <c r="N87" s="101">
        <v>13.702</v>
      </c>
      <c r="O87" s="63">
        <v>2530</v>
      </c>
      <c r="P87" s="64">
        <f>Table2245789101123456789101112131415161718[[#This Row],[PEMBULATAN]]*O87</f>
        <v>34666.06</v>
      </c>
    </row>
    <row r="88" spans="1:16" ht="26.25" customHeight="1" x14ac:dyDescent="0.2">
      <c r="A88" s="13"/>
      <c r="B88" s="73"/>
      <c r="C88" s="71" t="s">
        <v>2628</v>
      </c>
      <c r="D88" s="76" t="s">
        <v>69</v>
      </c>
      <c r="E88" s="12">
        <v>44481</v>
      </c>
      <c r="F88" s="74" t="s">
        <v>2543</v>
      </c>
      <c r="G88" s="12">
        <v>44482.833333333336</v>
      </c>
      <c r="H88" s="75" t="s">
        <v>1888</v>
      </c>
      <c r="I88" s="15">
        <v>30</v>
      </c>
      <c r="J88" s="15">
        <v>30</v>
      </c>
      <c r="K88" s="15">
        <v>30</v>
      </c>
      <c r="L88" s="15">
        <v>2</v>
      </c>
      <c r="M88" s="79">
        <v>6.75</v>
      </c>
      <c r="N88" s="101">
        <v>6.75</v>
      </c>
      <c r="O88" s="63">
        <v>2530</v>
      </c>
      <c r="P88" s="64">
        <f>Table2245789101123456789101112131415161718[[#This Row],[PEMBULATAN]]*O88</f>
        <v>17077.5</v>
      </c>
    </row>
    <row r="89" spans="1:16" ht="26.25" customHeight="1" x14ac:dyDescent="0.2">
      <c r="A89" s="13"/>
      <c r="B89" s="73"/>
      <c r="C89" s="71" t="s">
        <v>2629</v>
      </c>
      <c r="D89" s="76" t="s">
        <v>69</v>
      </c>
      <c r="E89" s="12">
        <v>44481</v>
      </c>
      <c r="F89" s="74" t="s">
        <v>2543</v>
      </c>
      <c r="G89" s="12">
        <v>44482.833333333336</v>
      </c>
      <c r="H89" s="75" t="s">
        <v>1888</v>
      </c>
      <c r="I89" s="15">
        <v>65</v>
      </c>
      <c r="J89" s="15">
        <v>48</v>
      </c>
      <c r="K89" s="15">
        <v>18</v>
      </c>
      <c r="L89" s="15">
        <v>8</v>
      </c>
      <c r="M89" s="79">
        <v>14.04</v>
      </c>
      <c r="N89" s="101">
        <v>14.04</v>
      </c>
      <c r="O89" s="63">
        <v>2530</v>
      </c>
      <c r="P89" s="64">
        <f>Table2245789101123456789101112131415161718[[#This Row],[PEMBULATAN]]*O89</f>
        <v>35521.199999999997</v>
      </c>
    </row>
    <row r="90" spans="1:16" ht="26.25" customHeight="1" x14ac:dyDescent="0.2">
      <c r="A90" s="13"/>
      <c r="B90" s="73"/>
      <c r="C90" s="71" t="s">
        <v>2630</v>
      </c>
      <c r="D90" s="76" t="s">
        <v>69</v>
      </c>
      <c r="E90" s="12">
        <v>44481</v>
      </c>
      <c r="F90" s="74" t="s">
        <v>2543</v>
      </c>
      <c r="G90" s="12">
        <v>44482.833333333336</v>
      </c>
      <c r="H90" s="75" t="s">
        <v>1888</v>
      </c>
      <c r="I90" s="15">
        <v>51</v>
      </c>
      <c r="J90" s="15">
        <v>32</v>
      </c>
      <c r="K90" s="15">
        <v>23</v>
      </c>
      <c r="L90" s="15">
        <v>3</v>
      </c>
      <c r="M90" s="79">
        <v>9.3840000000000003</v>
      </c>
      <c r="N90" s="101">
        <v>10</v>
      </c>
      <c r="O90" s="63">
        <v>2530</v>
      </c>
      <c r="P90" s="64">
        <f>Table2245789101123456789101112131415161718[[#This Row],[PEMBULATAN]]*O90</f>
        <v>25300</v>
      </c>
    </row>
    <row r="91" spans="1:16" ht="26.25" customHeight="1" x14ac:dyDescent="0.2">
      <c r="A91" s="13"/>
      <c r="B91" s="73"/>
      <c r="C91" s="71" t="s">
        <v>2631</v>
      </c>
      <c r="D91" s="76" t="s">
        <v>69</v>
      </c>
      <c r="E91" s="12">
        <v>44481</v>
      </c>
      <c r="F91" s="74" t="s">
        <v>2543</v>
      </c>
      <c r="G91" s="12">
        <v>44482.833333333336</v>
      </c>
      <c r="H91" s="75" t="s">
        <v>1888</v>
      </c>
      <c r="I91" s="15">
        <v>47</v>
      </c>
      <c r="J91" s="15">
        <v>47</v>
      </c>
      <c r="K91" s="15">
        <v>20</v>
      </c>
      <c r="L91" s="15">
        <v>5</v>
      </c>
      <c r="M91" s="79">
        <v>11.045</v>
      </c>
      <c r="N91" s="101">
        <v>11.045</v>
      </c>
      <c r="O91" s="63">
        <v>2530</v>
      </c>
      <c r="P91" s="64">
        <f>Table2245789101123456789101112131415161718[[#This Row],[PEMBULATAN]]*O91</f>
        <v>27943.85</v>
      </c>
    </row>
    <row r="92" spans="1:16" ht="26.25" customHeight="1" x14ac:dyDescent="0.2">
      <c r="A92" s="13"/>
      <c r="B92" s="73"/>
      <c r="C92" s="71" t="s">
        <v>2632</v>
      </c>
      <c r="D92" s="76" t="s">
        <v>69</v>
      </c>
      <c r="E92" s="12">
        <v>44481</v>
      </c>
      <c r="F92" s="74" t="s">
        <v>2543</v>
      </c>
      <c r="G92" s="12">
        <v>44482.833333333336</v>
      </c>
      <c r="H92" s="75" t="s">
        <v>1888</v>
      </c>
      <c r="I92" s="15">
        <v>91</v>
      </c>
      <c r="J92" s="15">
        <v>47</v>
      </c>
      <c r="K92" s="15">
        <v>23</v>
      </c>
      <c r="L92" s="15">
        <v>25</v>
      </c>
      <c r="M92" s="79">
        <v>24.592749999999999</v>
      </c>
      <c r="N92" s="101">
        <v>25</v>
      </c>
      <c r="O92" s="63">
        <v>2530</v>
      </c>
      <c r="P92" s="64">
        <f>Table2245789101123456789101112131415161718[[#This Row],[PEMBULATAN]]*O92</f>
        <v>63250</v>
      </c>
    </row>
    <row r="93" spans="1:16" ht="26.25" customHeight="1" x14ac:dyDescent="0.2">
      <c r="A93" s="13"/>
      <c r="B93" s="73"/>
      <c r="C93" s="71" t="s">
        <v>2633</v>
      </c>
      <c r="D93" s="76" t="s">
        <v>69</v>
      </c>
      <c r="E93" s="12">
        <v>44481</v>
      </c>
      <c r="F93" s="74" t="s">
        <v>2543</v>
      </c>
      <c r="G93" s="12">
        <v>44482.833333333336</v>
      </c>
      <c r="H93" s="75" t="s">
        <v>1888</v>
      </c>
      <c r="I93" s="15">
        <v>89</v>
      </c>
      <c r="J93" s="15">
        <v>34</v>
      </c>
      <c r="K93" s="15">
        <v>34</v>
      </c>
      <c r="L93" s="15">
        <v>6</v>
      </c>
      <c r="M93" s="79">
        <v>25.721</v>
      </c>
      <c r="N93" s="101">
        <v>25.721</v>
      </c>
      <c r="O93" s="63">
        <v>2530</v>
      </c>
      <c r="P93" s="64">
        <f>Table2245789101123456789101112131415161718[[#This Row],[PEMBULATAN]]*O93</f>
        <v>65074.13</v>
      </c>
    </row>
    <row r="94" spans="1:16" ht="26.25" customHeight="1" x14ac:dyDescent="0.2">
      <c r="A94" s="13"/>
      <c r="B94" s="73"/>
      <c r="C94" s="71" t="s">
        <v>2634</v>
      </c>
      <c r="D94" s="76" t="s">
        <v>69</v>
      </c>
      <c r="E94" s="12">
        <v>44481</v>
      </c>
      <c r="F94" s="74" t="s">
        <v>2543</v>
      </c>
      <c r="G94" s="12">
        <v>44482.833333333336</v>
      </c>
      <c r="H94" s="75" t="s">
        <v>1888</v>
      </c>
      <c r="I94" s="15">
        <v>79</v>
      </c>
      <c r="J94" s="15">
        <v>56</v>
      </c>
      <c r="K94" s="15">
        <v>21</v>
      </c>
      <c r="L94" s="15">
        <v>9</v>
      </c>
      <c r="M94" s="79">
        <v>23.225999999999999</v>
      </c>
      <c r="N94" s="101">
        <v>23.225999999999999</v>
      </c>
      <c r="O94" s="63">
        <v>2530</v>
      </c>
      <c r="P94" s="64">
        <f>Table2245789101123456789101112131415161718[[#This Row],[PEMBULATAN]]*O94</f>
        <v>58761.78</v>
      </c>
    </row>
    <row r="95" spans="1:16" ht="26.25" customHeight="1" x14ac:dyDescent="0.2">
      <c r="A95" s="13"/>
      <c r="B95" s="73"/>
      <c r="C95" s="71" t="s">
        <v>2635</v>
      </c>
      <c r="D95" s="76" t="s">
        <v>69</v>
      </c>
      <c r="E95" s="12">
        <v>44481</v>
      </c>
      <c r="F95" s="74" t="s">
        <v>2543</v>
      </c>
      <c r="G95" s="12">
        <v>44482.833333333336</v>
      </c>
      <c r="H95" s="75" t="s">
        <v>1888</v>
      </c>
      <c r="I95" s="15">
        <v>56</v>
      </c>
      <c r="J95" s="15">
        <v>45</v>
      </c>
      <c r="K95" s="15">
        <v>21</v>
      </c>
      <c r="L95" s="15">
        <v>10</v>
      </c>
      <c r="M95" s="79">
        <v>13.23</v>
      </c>
      <c r="N95" s="101">
        <v>13.23</v>
      </c>
      <c r="O95" s="63">
        <v>2530</v>
      </c>
      <c r="P95" s="64">
        <f>Table2245789101123456789101112131415161718[[#This Row],[PEMBULATAN]]*O95</f>
        <v>33471.9</v>
      </c>
    </row>
    <row r="96" spans="1:16" ht="26.25" customHeight="1" x14ac:dyDescent="0.2">
      <c r="A96" s="13"/>
      <c r="B96" s="73"/>
      <c r="C96" s="71" t="s">
        <v>2636</v>
      </c>
      <c r="D96" s="76" t="s">
        <v>69</v>
      </c>
      <c r="E96" s="12">
        <v>44481</v>
      </c>
      <c r="F96" s="74" t="s">
        <v>2543</v>
      </c>
      <c r="G96" s="12">
        <v>44482.833333333336</v>
      </c>
      <c r="H96" s="75" t="s">
        <v>1888</v>
      </c>
      <c r="I96" s="15">
        <v>30</v>
      </c>
      <c r="J96" s="15">
        <v>30</v>
      </c>
      <c r="K96" s="15">
        <v>30</v>
      </c>
      <c r="L96" s="15">
        <v>2</v>
      </c>
      <c r="M96" s="79">
        <v>6.75</v>
      </c>
      <c r="N96" s="101">
        <v>6.75</v>
      </c>
      <c r="O96" s="63">
        <v>2530</v>
      </c>
      <c r="P96" s="64">
        <f>Table2245789101123456789101112131415161718[[#This Row],[PEMBULATAN]]*O96</f>
        <v>17077.5</v>
      </c>
    </row>
    <row r="97" spans="1:16" ht="26.25" customHeight="1" x14ac:dyDescent="0.2">
      <c r="A97" s="13"/>
      <c r="B97" s="73"/>
      <c r="C97" s="71" t="s">
        <v>2637</v>
      </c>
      <c r="D97" s="76" t="s">
        <v>69</v>
      </c>
      <c r="E97" s="12">
        <v>44481</v>
      </c>
      <c r="F97" s="74" t="s">
        <v>2543</v>
      </c>
      <c r="G97" s="12">
        <v>44482.833333333336</v>
      </c>
      <c r="H97" s="75" t="s">
        <v>1888</v>
      </c>
      <c r="I97" s="15">
        <v>78</v>
      </c>
      <c r="J97" s="15">
        <v>46</v>
      </c>
      <c r="K97" s="15">
        <v>44</v>
      </c>
      <c r="L97" s="15">
        <v>5</v>
      </c>
      <c r="M97" s="79">
        <v>39.468000000000004</v>
      </c>
      <c r="N97" s="101">
        <v>40</v>
      </c>
      <c r="O97" s="63">
        <v>2530</v>
      </c>
      <c r="P97" s="64">
        <f>Table2245789101123456789101112131415161718[[#This Row],[PEMBULATAN]]*O97</f>
        <v>101200</v>
      </c>
    </row>
    <row r="98" spans="1:16" ht="26.25" customHeight="1" x14ac:dyDescent="0.2">
      <c r="A98" s="13"/>
      <c r="B98" s="73"/>
      <c r="C98" s="71" t="s">
        <v>2638</v>
      </c>
      <c r="D98" s="76" t="s">
        <v>69</v>
      </c>
      <c r="E98" s="12">
        <v>44481</v>
      </c>
      <c r="F98" s="74" t="s">
        <v>2543</v>
      </c>
      <c r="G98" s="12">
        <v>44482.833333333336</v>
      </c>
      <c r="H98" s="75" t="s">
        <v>1888</v>
      </c>
      <c r="I98" s="15">
        <v>52</v>
      </c>
      <c r="J98" s="15">
        <v>34</v>
      </c>
      <c r="K98" s="15">
        <v>23</v>
      </c>
      <c r="L98" s="15">
        <v>1</v>
      </c>
      <c r="M98" s="79">
        <v>10.166</v>
      </c>
      <c r="N98" s="101">
        <v>10.166</v>
      </c>
      <c r="O98" s="63">
        <v>2530</v>
      </c>
      <c r="P98" s="64">
        <f>Table2245789101123456789101112131415161718[[#This Row],[PEMBULATAN]]*O98</f>
        <v>25719.98</v>
      </c>
    </row>
    <row r="99" spans="1:16" ht="26.25" customHeight="1" x14ac:dyDescent="0.2">
      <c r="A99" s="13"/>
      <c r="B99" s="73"/>
      <c r="C99" s="71" t="s">
        <v>2639</v>
      </c>
      <c r="D99" s="76" t="s">
        <v>69</v>
      </c>
      <c r="E99" s="12">
        <v>44481</v>
      </c>
      <c r="F99" s="74" t="s">
        <v>2543</v>
      </c>
      <c r="G99" s="12">
        <v>44482.833333333336</v>
      </c>
      <c r="H99" s="75" t="s">
        <v>1888</v>
      </c>
      <c r="I99" s="15">
        <v>34</v>
      </c>
      <c r="J99" s="15">
        <v>25</v>
      </c>
      <c r="K99" s="15">
        <v>12</v>
      </c>
      <c r="L99" s="15">
        <v>2</v>
      </c>
      <c r="M99" s="79">
        <v>2.5499999999999998</v>
      </c>
      <c r="N99" s="101">
        <v>2.5499999999999998</v>
      </c>
      <c r="O99" s="63">
        <v>2530</v>
      </c>
      <c r="P99" s="64">
        <f>Table2245789101123456789101112131415161718[[#This Row],[PEMBULATAN]]*O99</f>
        <v>6451.5</v>
      </c>
    </row>
    <row r="100" spans="1:16" ht="26.25" customHeight="1" x14ac:dyDescent="0.2">
      <c r="A100" s="13"/>
      <c r="B100" s="73"/>
      <c r="C100" s="71" t="s">
        <v>2640</v>
      </c>
      <c r="D100" s="76" t="s">
        <v>69</v>
      </c>
      <c r="E100" s="12">
        <v>44481</v>
      </c>
      <c r="F100" s="74" t="s">
        <v>2543</v>
      </c>
      <c r="G100" s="12">
        <v>44482.833333333336</v>
      </c>
      <c r="H100" s="75" t="s">
        <v>1888</v>
      </c>
      <c r="I100" s="15">
        <v>30</v>
      </c>
      <c r="J100" s="15">
        <v>30</v>
      </c>
      <c r="K100" s="15">
        <v>30</v>
      </c>
      <c r="L100" s="15">
        <v>2</v>
      </c>
      <c r="M100" s="79">
        <v>6.75</v>
      </c>
      <c r="N100" s="101">
        <v>6.75</v>
      </c>
      <c r="O100" s="63">
        <v>2530</v>
      </c>
      <c r="P100" s="64">
        <f>Table2245789101123456789101112131415161718[[#This Row],[PEMBULATAN]]*O100</f>
        <v>17077.5</v>
      </c>
    </row>
    <row r="101" spans="1:16" ht="26.25" customHeight="1" x14ac:dyDescent="0.2">
      <c r="A101" s="13"/>
      <c r="B101" s="73"/>
      <c r="C101" s="71" t="s">
        <v>2641</v>
      </c>
      <c r="D101" s="76" t="s">
        <v>69</v>
      </c>
      <c r="E101" s="12">
        <v>44481</v>
      </c>
      <c r="F101" s="74" t="s">
        <v>2543</v>
      </c>
      <c r="G101" s="12">
        <v>44482.833333333336</v>
      </c>
      <c r="H101" s="75" t="s">
        <v>1888</v>
      </c>
      <c r="I101" s="15">
        <v>82</v>
      </c>
      <c r="J101" s="15">
        <v>35</v>
      </c>
      <c r="K101" s="15">
        <v>24</v>
      </c>
      <c r="L101" s="15">
        <v>6</v>
      </c>
      <c r="M101" s="79">
        <v>17.22</v>
      </c>
      <c r="N101" s="101">
        <v>17.22</v>
      </c>
      <c r="O101" s="63">
        <v>2530</v>
      </c>
      <c r="P101" s="64">
        <f>Table2245789101123456789101112131415161718[[#This Row],[PEMBULATAN]]*O101</f>
        <v>43566.6</v>
      </c>
    </row>
    <row r="102" spans="1:16" ht="26.25" customHeight="1" x14ac:dyDescent="0.2">
      <c r="A102" s="13"/>
      <c r="B102" s="73"/>
      <c r="C102" s="71" t="s">
        <v>2642</v>
      </c>
      <c r="D102" s="76" t="s">
        <v>69</v>
      </c>
      <c r="E102" s="12">
        <v>44481</v>
      </c>
      <c r="F102" s="74" t="s">
        <v>2543</v>
      </c>
      <c r="G102" s="12">
        <v>44482.833333333336</v>
      </c>
      <c r="H102" s="75" t="s">
        <v>1888</v>
      </c>
      <c r="I102" s="15">
        <v>30</v>
      </c>
      <c r="J102" s="15">
        <v>30</v>
      </c>
      <c r="K102" s="15">
        <v>30</v>
      </c>
      <c r="L102" s="15">
        <v>2</v>
      </c>
      <c r="M102" s="79">
        <v>6.75</v>
      </c>
      <c r="N102" s="101">
        <v>6.75</v>
      </c>
      <c r="O102" s="63">
        <v>2530</v>
      </c>
      <c r="P102" s="64">
        <f>Table2245789101123456789101112131415161718[[#This Row],[PEMBULATAN]]*O102</f>
        <v>17077.5</v>
      </c>
    </row>
    <row r="103" spans="1:16" ht="26.25" customHeight="1" x14ac:dyDescent="0.2">
      <c r="A103" s="13"/>
      <c r="B103" s="73"/>
      <c r="C103" s="71" t="s">
        <v>2643</v>
      </c>
      <c r="D103" s="76" t="s">
        <v>69</v>
      </c>
      <c r="E103" s="12">
        <v>44481</v>
      </c>
      <c r="F103" s="74" t="s">
        <v>2543</v>
      </c>
      <c r="G103" s="12">
        <v>44482.833333333336</v>
      </c>
      <c r="H103" s="75" t="s">
        <v>1888</v>
      </c>
      <c r="I103" s="15">
        <v>30</v>
      </c>
      <c r="J103" s="15">
        <v>30</v>
      </c>
      <c r="K103" s="15">
        <v>30</v>
      </c>
      <c r="L103" s="15">
        <v>2</v>
      </c>
      <c r="M103" s="79">
        <v>6.75</v>
      </c>
      <c r="N103" s="101">
        <v>6.75</v>
      </c>
      <c r="O103" s="63">
        <v>2530</v>
      </c>
      <c r="P103" s="64">
        <f>Table2245789101123456789101112131415161718[[#This Row],[PEMBULATAN]]*O103</f>
        <v>17077.5</v>
      </c>
    </row>
    <row r="104" spans="1:16" ht="26.25" customHeight="1" x14ac:dyDescent="0.2">
      <c r="A104" s="13"/>
      <c r="B104" s="73"/>
      <c r="C104" s="71" t="s">
        <v>2644</v>
      </c>
      <c r="D104" s="76" t="s">
        <v>69</v>
      </c>
      <c r="E104" s="12">
        <v>44481</v>
      </c>
      <c r="F104" s="74" t="s">
        <v>2543</v>
      </c>
      <c r="G104" s="12">
        <v>44482.833333333336</v>
      </c>
      <c r="H104" s="75" t="s">
        <v>1888</v>
      </c>
      <c r="I104" s="15">
        <v>35</v>
      </c>
      <c r="J104" s="15">
        <v>25</v>
      </c>
      <c r="K104" s="15">
        <v>25</v>
      </c>
      <c r="L104" s="15">
        <v>3</v>
      </c>
      <c r="M104" s="79">
        <v>5.46875</v>
      </c>
      <c r="N104" s="101">
        <v>6</v>
      </c>
      <c r="O104" s="63">
        <v>2530</v>
      </c>
      <c r="P104" s="64">
        <f>Table2245789101123456789101112131415161718[[#This Row],[PEMBULATAN]]*O104</f>
        <v>15180</v>
      </c>
    </row>
    <row r="105" spans="1:16" ht="26.25" customHeight="1" x14ac:dyDescent="0.2">
      <c r="A105" s="13"/>
      <c r="B105" s="73"/>
      <c r="C105" s="71" t="s">
        <v>2645</v>
      </c>
      <c r="D105" s="76" t="s">
        <v>69</v>
      </c>
      <c r="E105" s="12">
        <v>44481</v>
      </c>
      <c r="F105" s="74" t="s">
        <v>2543</v>
      </c>
      <c r="G105" s="12">
        <v>44482.833333333336</v>
      </c>
      <c r="H105" s="75" t="s">
        <v>1888</v>
      </c>
      <c r="I105" s="15">
        <v>37</v>
      </c>
      <c r="J105" s="15">
        <v>38</v>
      </c>
      <c r="K105" s="15">
        <v>22</v>
      </c>
      <c r="L105" s="15">
        <v>3</v>
      </c>
      <c r="M105" s="79">
        <v>7.7329999999999997</v>
      </c>
      <c r="N105" s="101">
        <v>7.7329999999999997</v>
      </c>
      <c r="O105" s="63">
        <v>2530</v>
      </c>
      <c r="P105" s="64">
        <f>Table2245789101123456789101112131415161718[[#This Row],[PEMBULATAN]]*O105</f>
        <v>19564.489999999998</v>
      </c>
    </row>
    <row r="106" spans="1:16" ht="26.25" customHeight="1" x14ac:dyDescent="0.2">
      <c r="A106" s="13"/>
      <c r="B106" s="73"/>
      <c r="C106" s="71" t="s">
        <v>2646</v>
      </c>
      <c r="D106" s="76" t="s">
        <v>69</v>
      </c>
      <c r="E106" s="12">
        <v>44481</v>
      </c>
      <c r="F106" s="74" t="s">
        <v>2543</v>
      </c>
      <c r="G106" s="12">
        <v>44482.833333333336</v>
      </c>
      <c r="H106" s="75" t="s">
        <v>1888</v>
      </c>
      <c r="I106" s="15">
        <v>61</v>
      </c>
      <c r="J106" s="15">
        <v>57</v>
      </c>
      <c r="K106" s="15">
        <v>25</v>
      </c>
      <c r="L106" s="15">
        <v>7</v>
      </c>
      <c r="M106" s="79">
        <v>21.731249999999999</v>
      </c>
      <c r="N106" s="101">
        <v>21.731249999999999</v>
      </c>
      <c r="O106" s="63">
        <v>2530</v>
      </c>
      <c r="P106" s="64">
        <f>Table2245789101123456789101112131415161718[[#This Row],[PEMBULATAN]]*O106</f>
        <v>54980.0625</v>
      </c>
    </row>
    <row r="107" spans="1:16" ht="26.25" customHeight="1" x14ac:dyDescent="0.2">
      <c r="A107" s="13"/>
      <c r="B107" s="73"/>
      <c r="C107" s="71" t="s">
        <v>2647</v>
      </c>
      <c r="D107" s="76" t="s">
        <v>69</v>
      </c>
      <c r="E107" s="12">
        <v>44481</v>
      </c>
      <c r="F107" s="74" t="s">
        <v>2543</v>
      </c>
      <c r="G107" s="12">
        <v>44482.833333333336</v>
      </c>
      <c r="H107" s="75" t="s">
        <v>1888</v>
      </c>
      <c r="I107" s="15">
        <v>79</v>
      </c>
      <c r="J107" s="15">
        <v>56</v>
      </c>
      <c r="K107" s="15">
        <v>37</v>
      </c>
      <c r="L107" s="15">
        <v>30</v>
      </c>
      <c r="M107" s="79">
        <v>40.921999999999997</v>
      </c>
      <c r="N107" s="101">
        <v>40.921999999999997</v>
      </c>
      <c r="O107" s="63">
        <v>2530</v>
      </c>
      <c r="P107" s="64">
        <f>Table2245789101123456789101112131415161718[[#This Row],[PEMBULATAN]]*O107</f>
        <v>103532.65999999999</v>
      </c>
    </row>
    <row r="108" spans="1:16" ht="26.25" customHeight="1" x14ac:dyDescent="0.2">
      <c r="A108" s="13"/>
      <c r="B108" s="73"/>
      <c r="C108" s="71" t="s">
        <v>2648</v>
      </c>
      <c r="D108" s="76" t="s">
        <v>69</v>
      </c>
      <c r="E108" s="12">
        <v>44481</v>
      </c>
      <c r="F108" s="74" t="s">
        <v>2543</v>
      </c>
      <c r="G108" s="12">
        <v>44482.833333333336</v>
      </c>
      <c r="H108" s="75" t="s">
        <v>1888</v>
      </c>
      <c r="I108" s="15">
        <v>30</v>
      </c>
      <c r="J108" s="15">
        <v>30</v>
      </c>
      <c r="K108" s="15">
        <v>30</v>
      </c>
      <c r="L108" s="15">
        <v>2</v>
      </c>
      <c r="M108" s="79">
        <v>6.75</v>
      </c>
      <c r="N108" s="101">
        <v>6.75</v>
      </c>
      <c r="O108" s="63">
        <v>2530</v>
      </c>
      <c r="P108" s="64">
        <f>Table2245789101123456789101112131415161718[[#This Row],[PEMBULATAN]]*O108</f>
        <v>17077.5</v>
      </c>
    </row>
    <row r="109" spans="1:16" ht="26.25" customHeight="1" x14ac:dyDescent="0.2">
      <c r="A109" s="13"/>
      <c r="B109" s="73"/>
      <c r="C109" s="71" t="s">
        <v>2649</v>
      </c>
      <c r="D109" s="76" t="s">
        <v>69</v>
      </c>
      <c r="E109" s="12">
        <v>44481</v>
      </c>
      <c r="F109" s="74" t="s">
        <v>2543</v>
      </c>
      <c r="G109" s="12">
        <v>44482.833333333336</v>
      </c>
      <c r="H109" s="75" t="s">
        <v>1888</v>
      </c>
      <c r="I109" s="15">
        <v>78</v>
      </c>
      <c r="J109" s="15">
        <v>56</v>
      </c>
      <c r="K109" s="15">
        <v>17</v>
      </c>
      <c r="L109" s="15">
        <v>8</v>
      </c>
      <c r="M109" s="79">
        <v>18.564</v>
      </c>
      <c r="N109" s="101">
        <v>18.564</v>
      </c>
      <c r="O109" s="63">
        <v>2530</v>
      </c>
      <c r="P109" s="64">
        <f>Table2245789101123456789101112131415161718[[#This Row],[PEMBULATAN]]*O109</f>
        <v>46966.92</v>
      </c>
    </row>
    <row r="110" spans="1:16" ht="26.25" customHeight="1" x14ac:dyDescent="0.2">
      <c r="A110" s="13"/>
      <c r="B110" s="73"/>
      <c r="C110" s="71" t="s">
        <v>2650</v>
      </c>
      <c r="D110" s="76" t="s">
        <v>69</v>
      </c>
      <c r="E110" s="12">
        <v>44481</v>
      </c>
      <c r="F110" s="74" t="s">
        <v>2543</v>
      </c>
      <c r="G110" s="12">
        <v>44482.833333333336</v>
      </c>
      <c r="H110" s="75" t="s">
        <v>1888</v>
      </c>
      <c r="I110" s="15">
        <v>38</v>
      </c>
      <c r="J110" s="15">
        <v>20</v>
      </c>
      <c r="K110" s="15">
        <v>17</v>
      </c>
      <c r="L110" s="15">
        <v>2</v>
      </c>
      <c r="M110" s="79">
        <v>3.23</v>
      </c>
      <c r="N110" s="101">
        <v>3.23</v>
      </c>
      <c r="O110" s="63">
        <v>2530</v>
      </c>
      <c r="P110" s="64">
        <f>Table2245789101123456789101112131415161718[[#This Row],[PEMBULATAN]]*O110</f>
        <v>8171.9</v>
      </c>
    </row>
    <row r="111" spans="1:16" ht="26.25" customHeight="1" x14ac:dyDescent="0.2">
      <c r="A111" s="13"/>
      <c r="B111" s="73"/>
      <c r="C111" s="71" t="s">
        <v>2651</v>
      </c>
      <c r="D111" s="76" t="s">
        <v>69</v>
      </c>
      <c r="E111" s="12">
        <v>44481</v>
      </c>
      <c r="F111" s="74" t="s">
        <v>2543</v>
      </c>
      <c r="G111" s="12">
        <v>44482.833333333336</v>
      </c>
      <c r="H111" s="75" t="s">
        <v>1888</v>
      </c>
      <c r="I111" s="15">
        <v>42</v>
      </c>
      <c r="J111" s="15">
        <v>20</v>
      </c>
      <c r="K111" s="15">
        <v>20</v>
      </c>
      <c r="L111" s="15">
        <v>2</v>
      </c>
      <c r="M111" s="79">
        <v>4.2</v>
      </c>
      <c r="N111" s="101">
        <v>4.2</v>
      </c>
      <c r="O111" s="63">
        <v>2530</v>
      </c>
      <c r="P111" s="64">
        <f>Table2245789101123456789101112131415161718[[#This Row],[PEMBULATAN]]*O111</f>
        <v>10626</v>
      </c>
    </row>
    <row r="112" spans="1:16" ht="26.25" customHeight="1" x14ac:dyDescent="0.2">
      <c r="A112" s="13"/>
      <c r="B112" s="73"/>
      <c r="C112" s="71" t="s">
        <v>2652</v>
      </c>
      <c r="D112" s="76" t="s">
        <v>69</v>
      </c>
      <c r="E112" s="12">
        <v>44481</v>
      </c>
      <c r="F112" s="74" t="s">
        <v>2543</v>
      </c>
      <c r="G112" s="12">
        <v>44482.833333333336</v>
      </c>
      <c r="H112" s="75" t="s">
        <v>1888</v>
      </c>
      <c r="I112" s="15">
        <v>48</v>
      </c>
      <c r="J112" s="15">
        <v>39</v>
      </c>
      <c r="K112" s="15">
        <v>16</v>
      </c>
      <c r="L112" s="15">
        <v>5</v>
      </c>
      <c r="M112" s="79">
        <v>7.4880000000000004</v>
      </c>
      <c r="N112" s="101">
        <v>8</v>
      </c>
      <c r="O112" s="63">
        <v>2530</v>
      </c>
      <c r="P112" s="64">
        <f>Table2245789101123456789101112131415161718[[#This Row],[PEMBULATAN]]*O112</f>
        <v>20240</v>
      </c>
    </row>
    <row r="113" spans="1:16" ht="26.25" customHeight="1" x14ac:dyDescent="0.2">
      <c r="A113" s="13"/>
      <c r="B113" s="73"/>
      <c r="C113" s="71" t="s">
        <v>2653</v>
      </c>
      <c r="D113" s="76" t="s">
        <v>69</v>
      </c>
      <c r="E113" s="12">
        <v>44481</v>
      </c>
      <c r="F113" s="74" t="s">
        <v>2543</v>
      </c>
      <c r="G113" s="12">
        <v>44482.833333333336</v>
      </c>
      <c r="H113" s="75" t="s">
        <v>1888</v>
      </c>
      <c r="I113" s="15">
        <v>143</v>
      </c>
      <c r="J113" s="15">
        <v>70</v>
      </c>
      <c r="K113" s="15">
        <v>26</v>
      </c>
      <c r="L113" s="15">
        <v>18</v>
      </c>
      <c r="M113" s="79">
        <v>65.064999999999998</v>
      </c>
      <c r="N113" s="101">
        <v>65.064999999999998</v>
      </c>
      <c r="O113" s="63">
        <v>2530</v>
      </c>
      <c r="P113" s="64">
        <f>Table2245789101123456789101112131415161718[[#This Row],[PEMBULATAN]]*O113</f>
        <v>164614.44999999998</v>
      </c>
    </row>
    <row r="114" spans="1:16" ht="26.25" customHeight="1" x14ac:dyDescent="0.2">
      <c r="A114" s="13"/>
      <c r="B114" s="73"/>
      <c r="C114" s="71" t="s">
        <v>2654</v>
      </c>
      <c r="D114" s="76" t="s">
        <v>69</v>
      </c>
      <c r="E114" s="12">
        <v>44481</v>
      </c>
      <c r="F114" s="74" t="s">
        <v>2543</v>
      </c>
      <c r="G114" s="12">
        <v>44482.833333333336</v>
      </c>
      <c r="H114" s="75" t="s">
        <v>1888</v>
      </c>
      <c r="I114" s="15">
        <v>63</v>
      </c>
      <c r="J114" s="15">
        <v>30</v>
      </c>
      <c r="K114" s="15">
        <v>13</v>
      </c>
      <c r="L114" s="15">
        <v>2</v>
      </c>
      <c r="M114" s="79">
        <v>6.1425000000000001</v>
      </c>
      <c r="N114" s="101">
        <v>6.1425000000000001</v>
      </c>
      <c r="O114" s="63">
        <v>2530</v>
      </c>
      <c r="P114" s="64">
        <f>Table2245789101123456789101112131415161718[[#This Row],[PEMBULATAN]]*O114</f>
        <v>15540.525</v>
      </c>
    </row>
    <row r="115" spans="1:16" ht="26.25" customHeight="1" x14ac:dyDescent="0.2">
      <c r="A115" s="13"/>
      <c r="B115" s="73"/>
      <c r="C115" s="71" t="s">
        <v>2655</v>
      </c>
      <c r="D115" s="76" t="s">
        <v>69</v>
      </c>
      <c r="E115" s="12">
        <v>44481</v>
      </c>
      <c r="F115" s="74" t="s">
        <v>2543</v>
      </c>
      <c r="G115" s="12">
        <v>44482.833333333336</v>
      </c>
      <c r="H115" s="75" t="s">
        <v>1888</v>
      </c>
      <c r="I115" s="15">
        <v>63</v>
      </c>
      <c r="J115" s="15">
        <v>32</v>
      </c>
      <c r="K115" s="15">
        <v>3</v>
      </c>
      <c r="L115" s="15">
        <v>2</v>
      </c>
      <c r="M115" s="79">
        <v>1.512</v>
      </c>
      <c r="N115" s="101">
        <v>2</v>
      </c>
      <c r="O115" s="63">
        <v>2530</v>
      </c>
      <c r="P115" s="64">
        <f>Table2245789101123456789101112131415161718[[#This Row],[PEMBULATAN]]*O115</f>
        <v>5060</v>
      </c>
    </row>
    <row r="116" spans="1:16" ht="26.25" customHeight="1" x14ac:dyDescent="0.2">
      <c r="A116" s="13"/>
      <c r="B116" s="73"/>
      <c r="C116" s="71" t="s">
        <v>2656</v>
      </c>
      <c r="D116" s="76" t="s">
        <v>69</v>
      </c>
      <c r="E116" s="12">
        <v>44481</v>
      </c>
      <c r="F116" s="74" t="s">
        <v>2543</v>
      </c>
      <c r="G116" s="12">
        <v>44482.833333333336</v>
      </c>
      <c r="H116" s="75" t="s">
        <v>1888</v>
      </c>
      <c r="I116" s="15">
        <v>79</v>
      </c>
      <c r="J116" s="15">
        <v>34</v>
      </c>
      <c r="K116" s="15">
        <v>20</v>
      </c>
      <c r="L116" s="15">
        <v>15</v>
      </c>
      <c r="M116" s="79">
        <v>13.43</v>
      </c>
      <c r="N116" s="101">
        <v>15</v>
      </c>
      <c r="O116" s="63">
        <v>2530</v>
      </c>
      <c r="P116" s="64">
        <f>Table2245789101123456789101112131415161718[[#This Row],[PEMBULATAN]]*O116</f>
        <v>37950</v>
      </c>
    </row>
    <row r="117" spans="1:16" ht="26.25" customHeight="1" x14ac:dyDescent="0.2">
      <c r="A117" s="13"/>
      <c r="B117" s="73"/>
      <c r="C117" s="71" t="s">
        <v>2657</v>
      </c>
      <c r="D117" s="76" t="s">
        <v>69</v>
      </c>
      <c r="E117" s="12">
        <v>44481</v>
      </c>
      <c r="F117" s="74" t="s">
        <v>2543</v>
      </c>
      <c r="G117" s="12">
        <v>44482.833333333336</v>
      </c>
      <c r="H117" s="75" t="s">
        <v>1888</v>
      </c>
      <c r="I117" s="15">
        <v>81</v>
      </c>
      <c r="J117" s="15">
        <v>35</v>
      </c>
      <c r="K117" s="15">
        <v>17</v>
      </c>
      <c r="L117" s="15">
        <v>9</v>
      </c>
      <c r="M117" s="79">
        <v>12.04875</v>
      </c>
      <c r="N117" s="101">
        <v>12.04875</v>
      </c>
      <c r="O117" s="63">
        <v>2530</v>
      </c>
      <c r="P117" s="64">
        <f>Table2245789101123456789101112131415161718[[#This Row],[PEMBULATAN]]*O117</f>
        <v>30483.337500000001</v>
      </c>
    </row>
    <row r="118" spans="1:16" ht="26.25" customHeight="1" x14ac:dyDescent="0.2">
      <c r="A118" s="13"/>
      <c r="B118" s="73"/>
      <c r="C118" s="71" t="s">
        <v>2658</v>
      </c>
      <c r="D118" s="76" t="s">
        <v>69</v>
      </c>
      <c r="E118" s="12">
        <v>44481</v>
      </c>
      <c r="F118" s="74" t="s">
        <v>2543</v>
      </c>
      <c r="G118" s="12">
        <v>44482.833333333336</v>
      </c>
      <c r="H118" s="75" t="s">
        <v>1888</v>
      </c>
      <c r="I118" s="15">
        <v>48</v>
      </c>
      <c r="J118" s="15">
        <v>35</v>
      </c>
      <c r="K118" s="15">
        <v>13</v>
      </c>
      <c r="L118" s="15">
        <v>4</v>
      </c>
      <c r="M118" s="79">
        <v>5.46</v>
      </c>
      <c r="N118" s="101">
        <v>6</v>
      </c>
      <c r="O118" s="63">
        <v>2530</v>
      </c>
      <c r="P118" s="64">
        <f>Table2245789101123456789101112131415161718[[#This Row],[PEMBULATAN]]*O118</f>
        <v>15180</v>
      </c>
    </row>
    <row r="119" spans="1:16" ht="26.25" customHeight="1" x14ac:dyDescent="0.2">
      <c r="A119" s="13"/>
      <c r="B119" s="73"/>
      <c r="C119" s="71" t="s">
        <v>2659</v>
      </c>
      <c r="D119" s="76" t="s">
        <v>69</v>
      </c>
      <c r="E119" s="12">
        <v>44481</v>
      </c>
      <c r="F119" s="74" t="s">
        <v>2543</v>
      </c>
      <c r="G119" s="12">
        <v>44482.833333333336</v>
      </c>
      <c r="H119" s="75" t="s">
        <v>1888</v>
      </c>
      <c r="I119" s="15">
        <v>78</v>
      </c>
      <c r="J119" s="15">
        <v>56</v>
      </c>
      <c r="K119" s="15">
        <v>29</v>
      </c>
      <c r="L119" s="15">
        <v>16</v>
      </c>
      <c r="M119" s="79">
        <v>31.667999999999999</v>
      </c>
      <c r="N119" s="101">
        <v>31.667999999999999</v>
      </c>
      <c r="O119" s="63">
        <v>2530</v>
      </c>
      <c r="P119" s="64">
        <f>Table2245789101123456789101112131415161718[[#This Row],[PEMBULATAN]]*O119</f>
        <v>80120.039999999994</v>
      </c>
    </row>
    <row r="120" spans="1:16" ht="26.25" customHeight="1" x14ac:dyDescent="0.2">
      <c r="A120" s="13"/>
      <c r="B120" s="73"/>
      <c r="C120" s="71" t="s">
        <v>2660</v>
      </c>
      <c r="D120" s="76" t="s">
        <v>69</v>
      </c>
      <c r="E120" s="12">
        <v>44481</v>
      </c>
      <c r="F120" s="74" t="s">
        <v>2543</v>
      </c>
      <c r="G120" s="12">
        <v>44482.833333333336</v>
      </c>
      <c r="H120" s="75" t="s">
        <v>1888</v>
      </c>
      <c r="I120" s="15">
        <v>36</v>
      </c>
      <c r="J120" s="15">
        <v>31</v>
      </c>
      <c r="K120" s="15">
        <v>31</v>
      </c>
      <c r="L120" s="15">
        <v>5</v>
      </c>
      <c r="M120" s="79">
        <v>8.6489999999999991</v>
      </c>
      <c r="N120" s="101">
        <v>8.6489999999999991</v>
      </c>
      <c r="O120" s="63">
        <v>2530</v>
      </c>
      <c r="P120" s="64">
        <f>Table2245789101123456789101112131415161718[[#This Row],[PEMBULATAN]]*O120</f>
        <v>21881.969999999998</v>
      </c>
    </row>
    <row r="121" spans="1:16" ht="26.25" customHeight="1" x14ac:dyDescent="0.2">
      <c r="A121" s="13"/>
      <c r="B121" s="73"/>
      <c r="C121" s="71" t="s">
        <v>2661</v>
      </c>
      <c r="D121" s="76" t="s">
        <v>69</v>
      </c>
      <c r="E121" s="12">
        <v>44481</v>
      </c>
      <c r="F121" s="74" t="s">
        <v>2543</v>
      </c>
      <c r="G121" s="12">
        <v>44482.833333333336</v>
      </c>
      <c r="H121" s="75" t="s">
        <v>1888</v>
      </c>
      <c r="I121" s="15">
        <v>34</v>
      </c>
      <c r="J121" s="15">
        <v>35</v>
      </c>
      <c r="K121" s="15">
        <v>32</v>
      </c>
      <c r="L121" s="15">
        <v>17</v>
      </c>
      <c r="M121" s="79">
        <v>9.52</v>
      </c>
      <c r="N121" s="101">
        <v>17</v>
      </c>
      <c r="O121" s="63">
        <v>2530</v>
      </c>
      <c r="P121" s="64">
        <f>Table2245789101123456789101112131415161718[[#This Row],[PEMBULATAN]]*O121</f>
        <v>43010</v>
      </c>
    </row>
    <row r="122" spans="1:16" ht="26.25" customHeight="1" x14ac:dyDescent="0.2">
      <c r="A122" s="13"/>
      <c r="B122" s="73"/>
      <c r="C122" s="71" t="s">
        <v>2662</v>
      </c>
      <c r="D122" s="76" t="s">
        <v>69</v>
      </c>
      <c r="E122" s="12">
        <v>44481</v>
      </c>
      <c r="F122" s="74" t="s">
        <v>2543</v>
      </c>
      <c r="G122" s="12">
        <v>44482.833333333336</v>
      </c>
      <c r="H122" s="75" t="s">
        <v>1888</v>
      </c>
      <c r="I122" s="15">
        <v>51</v>
      </c>
      <c r="J122" s="15">
        <v>41</v>
      </c>
      <c r="K122" s="15">
        <v>23</v>
      </c>
      <c r="L122" s="15">
        <v>5</v>
      </c>
      <c r="M122" s="79">
        <v>12.023250000000001</v>
      </c>
      <c r="N122" s="101">
        <v>12.023250000000001</v>
      </c>
      <c r="O122" s="63">
        <v>2530</v>
      </c>
      <c r="P122" s="64">
        <f>Table2245789101123456789101112131415161718[[#This Row],[PEMBULATAN]]*O122</f>
        <v>30418.822500000002</v>
      </c>
    </row>
    <row r="123" spans="1:16" ht="26.25" customHeight="1" x14ac:dyDescent="0.2">
      <c r="A123" s="13"/>
      <c r="B123" s="73"/>
      <c r="C123" s="71" t="s">
        <v>2663</v>
      </c>
      <c r="D123" s="76" t="s">
        <v>69</v>
      </c>
      <c r="E123" s="12">
        <v>44481</v>
      </c>
      <c r="F123" s="74" t="s">
        <v>2543</v>
      </c>
      <c r="G123" s="12">
        <v>44482.833333333336</v>
      </c>
      <c r="H123" s="75" t="s">
        <v>1888</v>
      </c>
      <c r="I123" s="15">
        <v>88</v>
      </c>
      <c r="J123" s="15">
        <v>36</v>
      </c>
      <c r="K123" s="15">
        <v>37</v>
      </c>
      <c r="L123" s="15">
        <v>25</v>
      </c>
      <c r="M123" s="79">
        <v>29.303999999999998</v>
      </c>
      <c r="N123" s="101">
        <v>30</v>
      </c>
      <c r="O123" s="63">
        <v>2530</v>
      </c>
      <c r="P123" s="64">
        <f>Table2245789101123456789101112131415161718[[#This Row],[PEMBULATAN]]*O123</f>
        <v>75900</v>
      </c>
    </row>
    <row r="124" spans="1:16" ht="26.25" customHeight="1" x14ac:dyDescent="0.2">
      <c r="A124" s="13"/>
      <c r="B124" s="73"/>
      <c r="C124" s="71" t="s">
        <v>2664</v>
      </c>
      <c r="D124" s="76" t="s">
        <v>69</v>
      </c>
      <c r="E124" s="12">
        <v>44481</v>
      </c>
      <c r="F124" s="74" t="s">
        <v>2543</v>
      </c>
      <c r="G124" s="12">
        <v>44482.833333333336</v>
      </c>
      <c r="H124" s="75" t="s">
        <v>1888</v>
      </c>
      <c r="I124" s="15">
        <v>79</v>
      </c>
      <c r="J124" s="15">
        <v>35</v>
      </c>
      <c r="K124" s="15">
        <v>6</v>
      </c>
      <c r="L124" s="15">
        <v>4</v>
      </c>
      <c r="M124" s="79">
        <v>4.1475</v>
      </c>
      <c r="N124" s="101">
        <v>4.1475</v>
      </c>
      <c r="O124" s="63">
        <v>2530</v>
      </c>
      <c r="P124" s="64">
        <f>Table2245789101123456789101112131415161718[[#This Row],[PEMBULATAN]]*O124</f>
        <v>10493.174999999999</v>
      </c>
    </row>
    <row r="125" spans="1:16" ht="26.25" customHeight="1" x14ac:dyDescent="0.2">
      <c r="A125" s="13"/>
      <c r="B125" s="73"/>
      <c r="C125" s="71" t="s">
        <v>2665</v>
      </c>
      <c r="D125" s="76" t="s">
        <v>69</v>
      </c>
      <c r="E125" s="12">
        <v>44481</v>
      </c>
      <c r="F125" s="74" t="s">
        <v>2543</v>
      </c>
      <c r="G125" s="12">
        <v>44482.833333333336</v>
      </c>
      <c r="H125" s="75" t="s">
        <v>1888</v>
      </c>
      <c r="I125" s="15">
        <v>31</v>
      </c>
      <c r="J125" s="15">
        <v>31</v>
      </c>
      <c r="K125" s="15">
        <v>27</v>
      </c>
      <c r="L125" s="15">
        <v>6</v>
      </c>
      <c r="M125" s="79">
        <v>6.4867499999999998</v>
      </c>
      <c r="N125" s="101">
        <v>7</v>
      </c>
      <c r="O125" s="63">
        <v>2530</v>
      </c>
      <c r="P125" s="64">
        <f>Table2245789101123456789101112131415161718[[#This Row],[PEMBULATAN]]*O125</f>
        <v>17710</v>
      </c>
    </row>
    <row r="126" spans="1:16" ht="26.25" customHeight="1" x14ac:dyDescent="0.2">
      <c r="A126" s="13"/>
      <c r="B126" s="73"/>
      <c r="C126" s="71" t="s">
        <v>2666</v>
      </c>
      <c r="D126" s="76" t="s">
        <v>69</v>
      </c>
      <c r="E126" s="12">
        <v>44481</v>
      </c>
      <c r="F126" s="74" t="s">
        <v>2543</v>
      </c>
      <c r="G126" s="12">
        <v>44482.833333333336</v>
      </c>
      <c r="H126" s="75" t="s">
        <v>1888</v>
      </c>
      <c r="I126" s="15">
        <v>21</v>
      </c>
      <c r="J126" s="15">
        <v>37</v>
      </c>
      <c r="K126" s="15">
        <v>13</v>
      </c>
      <c r="L126" s="15">
        <v>7</v>
      </c>
      <c r="M126" s="79">
        <v>2.5252500000000002</v>
      </c>
      <c r="N126" s="101">
        <v>7</v>
      </c>
      <c r="O126" s="63">
        <v>2530</v>
      </c>
      <c r="P126" s="64">
        <f>Table2245789101123456789101112131415161718[[#This Row],[PEMBULATAN]]*O126</f>
        <v>17710</v>
      </c>
    </row>
    <row r="127" spans="1:16" ht="26.25" customHeight="1" x14ac:dyDescent="0.2">
      <c r="A127" s="13"/>
      <c r="B127" s="73"/>
      <c r="C127" s="71" t="s">
        <v>2667</v>
      </c>
      <c r="D127" s="76" t="s">
        <v>69</v>
      </c>
      <c r="E127" s="12">
        <v>44481</v>
      </c>
      <c r="F127" s="74" t="s">
        <v>2543</v>
      </c>
      <c r="G127" s="12">
        <v>44482.833333333336</v>
      </c>
      <c r="H127" s="75" t="s">
        <v>1888</v>
      </c>
      <c r="I127" s="15">
        <v>93</v>
      </c>
      <c r="J127" s="15">
        <v>13</v>
      </c>
      <c r="K127" s="15">
        <v>13</v>
      </c>
      <c r="L127" s="15">
        <v>2</v>
      </c>
      <c r="M127" s="79">
        <v>3.9292500000000001</v>
      </c>
      <c r="N127" s="101">
        <v>3.9292500000000001</v>
      </c>
      <c r="O127" s="63">
        <v>2530</v>
      </c>
      <c r="P127" s="64">
        <f>Table2245789101123456789101112131415161718[[#This Row],[PEMBULATAN]]*O127</f>
        <v>9941.0025000000005</v>
      </c>
    </row>
    <row r="128" spans="1:16" ht="26.25" customHeight="1" x14ac:dyDescent="0.2">
      <c r="A128" s="13"/>
      <c r="B128" s="73"/>
      <c r="C128" s="71" t="s">
        <v>2668</v>
      </c>
      <c r="D128" s="76" t="s">
        <v>69</v>
      </c>
      <c r="E128" s="12">
        <v>44481</v>
      </c>
      <c r="F128" s="74" t="s">
        <v>2543</v>
      </c>
      <c r="G128" s="12">
        <v>44482.833333333336</v>
      </c>
      <c r="H128" s="75" t="s">
        <v>1888</v>
      </c>
      <c r="I128" s="15">
        <v>100</v>
      </c>
      <c r="J128" s="15">
        <v>13</v>
      </c>
      <c r="K128" s="15">
        <v>8</v>
      </c>
      <c r="L128" s="15">
        <v>1</v>
      </c>
      <c r="M128" s="79">
        <v>2.6</v>
      </c>
      <c r="N128" s="101">
        <v>2.6</v>
      </c>
      <c r="O128" s="63">
        <v>2530</v>
      </c>
      <c r="P128" s="64">
        <f>Table2245789101123456789101112131415161718[[#This Row],[PEMBULATAN]]*O128</f>
        <v>6578</v>
      </c>
    </row>
    <row r="129" spans="1:16" ht="26.25" customHeight="1" x14ac:dyDescent="0.2">
      <c r="A129" s="13"/>
      <c r="B129" s="73"/>
      <c r="C129" s="71" t="s">
        <v>2669</v>
      </c>
      <c r="D129" s="76" t="s">
        <v>69</v>
      </c>
      <c r="E129" s="12">
        <v>44481</v>
      </c>
      <c r="F129" s="74" t="s">
        <v>2543</v>
      </c>
      <c r="G129" s="12">
        <v>44482.833333333336</v>
      </c>
      <c r="H129" s="75" t="s">
        <v>1888</v>
      </c>
      <c r="I129" s="15">
        <v>56</v>
      </c>
      <c r="J129" s="15">
        <v>51</v>
      </c>
      <c r="K129" s="15">
        <v>5</v>
      </c>
      <c r="L129" s="15">
        <v>2</v>
      </c>
      <c r="M129" s="79">
        <v>3.57</v>
      </c>
      <c r="N129" s="101">
        <v>3.57</v>
      </c>
      <c r="O129" s="63">
        <v>2530</v>
      </c>
      <c r="P129" s="64">
        <f>Table2245789101123456789101112131415161718[[#This Row],[PEMBULATAN]]*O129</f>
        <v>9032.1</v>
      </c>
    </row>
    <row r="130" spans="1:16" ht="26.25" customHeight="1" x14ac:dyDescent="0.2">
      <c r="A130" s="13"/>
      <c r="B130" s="73"/>
      <c r="C130" s="71" t="s">
        <v>2670</v>
      </c>
      <c r="D130" s="76" t="s">
        <v>69</v>
      </c>
      <c r="E130" s="12">
        <v>44481</v>
      </c>
      <c r="F130" s="74" t="s">
        <v>2543</v>
      </c>
      <c r="G130" s="12">
        <v>44482.833333333336</v>
      </c>
      <c r="H130" s="75" t="s">
        <v>1888</v>
      </c>
      <c r="I130" s="15">
        <v>64</v>
      </c>
      <c r="J130" s="15">
        <v>38</v>
      </c>
      <c r="K130" s="15">
        <v>30</v>
      </c>
      <c r="L130" s="15">
        <v>5</v>
      </c>
      <c r="M130" s="79">
        <v>18.239999999999998</v>
      </c>
      <c r="N130" s="101">
        <v>18.239999999999998</v>
      </c>
      <c r="O130" s="63">
        <v>2530</v>
      </c>
      <c r="P130" s="64">
        <f>Table2245789101123456789101112131415161718[[#This Row],[PEMBULATAN]]*O130</f>
        <v>46147.199999999997</v>
      </c>
    </row>
    <row r="131" spans="1:16" ht="26.25" customHeight="1" x14ac:dyDescent="0.2">
      <c r="A131" s="13"/>
      <c r="B131" s="73"/>
      <c r="C131" s="71" t="s">
        <v>2671</v>
      </c>
      <c r="D131" s="76" t="s">
        <v>69</v>
      </c>
      <c r="E131" s="12">
        <v>44481</v>
      </c>
      <c r="F131" s="74" t="s">
        <v>2543</v>
      </c>
      <c r="G131" s="12">
        <v>44482.833333333336</v>
      </c>
      <c r="H131" s="75" t="s">
        <v>1888</v>
      </c>
      <c r="I131" s="15">
        <v>45</v>
      </c>
      <c r="J131" s="15">
        <v>45</v>
      </c>
      <c r="K131" s="15">
        <v>8</v>
      </c>
      <c r="L131" s="15">
        <v>3</v>
      </c>
      <c r="M131" s="79">
        <v>4.05</v>
      </c>
      <c r="N131" s="101">
        <v>4.05</v>
      </c>
      <c r="O131" s="63">
        <v>2530</v>
      </c>
      <c r="P131" s="64">
        <f>Table2245789101123456789101112131415161718[[#This Row],[PEMBULATAN]]*O131</f>
        <v>10246.5</v>
      </c>
    </row>
    <row r="132" spans="1:16" ht="26.25" customHeight="1" x14ac:dyDescent="0.2">
      <c r="A132" s="13"/>
      <c r="B132" s="73"/>
      <c r="C132" s="71" t="s">
        <v>2672</v>
      </c>
      <c r="D132" s="76" t="s">
        <v>69</v>
      </c>
      <c r="E132" s="12">
        <v>44481</v>
      </c>
      <c r="F132" s="74" t="s">
        <v>2543</v>
      </c>
      <c r="G132" s="12">
        <v>44482.833333333336</v>
      </c>
      <c r="H132" s="75" t="s">
        <v>1888</v>
      </c>
      <c r="I132" s="15">
        <v>87</v>
      </c>
      <c r="J132" s="15">
        <v>52</v>
      </c>
      <c r="K132" s="15">
        <v>9</v>
      </c>
      <c r="L132" s="15">
        <v>1</v>
      </c>
      <c r="M132" s="79">
        <v>10.179</v>
      </c>
      <c r="N132" s="101">
        <v>10.179</v>
      </c>
      <c r="O132" s="63">
        <v>2530</v>
      </c>
      <c r="P132" s="64">
        <f>Table2245789101123456789101112131415161718[[#This Row],[PEMBULATAN]]*O132</f>
        <v>25752.87</v>
      </c>
    </row>
    <row r="133" spans="1:16" ht="26.25" customHeight="1" x14ac:dyDescent="0.2">
      <c r="A133" s="13"/>
      <c r="B133" s="73"/>
      <c r="C133" s="71" t="s">
        <v>2673</v>
      </c>
      <c r="D133" s="76" t="s">
        <v>69</v>
      </c>
      <c r="E133" s="12">
        <v>44481</v>
      </c>
      <c r="F133" s="74" t="s">
        <v>2543</v>
      </c>
      <c r="G133" s="12">
        <v>44482.833333333336</v>
      </c>
      <c r="H133" s="75" t="s">
        <v>1888</v>
      </c>
      <c r="I133" s="15">
        <v>56</v>
      </c>
      <c r="J133" s="15">
        <v>33</v>
      </c>
      <c r="K133" s="15">
        <v>33</v>
      </c>
      <c r="L133" s="15">
        <v>4</v>
      </c>
      <c r="M133" s="79">
        <v>15.246</v>
      </c>
      <c r="N133" s="101">
        <v>15.246</v>
      </c>
      <c r="O133" s="63">
        <v>2530</v>
      </c>
      <c r="P133" s="64">
        <f>Table2245789101123456789101112131415161718[[#This Row],[PEMBULATAN]]*O133</f>
        <v>38572.380000000005</v>
      </c>
    </row>
    <row r="134" spans="1:16" ht="26.25" customHeight="1" x14ac:dyDescent="0.2">
      <c r="A134" s="13"/>
      <c r="B134" s="73"/>
      <c r="C134" s="71" t="s">
        <v>2674</v>
      </c>
      <c r="D134" s="76" t="s">
        <v>69</v>
      </c>
      <c r="E134" s="12">
        <v>44481</v>
      </c>
      <c r="F134" s="74" t="s">
        <v>2543</v>
      </c>
      <c r="G134" s="12">
        <v>44482.833333333336</v>
      </c>
      <c r="H134" s="75" t="s">
        <v>1888</v>
      </c>
      <c r="I134" s="15">
        <v>60</v>
      </c>
      <c r="J134" s="15">
        <v>28</v>
      </c>
      <c r="K134" s="15">
        <v>12</v>
      </c>
      <c r="L134" s="15">
        <v>2</v>
      </c>
      <c r="M134" s="79">
        <v>5.04</v>
      </c>
      <c r="N134" s="101">
        <v>5.04</v>
      </c>
      <c r="O134" s="63">
        <v>2530</v>
      </c>
      <c r="P134" s="64">
        <f>Table2245789101123456789101112131415161718[[#This Row],[PEMBULATAN]]*O134</f>
        <v>12751.2</v>
      </c>
    </row>
    <row r="135" spans="1:16" ht="26.25" customHeight="1" x14ac:dyDescent="0.2">
      <c r="A135" s="13"/>
      <c r="B135" s="73"/>
      <c r="C135" s="71" t="s">
        <v>2675</v>
      </c>
      <c r="D135" s="76" t="s">
        <v>69</v>
      </c>
      <c r="E135" s="12">
        <v>44481</v>
      </c>
      <c r="F135" s="74" t="s">
        <v>2543</v>
      </c>
      <c r="G135" s="12">
        <v>44482.833333333336</v>
      </c>
      <c r="H135" s="75" t="s">
        <v>1888</v>
      </c>
      <c r="I135" s="15">
        <v>115</v>
      </c>
      <c r="J135" s="15">
        <v>22</v>
      </c>
      <c r="K135" s="15">
        <v>6</v>
      </c>
      <c r="L135" s="15">
        <v>2</v>
      </c>
      <c r="M135" s="79">
        <v>3.7949999999999999</v>
      </c>
      <c r="N135" s="101">
        <v>3.7949999999999999</v>
      </c>
      <c r="O135" s="63">
        <v>2530</v>
      </c>
      <c r="P135" s="64">
        <f>Table2245789101123456789101112131415161718[[#This Row],[PEMBULATAN]]*O135</f>
        <v>9601.35</v>
      </c>
    </row>
    <row r="136" spans="1:16" ht="26.25" customHeight="1" x14ac:dyDescent="0.2">
      <c r="A136" s="13"/>
      <c r="B136" s="73"/>
      <c r="C136" s="71" t="s">
        <v>2676</v>
      </c>
      <c r="D136" s="76" t="s">
        <v>69</v>
      </c>
      <c r="E136" s="12">
        <v>44481</v>
      </c>
      <c r="F136" s="74" t="s">
        <v>2543</v>
      </c>
      <c r="G136" s="12">
        <v>44482.833333333336</v>
      </c>
      <c r="H136" s="75" t="s">
        <v>1888</v>
      </c>
      <c r="I136" s="15">
        <v>76</v>
      </c>
      <c r="J136" s="15">
        <v>33</v>
      </c>
      <c r="K136" s="15">
        <v>27</v>
      </c>
      <c r="L136" s="15">
        <v>14</v>
      </c>
      <c r="M136" s="79">
        <v>16.928999999999998</v>
      </c>
      <c r="N136" s="101">
        <v>16.928999999999998</v>
      </c>
      <c r="O136" s="63">
        <v>2530</v>
      </c>
      <c r="P136" s="64">
        <f>Table2245789101123456789101112131415161718[[#This Row],[PEMBULATAN]]*O136</f>
        <v>42830.369999999995</v>
      </c>
    </row>
    <row r="137" spans="1:16" ht="26.25" customHeight="1" x14ac:dyDescent="0.2">
      <c r="A137" s="13"/>
      <c r="B137" s="73"/>
      <c r="C137" s="71" t="s">
        <v>2677</v>
      </c>
      <c r="D137" s="76" t="s">
        <v>69</v>
      </c>
      <c r="E137" s="12">
        <v>44481</v>
      </c>
      <c r="F137" s="74" t="s">
        <v>2543</v>
      </c>
      <c r="G137" s="12">
        <v>44482.833333333336</v>
      </c>
      <c r="H137" s="75" t="s">
        <v>1888</v>
      </c>
      <c r="I137" s="15">
        <v>91</v>
      </c>
      <c r="J137" s="15">
        <v>51</v>
      </c>
      <c r="K137" s="15">
        <v>38</v>
      </c>
      <c r="L137" s="15">
        <v>21</v>
      </c>
      <c r="M137" s="79">
        <v>44.089500000000001</v>
      </c>
      <c r="N137" s="101">
        <v>44.089500000000001</v>
      </c>
      <c r="O137" s="63">
        <v>2530</v>
      </c>
      <c r="P137" s="64">
        <f>Table2245789101123456789101112131415161718[[#This Row],[PEMBULATAN]]*O137</f>
        <v>111546.435</v>
      </c>
    </row>
    <row r="138" spans="1:16" ht="26.25" customHeight="1" x14ac:dyDescent="0.2">
      <c r="A138" s="13"/>
      <c r="B138" s="73"/>
      <c r="C138" s="71" t="s">
        <v>2678</v>
      </c>
      <c r="D138" s="76" t="s">
        <v>69</v>
      </c>
      <c r="E138" s="12">
        <v>44481</v>
      </c>
      <c r="F138" s="74" t="s">
        <v>2543</v>
      </c>
      <c r="G138" s="12">
        <v>44482.833333333336</v>
      </c>
      <c r="H138" s="75" t="s">
        <v>1888</v>
      </c>
      <c r="I138" s="15">
        <v>51</v>
      </c>
      <c r="J138" s="15">
        <v>14</v>
      </c>
      <c r="K138" s="15">
        <v>13</v>
      </c>
      <c r="L138" s="15">
        <v>7</v>
      </c>
      <c r="M138" s="79">
        <v>2.3205</v>
      </c>
      <c r="N138" s="101">
        <v>7</v>
      </c>
      <c r="O138" s="63">
        <v>2530</v>
      </c>
      <c r="P138" s="64">
        <f>Table2245789101123456789101112131415161718[[#This Row],[PEMBULATAN]]*O138</f>
        <v>17710</v>
      </c>
    </row>
    <row r="139" spans="1:16" ht="26.25" customHeight="1" x14ac:dyDescent="0.2">
      <c r="A139" s="13"/>
      <c r="B139" s="73"/>
      <c r="C139" s="71" t="s">
        <v>2679</v>
      </c>
      <c r="D139" s="76" t="s">
        <v>69</v>
      </c>
      <c r="E139" s="12">
        <v>44481</v>
      </c>
      <c r="F139" s="74" t="s">
        <v>2543</v>
      </c>
      <c r="G139" s="12">
        <v>44482.833333333336</v>
      </c>
      <c r="H139" s="75" t="s">
        <v>1888</v>
      </c>
      <c r="I139" s="15">
        <v>33</v>
      </c>
      <c r="J139" s="15">
        <v>23</v>
      </c>
      <c r="K139" s="15">
        <v>20</v>
      </c>
      <c r="L139" s="15">
        <v>2</v>
      </c>
      <c r="M139" s="79">
        <v>3.7949999999999999</v>
      </c>
      <c r="N139" s="101">
        <v>3.7949999999999999</v>
      </c>
      <c r="O139" s="63">
        <v>2530</v>
      </c>
      <c r="P139" s="64">
        <f>Table2245789101123456789101112131415161718[[#This Row],[PEMBULATAN]]*O139</f>
        <v>9601.35</v>
      </c>
    </row>
    <row r="140" spans="1:16" ht="26.25" customHeight="1" x14ac:dyDescent="0.2">
      <c r="A140" s="13"/>
      <c r="B140" s="73"/>
      <c r="C140" s="71" t="s">
        <v>2680</v>
      </c>
      <c r="D140" s="76" t="s">
        <v>69</v>
      </c>
      <c r="E140" s="12">
        <v>44481</v>
      </c>
      <c r="F140" s="74" t="s">
        <v>2543</v>
      </c>
      <c r="G140" s="12">
        <v>44482.833333333336</v>
      </c>
      <c r="H140" s="75" t="s">
        <v>1888</v>
      </c>
      <c r="I140" s="15">
        <v>58</v>
      </c>
      <c r="J140" s="15">
        <v>48</v>
      </c>
      <c r="K140" s="15">
        <v>29</v>
      </c>
      <c r="L140" s="15">
        <v>4</v>
      </c>
      <c r="M140" s="79">
        <v>20.184000000000001</v>
      </c>
      <c r="N140" s="101">
        <v>20.184000000000001</v>
      </c>
      <c r="O140" s="63">
        <v>2530</v>
      </c>
      <c r="P140" s="64">
        <f>Table2245789101123456789101112131415161718[[#This Row],[PEMBULATAN]]*O140</f>
        <v>51065.520000000004</v>
      </c>
    </row>
    <row r="141" spans="1:16" ht="26.25" customHeight="1" x14ac:dyDescent="0.2">
      <c r="A141" s="13"/>
      <c r="B141" s="73"/>
      <c r="C141" s="71" t="s">
        <v>2681</v>
      </c>
      <c r="D141" s="76" t="s">
        <v>69</v>
      </c>
      <c r="E141" s="12">
        <v>44481</v>
      </c>
      <c r="F141" s="74" t="s">
        <v>2543</v>
      </c>
      <c r="G141" s="12">
        <v>44482.833333333336</v>
      </c>
      <c r="H141" s="75" t="s">
        <v>1888</v>
      </c>
      <c r="I141" s="15">
        <v>48</v>
      </c>
      <c r="J141" s="15">
        <v>38</v>
      </c>
      <c r="K141" s="15">
        <v>32</v>
      </c>
      <c r="L141" s="15">
        <v>3</v>
      </c>
      <c r="M141" s="79">
        <v>14.592000000000001</v>
      </c>
      <c r="N141" s="101">
        <v>14.592000000000001</v>
      </c>
      <c r="O141" s="63">
        <v>2530</v>
      </c>
      <c r="P141" s="64">
        <f>Table2245789101123456789101112131415161718[[#This Row],[PEMBULATAN]]*O141</f>
        <v>36917.760000000002</v>
      </c>
    </row>
    <row r="142" spans="1:16" ht="26.25" customHeight="1" x14ac:dyDescent="0.2">
      <c r="A142" s="13"/>
      <c r="B142" s="73"/>
      <c r="C142" s="71" t="s">
        <v>2682</v>
      </c>
      <c r="D142" s="76" t="s">
        <v>69</v>
      </c>
      <c r="E142" s="12">
        <v>44481</v>
      </c>
      <c r="F142" s="74" t="s">
        <v>2543</v>
      </c>
      <c r="G142" s="12">
        <v>44482.833333333336</v>
      </c>
      <c r="H142" s="75" t="s">
        <v>1888</v>
      </c>
      <c r="I142" s="15">
        <v>56</v>
      </c>
      <c r="J142" s="15">
        <v>31</v>
      </c>
      <c r="K142" s="15">
        <v>7</v>
      </c>
      <c r="L142" s="15">
        <v>3</v>
      </c>
      <c r="M142" s="79">
        <v>3.0379999999999998</v>
      </c>
      <c r="N142" s="101">
        <v>3.0379999999999998</v>
      </c>
      <c r="O142" s="63">
        <v>2530</v>
      </c>
      <c r="P142" s="64">
        <f>Table2245789101123456789101112131415161718[[#This Row],[PEMBULATAN]]*O142</f>
        <v>7686.1399999999994</v>
      </c>
    </row>
    <row r="143" spans="1:16" ht="26.25" customHeight="1" x14ac:dyDescent="0.2">
      <c r="A143" s="13"/>
      <c r="B143" s="73"/>
      <c r="C143" s="71" t="s">
        <v>2683</v>
      </c>
      <c r="D143" s="76" t="s">
        <v>69</v>
      </c>
      <c r="E143" s="12">
        <v>44481</v>
      </c>
      <c r="F143" s="74" t="s">
        <v>2543</v>
      </c>
      <c r="G143" s="12">
        <v>44482.833333333336</v>
      </c>
      <c r="H143" s="75" t="s">
        <v>1888</v>
      </c>
      <c r="I143" s="15">
        <v>36</v>
      </c>
      <c r="J143" s="15">
        <v>36</v>
      </c>
      <c r="K143" s="15">
        <v>14</v>
      </c>
      <c r="L143" s="15">
        <v>1</v>
      </c>
      <c r="M143" s="79">
        <v>4.5359999999999996</v>
      </c>
      <c r="N143" s="101">
        <v>4.5359999999999996</v>
      </c>
      <c r="O143" s="63">
        <v>2530</v>
      </c>
      <c r="P143" s="64">
        <f>Table2245789101123456789101112131415161718[[#This Row],[PEMBULATAN]]*O143</f>
        <v>11476.079999999998</v>
      </c>
    </row>
    <row r="144" spans="1:16" ht="26.25" customHeight="1" x14ac:dyDescent="0.2">
      <c r="A144" s="13"/>
      <c r="B144" s="73"/>
      <c r="C144" s="71" t="s">
        <v>2684</v>
      </c>
      <c r="D144" s="76" t="s">
        <v>69</v>
      </c>
      <c r="E144" s="12">
        <v>44481</v>
      </c>
      <c r="F144" s="74" t="s">
        <v>2543</v>
      </c>
      <c r="G144" s="12">
        <v>44482.833333333336</v>
      </c>
      <c r="H144" s="75" t="s">
        <v>1888</v>
      </c>
      <c r="I144" s="15">
        <v>85</v>
      </c>
      <c r="J144" s="15">
        <v>68</v>
      </c>
      <c r="K144" s="15">
        <v>35</v>
      </c>
      <c r="L144" s="15">
        <v>7</v>
      </c>
      <c r="M144" s="79">
        <v>50.575000000000003</v>
      </c>
      <c r="N144" s="101">
        <v>50.575000000000003</v>
      </c>
      <c r="O144" s="63">
        <v>2530</v>
      </c>
      <c r="P144" s="64">
        <f>Table2245789101123456789101112131415161718[[#This Row],[PEMBULATAN]]*O144</f>
        <v>127954.75</v>
      </c>
    </row>
    <row r="145" spans="1:16" ht="26.25" customHeight="1" x14ac:dyDescent="0.2">
      <c r="A145" s="13"/>
      <c r="B145" s="73"/>
      <c r="C145" s="71" t="s">
        <v>2685</v>
      </c>
      <c r="D145" s="76" t="s">
        <v>69</v>
      </c>
      <c r="E145" s="12">
        <v>44481</v>
      </c>
      <c r="F145" s="74" t="s">
        <v>2543</v>
      </c>
      <c r="G145" s="12">
        <v>44482.833333333336</v>
      </c>
      <c r="H145" s="75" t="s">
        <v>1888</v>
      </c>
      <c r="I145" s="15">
        <v>37</v>
      </c>
      <c r="J145" s="15">
        <v>31</v>
      </c>
      <c r="K145" s="15">
        <v>21</v>
      </c>
      <c r="L145" s="15">
        <v>12</v>
      </c>
      <c r="M145" s="79">
        <v>6.0217499999999999</v>
      </c>
      <c r="N145" s="101">
        <v>12</v>
      </c>
      <c r="O145" s="63">
        <v>2530</v>
      </c>
      <c r="P145" s="64">
        <f>Table2245789101123456789101112131415161718[[#This Row],[PEMBULATAN]]*O145</f>
        <v>30360</v>
      </c>
    </row>
    <row r="146" spans="1:16" ht="26.25" customHeight="1" x14ac:dyDescent="0.2">
      <c r="A146" s="13"/>
      <c r="B146" s="73"/>
      <c r="C146" s="71" t="s">
        <v>2686</v>
      </c>
      <c r="D146" s="76" t="s">
        <v>69</v>
      </c>
      <c r="E146" s="12">
        <v>44481</v>
      </c>
      <c r="F146" s="74" t="s">
        <v>2543</v>
      </c>
      <c r="G146" s="12">
        <v>44482.833333333336</v>
      </c>
      <c r="H146" s="75" t="s">
        <v>1888</v>
      </c>
      <c r="I146" s="15">
        <v>34</v>
      </c>
      <c r="J146" s="15">
        <v>34</v>
      </c>
      <c r="K146" s="15">
        <v>34</v>
      </c>
      <c r="L146" s="15">
        <v>8</v>
      </c>
      <c r="M146" s="79">
        <v>9.8260000000000005</v>
      </c>
      <c r="N146" s="101">
        <v>9.8260000000000005</v>
      </c>
      <c r="O146" s="63">
        <v>2530</v>
      </c>
      <c r="P146" s="64">
        <f>Table2245789101123456789101112131415161718[[#This Row],[PEMBULATAN]]*O146</f>
        <v>24859.780000000002</v>
      </c>
    </row>
    <row r="147" spans="1:16" ht="26.25" customHeight="1" x14ac:dyDescent="0.2">
      <c r="A147" s="13"/>
      <c r="B147" s="73"/>
      <c r="C147" s="71" t="s">
        <v>2687</v>
      </c>
      <c r="D147" s="76" t="s">
        <v>69</v>
      </c>
      <c r="E147" s="12">
        <v>44481</v>
      </c>
      <c r="F147" s="74" t="s">
        <v>2543</v>
      </c>
      <c r="G147" s="12">
        <v>44482.833333333336</v>
      </c>
      <c r="H147" s="75" t="s">
        <v>1888</v>
      </c>
      <c r="I147" s="15">
        <v>60</v>
      </c>
      <c r="J147" s="15">
        <v>35</v>
      </c>
      <c r="K147" s="15">
        <v>27</v>
      </c>
      <c r="L147" s="15">
        <v>9</v>
      </c>
      <c r="M147" s="79">
        <v>14.175000000000001</v>
      </c>
      <c r="N147" s="101">
        <v>14.175000000000001</v>
      </c>
      <c r="O147" s="63">
        <v>2530</v>
      </c>
      <c r="P147" s="64">
        <f>Table2245789101123456789101112131415161718[[#This Row],[PEMBULATAN]]*O147</f>
        <v>35862.75</v>
      </c>
    </row>
    <row r="148" spans="1:16" ht="26.25" customHeight="1" x14ac:dyDescent="0.2">
      <c r="A148" s="13"/>
      <c r="B148" s="73"/>
      <c r="C148" s="71" t="s">
        <v>2688</v>
      </c>
      <c r="D148" s="76" t="s">
        <v>69</v>
      </c>
      <c r="E148" s="12">
        <v>44481</v>
      </c>
      <c r="F148" s="74" t="s">
        <v>2543</v>
      </c>
      <c r="G148" s="12">
        <v>44482.833333333336</v>
      </c>
      <c r="H148" s="75" t="s">
        <v>1888</v>
      </c>
      <c r="I148" s="15">
        <v>104</v>
      </c>
      <c r="J148" s="15">
        <v>55</v>
      </c>
      <c r="K148" s="15">
        <v>23</v>
      </c>
      <c r="L148" s="15">
        <v>1</v>
      </c>
      <c r="M148" s="79">
        <v>32.89</v>
      </c>
      <c r="N148" s="101">
        <v>32.89</v>
      </c>
      <c r="O148" s="63">
        <v>2530</v>
      </c>
      <c r="P148" s="64">
        <f>Table2245789101123456789101112131415161718[[#This Row],[PEMBULATAN]]*O148</f>
        <v>83211.7</v>
      </c>
    </row>
    <row r="149" spans="1:16" ht="26.25" customHeight="1" x14ac:dyDescent="0.2">
      <c r="A149" s="13"/>
      <c r="B149" s="73"/>
      <c r="C149" s="71" t="s">
        <v>2689</v>
      </c>
      <c r="D149" s="76" t="s">
        <v>69</v>
      </c>
      <c r="E149" s="12">
        <v>44481</v>
      </c>
      <c r="F149" s="74" t="s">
        <v>2543</v>
      </c>
      <c r="G149" s="12">
        <v>44482.833333333336</v>
      </c>
      <c r="H149" s="75" t="s">
        <v>1888</v>
      </c>
      <c r="I149" s="15">
        <v>95</v>
      </c>
      <c r="J149" s="15">
        <v>6</v>
      </c>
      <c r="K149" s="15">
        <v>6</v>
      </c>
      <c r="L149" s="15">
        <v>1</v>
      </c>
      <c r="M149" s="79">
        <v>0.85499999999999998</v>
      </c>
      <c r="N149" s="101">
        <v>1</v>
      </c>
      <c r="O149" s="63">
        <v>2530</v>
      </c>
      <c r="P149" s="64">
        <f>Table2245789101123456789101112131415161718[[#This Row],[PEMBULATAN]]*O149</f>
        <v>2530</v>
      </c>
    </row>
    <row r="150" spans="1:16" ht="26.25" customHeight="1" x14ac:dyDescent="0.2">
      <c r="A150" s="13"/>
      <c r="B150" s="73"/>
      <c r="C150" s="71" t="s">
        <v>2690</v>
      </c>
      <c r="D150" s="76" t="s">
        <v>69</v>
      </c>
      <c r="E150" s="12">
        <v>44481</v>
      </c>
      <c r="F150" s="74" t="s">
        <v>2543</v>
      </c>
      <c r="G150" s="12">
        <v>44482.833333333336</v>
      </c>
      <c r="H150" s="75" t="s">
        <v>1888</v>
      </c>
      <c r="I150" s="15">
        <v>41</v>
      </c>
      <c r="J150" s="15">
        <v>41</v>
      </c>
      <c r="K150" s="15">
        <v>6</v>
      </c>
      <c r="L150" s="15">
        <v>3</v>
      </c>
      <c r="M150" s="79">
        <v>2.5215000000000001</v>
      </c>
      <c r="N150" s="101">
        <v>3</v>
      </c>
      <c r="O150" s="63">
        <v>2530</v>
      </c>
      <c r="P150" s="64">
        <f>Table2245789101123456789101112131415161718[[#This Row],[PEMBULATAN]]*O150</f>
        <v>7590</v>
      </c>
    </row>
    <row r="151" spans="1:16" ht="26.25" customHeight="1" x14ac:dyDescent="0.2">
      <c r="A151" s="13"/>
      <c r="B151" s="73"/>
      <c r="C151" s="71" t="s">
        <v>2691</v>
      </c>
      <c r="D151" s="76" t="s">
        <v>69</v>
      </c>
      <c r="E151" s="12">
        <v>44481</v>
      </c>
      <c r="F151" s="74" t="s">
        <v>2543</v>
      </c>
      <c r="G151" s="12">
        <v>44482.833333333336</v>
      </c>
      <c r="H151" s="75" t="s">
        <v>1888</v>
      </c>
      <c r="I151" s="15">
        <v>70</v>
      </c>
      <c r="J151" s="15">
        <v>45</v>
      </c>
      <c r="K151" s="15">
        <v>21</v>
      </c>
      <c r="L151" s="15">
        <v>15</v>
      </c>
      <c r="M151" s="79">
        <v>16.537500000000001</v>
      </c>
      <c r="N151" s="101">
        <v>16.537500000000001</v>
      </c>
      <c r="O151" s="63">
        <v>2530</v>
      </c>
      <c r="P151" s="64">
        <f>Table2245789101123456789101112131415161718[[#This Row],[PEMBULATAN]]*O151</f>
        <v>41839.875</v>
      </c>
    </row>
    <row r="152" spans="1:16" ht="26.25" customHeight="1" x14ac:dyDescent="0.2">
      <c r="A152" s="13"/>
      <c r="B152" s="73"/>
      <c r="C152" s="71" t="s">
        <v>2692</v>
      </c>
      <c r="D152" s="76" t="s">
        <v>69</v>
      </c>
      <c r="E152" s="12">
        <v>44481</v>
      </c>
      <c r="F152" s="74" t="s">
        <v>2543</v>
      </c>
      <c r="G152" s="12">
        <v>44482.833333333336</v>
      </c>
      <c r="H152" s="75" t="s">
        <v>1888</v>
      </c>
      <c r="I152" s="15">
        <v>71</v>
      </c>
      <c r="J152" s="15">
        <v>30</v>
      </c>
      <c r="K152" s="15">
        <v>28</v>
      </c>
      <c r="L152" s="15">
        <v>1</v>
      </c>
      <c r="M152" s="79">
        <v>14.91</v>
      </c>
      <c r="N152" s="101">
        <v>14.91</v>
      </c>
      <c r="O152" s="63">
        <v>2530</v>
      </c>
      <c r="P152" s="64">
        <f>Table2245789101123456789101112131415161718[[#This Row],[PEMBULATAN]]*O152</f>
        <v>37722.300000000003</v>
      </c>
    </row>
    <row r="153" spans="1:16" ht="26.25" customHeight="1" x14ac:dyDescent="0.2">
      <c r="A153" s="13"/>
      <c r="B153" s="73"/>
      <c r="C153" s="71" t="s">
        <v>2693</v>
      </c>
      <c r="D153" s="76" t="s">
        <v>69</v>
      </c>
      <c r="E153" s="12">
        <v>44481</v>
      </c>
      <c r="F153" s="74" t="s">
        <v>2543</v>
      </c>
      <c r="G153" s="12">
        <v>44482.833333333336</v>
      </c>
      <c r="H153" s="75" t="s">
        <v>1888</v>
      </c>
      <c r="I153" s="15">
        <v>46</v>
      </c>
      <c r="J153" s="15">
        <v>34</v>
      </c>
      <c r="K153" s="15">
        <v>21</v>
      </c>
      <c r="L153" s="15">
        <v>16</v>
      </c>
      <c r="M153" s="79">
        <v>8.2110000000000003</v>
      </c>
      <c r="N153" s="101">
        <v>16</v>
      </c>
      <c r="O153" s="63">
        <v>2530</v>
      </c>
      <c r="P153" s="64">
        <f>Table2245789101123456789101112131415161718[[#This Row],[PEMBULATAN]]*O153</f>
        <v>40480</v>
      </c>
    </row>
    <row r="154" spans="1:16" ht="26.25" customHeight="1" x14ac:dyDescent="0.2">
      <c r="A154" s="13"/>
      <c r="B154" s="73"/>
      <c r="C154" s="71" t="s">
        <v>2694</v>
      </c>
      <c r="D154" s="76" t="s">
        <v>69</v>
      </c>
      <c r="E154" s="12">
        <v>44481</v>
      </c>
      <c r="F154" s="74" t="s">
        <v>2543</v>
      </c>
      <c r="G154" s="12">
        <v>44482.833333333336</v>
      </c>
      <c r="H154" s="75" t="s">
        <v>1888</v>
      </c>
      <c r="I154" s="15">
        <v>40</v>
      </c>
      <c r="J154" s="15">
        <v>30</v>
      </c>
      <c r="K154" s="15">
        <v>28</v>
      </c>
      <c r="L154" s="15">
        <v>3</v>
      </c>
      <c r="M154" s="79">
        <v>8.4</v>
      </c>
      <c r="N154" s="101">
        <v>9</v>
      </c>
      <c r="O154" s="63">
        <v>2530</v>
      </c>
      <c r="P154" s="64">
        <f>Table2245789101123456789101112131415161718[[#This Row],[PEMBULATAN]]*O154</f>
        <v>22770</v>
      </c>
    </row>
    <row r="155" spans="1:16" ht="26.25" customHeight="1" x14ac:dyDescent="0.2">
      <c r="A155" s="13"/>
      <c r="B155" s="73"/>
      <c r="C155" s="71" t="s">
        <v>2695</v>
      </c>
      <c r="D155" s="76" t="s">
        <v>69</v>
      </c>
      <c r="E155" s="12">
        <v>44481</v>
      </c>
      <c r="F155" s="74" t="s">
        <v>2543</v>
      </c>
      <c r="G155" s="12">
        <v>44482.833333333336</v>
      </c>
      <c r="H155" s="75" t="s">
        <v>1888</v>
      </c>
      <c r="I155" s="15">
        <v>156</v>
      </c>
      <c r="J155" s="15">
        <v>23</v>
      </c>
      <c r="K155" s="15">
        <v>4</v>
      </c>
      <c r="L155" s="15">
        <v>3</v>
      </c>
      <c r="M155" s="79">
        <v>3.5880000000000001</v>
      </c>
      <c r="N155" s="101">
        <v>3.5880000000000001</v>
      </c>
      <c r="O155" s="63">
        <v>2530</v>
      </c>
      <c r="P155" s="64">
        <f>Table2245789101123456789101112131415161718[[#This Row],[PEMBULATAN]]*O155</f>
        <v>9077.64</v>
      </c>
    </row>
    <row r="156" spans="1:16" ht="26.25" customHeight="1" x14ac:dyDescent="0.2">
      <c r="A156" s="13"/>
      <c r="B156" s="73"/>
      <c r="C156" s="71" t="s">
        <v>2696</v>
      </c>
      <c r="D156" s="76" t="s">
        <v>69</v>
      </c>
      <c r="E156" s="12">
        <v>44481</v>
      </c>
      <c r="F156" s="74" t="s">
        <v>2543</v>
      </c>
      <c r="G156" s="12">
        <v>44482.833333333336</v>
      </c>
      <c r="H156" s="75" t="s">
        <v>1888</v>
      </c>
      <c r="I156" s="15">
        <v>33</v>
      </c>
      <c r="J156" s="15">
        <v>23</v>
      </c>
      <c r="K156" s="15">
        <v>15</v>
      </c>
      <c r="L156" s="15">
        <v>2</v>
      </c>
      <c r="M156" s="79">
        <v>2.8462499999999999</v>
      </c>
      <c r="N156" s="101">
        <v>2.8462499999999999</v>
      </c>
      <c r="O156" s="63">
        <v>2530</v>
      </c>
      <c r="P156" s="64">
        <f>Table2245789101123456789101112131415161718[[#This Row],[PEMBULATAN]]*O156</f>
        <v>7201.0124999999998</v>
      </c>
    </row>
    <row r="157" spans="1:16" ht="26.25" customHeight="1" x14ac:dyDescent="0.2">
      <c r="A157" s="13"/>
      <c r="B157" s="73"/>
      <c r="C157" s="71" t="s">
        <v>2697</v>
      </c>
      <c r="D157" s="76" t="s">
        <v>69</v>
      </c>
      <c r="E157" s="12">
        <v>44481</v>
      </c>
      <c r="F157" s="74" t="s">
        <v>2543</v>
      </c>
      <c r="G157" s="12">
        <v>44482.833333333336</v>
      </c>
      <c r="H157" s="75" t="s">
        <v>1888</v>
      </c>
      <c r="I157" s="15">
        <v>92</v>
      </c>
      <c r="J157" s="15">
        <v>30</v>
      </c>
      <c r="K157" s="15">
        <v>2</v>
      </c>
      <c r="L157" s="15">
        <v>2</v>
      </c>
      <c r="M157" s="79">
        <v>1.38</v>
      </c>
      <c r="N157" s="101">
        <v>2</v>
      </c>
      <c r="O157" s="63">
        <v>2530</v>
      </c>
      <c r="P157" s="64">
        <f>Table2245789101123456789101112131415161718[[#This Row],[PEMBULATAN]]*O157</f>
        <v>5060</v>
      </c>
    </row>
    <row r="158" spans="1:16" ht="26.25" customHeight="1" x14ac:dyDescent="0.2">
      <c r="A158" s="13"/>
      <c r="B158" s="73"/>
      <c r="C158" s="71" t="s">
        <v>2698</v>
      </c>
      <c r="D158" s="76" t="s">
        <v>69</v>
      </c>
      <c r="E158" s="12">
        <v>44481</v>
      </c>
      <c r="F158" s="74" t="s">
        <v>2543</v>
      </c>
      <c r="G158" s="12">
        <v>44482.833333333336</v>
      </c>
      <c r="H158" s="75" t="s">
        <v>1888</v>
      </c>
      <c r="I158" s="15">
        <v>32</v>
      </c>
      <c r="J158" s="15">
        <v>23</v>
      </c>
      <c r="K158" s="15">
        <v>12</v>
      </c>
      <c r="L158" s="15">
        <v>2</v>
      </c>
      <c r="M158" s="79">
        <v>2.2080000000000002</v>
      </c>
      <c r="N158" s="101">
        <v>2.2080000000000002</v>
      </c>
      <c r="O158" s="63">
        <v>2530</v>
      </c>
      <c r="P158" s="64">
        <f>Table2245789101123456789101112131415161718[[#This Row],[PEMBULATAN]]*O158</f>
        <v>5586.2400000000007</v>
      </c>
    </row>
    <row r="159" spans="1:16" ht="26.25" customHeight="1" x14ac:dyDescent="0.2">
      <c r="A159" s="13"/>
      <c r="B159" s="73"/>
      <c r="C159" s="71" t="s">
        <v>2699</v>
      </c>
      <c r="D159" s="76" t="s">
        <v>69</v>
      </c>
      <c r="E159" s="12">
        <v>44481</v>
      </c>
      <c r="F159" s="74" t="s">
        <v>2543</v>
      </c>
      <c r="G159" s="12">
        <v>44482.833333333336</v>
      </c>
      <c r="H159" s="75" t="s">
        <v>1888</v>
      </c>
      <c r="I159" s="15">
        <v>30</v>
      </c>
      <c r="J159" s="15">
        <v>26</v>
      </c>
      <c r="K159" s="15">
        <v>20</v>
      </c>
      <c r="L159" s="15">
        <v>4</v>
      </c>
      <c r="M159" s="79">
        <v>3.9</v>
      </c>
      <c r="N159" s="101">
        <v>4</v>
      </c>
      <c r="O159" s="63">
        <v>2530</v>
      </c>
      <c r="P159" s="64">
        <f>Table2245789101123456789101112131415161718[[#This Row],[PEMBULATAN]]*O159</f>
        <v>10120</v>
      </c>
    </row>
    <row r="160" spans="1:16" ht="26.25" customHeight="1" x14ac:dyDescent="0.2">
      <c r="A160" s="13"/>
      <c r="B160" s="73"/>
      <c r="C160" s="71" t="s">
        <v>2700</v>
      </c>
      <c r="D160" s="76" t="s">
        <v>69</v>
      </c>
      <c r="E160" s="12">
        <v>44481</v>
      </c>
      <c r="F160" s="74" t="s">
        <v>2543</v>
      </c>
      <c r="G160" s="12">
        <v>44482.833333333336</v>
      </c>
      <c r="H160" s="75" t="s">
        <v>1888</v>
      </c>
      <c r="I160" s="15">
        <v>71</v>
      </c>
      <c r="J160" s="15">
        <v>35</v>
      </c>
      <c r="K160" s="15">
        <v>25</v>
      </c>
      <c r="L160" s="15">
        <v>6</v>
      </c>
      <c r="M160" s="79">
        <v>15.53125</v>
      </c>
      <c r="N160" s="101">
        <v>15.53125</v>
      </c>
      <c r="O160" s="63">
        <v>2530</v>
      </c>
      <c r="P160" s="64">
        <f>Table2245789101123456789101112131415161718[[#This Row],[PEMBULATAN]]*O160</f>
        <v>39294.0625</v>
      </c>
    </row>
    <row r="161" spans="1:16" ht="26.25" customHeight="1" x14ac:dyDescent="0.2">
      <c r="A161" s="13"/>
      <c r="B161" s="73"/>
      <c r="C161" s="71" t="s">
        <v>2701</v>
      </c>
      <c r="D161" s="76" t="s">
        <v>69</v>
      </c>
      <c r="E161" s="12">
        <v>44481</v>
      </c>
      <c r="F161" s="74" t="s">
        <v>2543</v>
      </c>
      <c r="G161" s="12">
        <v>44482.833333333336</v>
      </c>
      <c r="H161" s="75" t="s">
        <v>1888</v>
      </c>
      <c r="I161" s="15">
        <v>52</v>
      </c>
      <c r="J161" s="15">
        <v>43</v>
      </c>
      <c r="K161" s="15">
        <v>21</v>
      </c>
      <c r="L161" s="15">
        <v>2</v>
      </c>
      <c r="M161" s="79">
        <v>11.739000000000001</v>
      </c>
      <c r="N161" s="101">
        <v>11.739000000000001</v>
      </c>
      <c r="O161" s="63">
        <v>2530</v>
      </c>
      <c r="P161" s="64">
        <f>Table2245789101123456789101112131415161718[[#This Row],[PEMBULATAN]]*O161</f>
        <v>29699.670000000002</v>
      </c>
    </row>
    <row r="162" spans="1:16" ht="26.25" customHeight="1" x14ac:dyDescent="0.2">
      <c r="A162" s="13"/>
      <c r="B162" s="73"/>
      <c r="C162" s="71" t="s">
        <v>2702</v>
      </c>
      <c r="D162" s="76" t="s">
        <v>69</v>
      </c>
      <c r="E162" s="12">
        <v>44481</v>
      </c>
      <c r="F162" s="74" t="s">
        <v>2543</v>
      </c>
      <c r="G162" s="12">
        <v>44482.833333333336</v>
      </c>
      <c r="H162" s="75" t="s">
        <v>1888</v>
      </c>
      <c r="I162" s="15">
        <v>30</v>
      </c>
      <c r="J162" s="15">
        <v>30</v>
      </c>
      <c r="K162" s="15">
        <v>30</v>
      </c>
      <c r="L162" s="15">
        <v>2</v>
      </c>
      <c r="M162" s="79">
        <v>6.75</v>
      </c>
      <c r="N162" s="101">
        <v>6.75</v>
      </c>
      <c r="O162" s="63">
        <v>2530</v>
      </c>
      <c r="P162" s="64">
        <f>Table2245789101123456789101112131415161718[[#This Row],[PEMBULATAN]]*O162</f>
        <v>17077.5</v>
      </c>
    </row>
    <row r="163" spans="1:16" ht="26.25" customHeight="1" x14ac:dyDescent="0.2">
      <c r="A163" s="13"/>
      <c r="B163" s="73"/>
      <c r="C163" s="71" t="s">
        <v>2703</v>
      </c>
      <c r="D163" s="76" t="s">
        <v>69</v>
      </c>
      <c r="E163" s="12">
        <v>44481</v>
      </c>
      <c r="F163" s="74" t="s">
        <v>2543</v>
      </c>
      <c r="G163" s="12">
        <v>44482.833333333336</v>
      </c>
      <c r="H163" s="75" t="s">
        <v>1888</v>
      </c>
      <c r="I163" s="15">
        <v>40</v>
      </c>
      <c r="J163" s="15">
        <v>39</v>
      </c>
      <c r="K163" s="15">
        <v>23</v>
      </c>
      <c r="L163" s="15">
        <v>12</v>
      </c>
      <c r="M163" s="79">
        <v>8.9700000000000006</v>
      </c>
      <c r="N163" s="101">
        <v>12</v>
      </c>
      <c r="O163" s="63">
        <v>2530</v>
      </c>
      <c r="P163" s="64">
        <f>Table2245789101123456789101112131415161718[[#This Row],[PEMBULATAN]]*O163</f>
        <v>30360</v>
      </c>
    </row>
    <row r="164" spans="1:16" ht="26.25" customHeight="1" x14ac:dyDescent="0.2">
      <c r="A164" s="13"/>
      <c r="B164" s="73"/>
      <c r="C164" s="71" t="s">
        <v>2704</v>
      </c>
      <c r="D164" s="76" t="s">
        <v>69</v>
      </c>
      <c r="E164" s="12">
        <v>44481</v>
      </c>
      <c r="F164" s="74" t="s">
        <v>2543</v>
      </c>
      <c r="G164" s="12">
        <v>44482.833333333336</v>
      </c>
      <c r="H164" s="75" t="s">
        <v>1888</v>
      </c>
      <c r="I164" s="15">
        <v>120</v>
      </c>
      <c r="J164" s="15">
        <v>20</v>
      </c>
      <c r="K164" s="15">
        <v>6</v>
      </c>
      <c r="L164" s="15">
        <v>3</v>
      </c>
      <c r="M164" s="79">
        <v>3.6</v>
      </c>
      <c r="N164" s="101">
        <v>3.6</v>
      </c>
      <c r="O164" s="63">
        <v>2530</v>
      </c>
      <c r="P164" s="64">
        <f>Table2245789101123456789101112131415161718[[#This Row],[PEMBULATAN]]*O164</f>
        <v>9108</v>
      </c>
    </row>
    <row r="165" spans="1:16" ht="26.25" customHeight="1" x14ac:dyDescent="0.2">
      <c r="A165" s="13"/>
      <c r="B165" s="73"/>
      <c r="C165" s="71" t="s">
        <v>2705</v>
      </c>
      <c r="D165" s="76" t="s">
        <v>69</v>
      </c>
      <c r="E165" s="12">
        <v>44481</v>
      </c>
      <c r="F165" s="74" t="s">
        <v>2543</v>
      </c>
      <c r="G165" s="12">
        <v>44482.833333333336</v>
      </c>
      <c r="H165" s="75" t="s">
        <v>1888</v>
      </c>
      <c r="I165" s="15">
        <v>52</v>
      </c>
      <c r="J165" s="15">
        <v>43</v>
      </c>
      <c r="K165" s="15">
        <v>20</v>
      </c>
      <c r="L165" s="15">
        <v>3</v>
      </c>
      <c r="M165" s="79">
        <v>11.18</v>
      </c>
      <c r="N165" s="101">
        <v>11.18</v>
      </c>
      <c r="O165" s="63">
        <v>2530</v>
      </c>
      <c r="P165" s="64">
        <f>Table2245789101123456789101112131415161718[[#This Row],[PEMBULATAN]]*O165</f>
        <v>28285.399999999998</v>
      </c>
    </row>
    <row r="166" spans="1:16" ht="26.25" customHeight="1" x14ac:dyDescent="0.2">
      <c r="A166" s="13"/>
      <c r="B166" s="73"/>
      <c r="C166" s="71" t="s">
        <v>2706</v>
      </c>
      <c r="D166" s="76" t="s">
        <v>69</v>
      </c>
      <c r="E166" s="12">
        <v>44481</v>
      </c>
      <c r="F166" s="74" t="s">
        <v>2543</v>
      </c>
      <c r="G166" s="12">
        <v>44482.833333333336</v>
      </c>
      <c r="H166" s="75" t="s">
        <v>1888</v>
      </c>
      <c r="I166" s="15">
        <v>51</v>
      </c>
      <c r="J166" s="15">
        <v>40</v>
      </c>
      <c r="K166" s="15">
        <v>23</v>
      </c>
      <c r="L166" s="15">
        <v>4</v>
      </c>
      <c r="M166" s="79">
        <v>11.73</v>
      </c>
      <c r="N166" s="101">
        <v>11.73</v>
      </c>
      <c r="O166" s="63">
        <v>2530</v>
      </c>
      <c r="P166" s="64">
        <f>Table2245789101123456789101112131415161718[[#This Row],[PEMBULATAN]]*O166</f>
        <v>29676.9</v>
      </c>
    </row>
    <row r="167" spans="1:16" ht="26.25" customHeight="1" x14ac:dyDescent="0.2">
      <c r="A167" s="13"/>
      <c r="B167" s="73"/>
      <c r="C167" s="71" t="s">
        <v>2707</v>
      </c>
      <c r="D167" s="76" t="s">
        <v>69</v>
      </c>
      <c r="E167" s="12">
        <v>44481</v>
      </c>
      <c r="F167" s="74" t="s">
        <v>2543</v>
      </c>
      <c r="G167" s="12">
        <v>44482.833333333336</v>
      </c>
      <c r="H167" s="75" t="s">
        <v>1888</v>
      </c>
      <c r="I167" s="15">
        <v>40</v>
      </c>
      <c r="J167" s="15">
        <v>31</v>
      </c>
      <c r="K167" s="15">
        <v>21</v>
      </c>
      <c r="L167" s="15">
        <v>1</v>
      </c>
      <c r="M167" s="79">
        <v>6.51</v>
      </c>
      <c r="N167" s="101">
        <v>6.51</v>
      </c>
      <c r="O167" s="63">
        <v>2530</v>
      </c>
      <c r="P167" s="64">
        <f>Table2245789101123456789101112131415161718[[#This Row],[PEMBULATAN]]*O167</f>
        <v>16470.3</v>
      </c>
    </row>
    <row r="168" spans="1:16" ht="26.25" customHeight="1" x14ac:dyDescent="0.2">
      <c r="A168" s="13"/>
      <c r="B168" s="73"/>
      <c r="C168" s="71" t="s">
        <v>2708</v>
      </c>
      <c r="D168" s="76" t="s">
        <v>69</v>
      </c>
      <c r="E168" s="12">
        <v>44481</v>
      </c>
      <c r="F168" s="74" t="s">
        <v>2543</v>
      </c>
      <c r="G168" s="12">
        <v>44482.833333333336</v>
      </c>
      <c r="H168" s="75" t="s">
        <v>1888</v>
      </c>
      <c r="I168" s="15">
        <v>66</v>
      </c>
      <c r="J168" s="15">
        <v>15</v>
      </c>
      <c r="K168" s="15">
        <v>23</v>
      </c>
      <c r="L168" s="15">
        <v>5</v>
      </c>
      <c r="M168" s="79">
        <v>5.6924999999999999</v>
      </c>
      <c r="N168" s="101">
        <v>5.6924999999999999</v>
      </c>
      <c r="O168" s="63">
        <v>2530</v>
      </c>
      <c r="P168" s="64">
        <f>Table2245789101123456789101112131415161718[[#This Row],[PEMBULATAN]]*O168</f>
        <v>14402.025</v>
      </c>
    </row>
    <row r="169" spans="1:16" ht="26.25" customHeight="1" x14ac:dyDescent="0.2">
      <c r="A169" s="13"/>
      <c r="B169" s="73"/>
      <c r="C169" s="71" t="s">
        <v>2709</v>
      </c>
      <c r="D169" s="76" t="s">
        <v>69</v>
      </c>
      <c r="E169" s="12">
        <v>44481</v>
      </c>
      <c r="F169" s="74" t="s">
        <v>2543</v>
      </c>
      <c r="G169" s="12">
        <v>44482.833333333336</v>
      </c>
      <c r="H169" s="75" t="s">
        <v>1888</v>
      </c>
      <c r="I169" s="15">
        <v>43</v>
      </c>
      <c r="J169" s="15">
        <v>40</v>
      </c>
      <c r="K169" s="15">
        <v>21</v>
      </c>
      <c r="L169" s="15">
        <v>4</v>
      </c>
      <c r="M169" s="79">
        <v>9.0299999999999994</v>
      </c>
      <c r="N169" s="101">
        <v>9.0299999999999994</v>
      </c>
      <c r="O169" s="63">
        <v>2530</v>
      </c>
      <c r="P169" s="64">
        <f>Table2245789101123456789101112131415161718[[#This Row],[PEMBULATAN]]*O169</f>
        <v>22845.899999999998</v>
      </c>
    </row>
    <row r="170" spans="1:16" ht="26.25" customHeight="1" x14ac:dyDescent="0.2">
      <c r="A170" s="13"/>
      <c r="B170" s="73"/>
      <c r="C170" s="71" t="s">
        <v>2710</v>
      </c>
      <c r="D170" s="76" t="s">
        <v>69</v>
      </c>
      <c r="E170" s="12">
        <v>44481</v>
      </c>
      <c r="F170" s="74" t="s">
        <v>2543</v>
      </c>
      <c r="G170" s="12">
        <v>44482.833333333336</v>
      </c>
      <c r="H170" s="75" t="s">
        <v>1888</v>
      </c>
      <c r="I170" s="15">
        <v>50</v>
      </c>
      <c r="J170" s="15">
        <v>40</v>
      </c>
      <c r="K170" s="15">
        <v>20</v>
      </c>
      <c r="L170" s="15">
        <v>4</v>
      </c>
      <c r="M170" s="79">
        <v>10</v>
      </c>
      <c r="N170" s="101">
        <v>10</v>
      </c>
      <c r="O170" s="63">
        <v>2530</v>
      </c>
      <c r="P170" s="64">
        <f>Table2245789101123456789101112131415161718[[#This Row],[PEMBULATAN]]*O170</f>
        <v>25300</v>
      </c>
    </row>
    <row r="171" spans="1:16" ht="26.25" customHeight="1" x14ac:dyDescent="0.2">
      <c r="A171" s="13"/>
      <c r="B171" s="73"/>
      <c r="C171" s="71" t="s">
        <v>2711</v>
      </c>
      <c r="D171" s="76" t="s">
        <v>69</v>
      </c>
      <c r="E171" s="12">
        <v>44481</v>
      </c>
      <c r="F171" s="74" t="s">
        <v>2543</v>
      </c>
      <c r="G171" s="12">
        <v>44482.833333333336</v>
      </c>
      <c r="H171" s="75" t="s">
        <v>1888</v>
      </c>
      <c r="I171" s="15">
        <v>103</v>
      </c>
      <c r="J171" s="15">
        <v>10</v>
      </c>
      <c r="K171" s="15">
        <v>10</v>
      </c>
      <c r="L171" s="15">
        <v>1</v>
      </c>
      <c r="M171" s="79">
        <v>2.5750000000000002</v>
      </c>
      <c r="N171" s="101">
        <v>2.5750000000000002</v>
      </c>
      <c r="O171" s="63">
        <v>2530</v>
      </c>
      <c r="P171" s="64">
        <f>Table2245789101123456789101112131415161718[[#This Row],[PEMBULATAN]]*O171</f>
        <v>6514.75</v>
      </c>
    </row>
    <row r="172" spans="1:16" ht="26.25" customHeight="1" x14ac:dyDescent="0.2">
      <c r="A172" s="13"/>
      <c r="B172" s="73"/>
      <c r="C172" s="71" t="s">
        <v>2712</v>
      </c>
      <c r="D172" s="76" t="s">
        <v>69</v>
      </c>
      <c r="E172" s="12">
        <v>44481</v>
      </c>
      <c r="F172" s="74" t="s">
        <v>2543</v>
      </c>
      <c r="G172" s="12">
        <v>44482.833333333336</v>
      </c>
      <c r="H172" s="75" t="s">
        <v>1888</v>
      </c>
      <c r="I172" s="15">
        <v>61</v>
      </c>
      <c r="J172" s="15">
        <v>42</v>
      </c>
      <c r="K172" s="15">
        <v>5</v>
      </c>
      <c r="L172" s="15">
        <v>2</v>
      </c>
      <c r="M172" s="79">
        <v>3.2025000000000001</v>
      </c>
      <c r="N172" s="101">
        <v>3.2025000000000001</v>
      </c>
      <c r="O172" s="63">
        <v>2530</v>
      </c>
      <c r="P172" s="64">
        <f>Table2245789101123456789101112131415161718[[#This Row],[PEMBULATAN]]*O172</f>
        <v>8102.3250000000007</v>
      </c>
    </row>
    <row r="173" spans="1:16" ht="26.25" customHeight="1" x14ac:dyDescent="0.2">
      <c r="A173" s="13"/>
      <c r="B173" s="73"/>
      <c r="C173" s="71" t="s">
        <v>2713</v>
      </c>
      <c r="D173" s="76" t="s">
        <v>69</v>
      </c>
      <c r="E173" s="12">
        <v>44481</v>
      </c>
      <c r="F173" s="74" t="s">
        <v>2543</v>
      </c>
      <c r="G173" s="12">
        <v>44482.833333333336</v>
      </c>
      <c r="H173" s="75" t="s">
        <v>1888</v>
      </c>
      <c r="I173" s="15">
        <v>50</v>
      </c>
      <c r="J173" s="15">
        <v>40</v>
      </c>
      <c r="K173" s="15">
        <v>23</v>
      </c>
      <c r="L173" s="15">
        <v>5</v>
      </c>
      <c r="M173" s="79">
        <v>11.5</v>
      </c>
      <c r="N173" s="101">
        <v>11.5</v>
      </c>
      <c r="O173" s="63">
        <v>2530</v>
      </c>
      <c r="P173" s="64">
        <f>Table2245789101123456789101112131415161718[[#This Row],[PEMBULATAN]]*O173</f>
        <v>29095</v>
      </c>
    </row>
    <row r="174" spans="1:16" ht="26.25" customHeight="1" x14ac:dyDescent="0.2">
      <c r="A174" s="13"/>
      <c r="B174" s="73"/>
      <c r="C174" s="71" t="s">
        <v>2714</v>
      </c>
      <c r="D174" s="76" t="s">
        <v>69</v>
      </c>
      <c r="E174" s="12">
        <v>44481</v>
      </c>
      <c r="F174" s="74" t="s">
        <v>2543</v>
      </c>
      <c r="G174" s="12">
        <v>44482.833333333336</v>
      </c>
      <c r="H174" s="75" t="s">
        <v>1888</v>
      </c>
      <c r="I174" s="15">
        <v>41</v>
      </c>
      <c r="J174" s="15">
        <v>32</v>
      </c>
      <c r="K174" s="15">
        <v>32</v>
      </c>
      <c r="L174" s="15">
        <v>2</v>
      </c>
      <c r="M174" s="79">
        <v>10.496</v>
      </c>
      <c r="N174" s="101">
        <v>10.496</v>
      </c>
      <c r="O174" s="63">
        <v>2530</v>
      </c>
      <c r="P174" s="64">
        <f>Table2245789101123456789101112131415161718[[#This Row],[PEMBULATAN]]*O174</f>
        <v>26554.880000000001</v>
      </c>
    </row>
    <row r="175" spans="1:16" ht="26.25" customHeight="1" x14ac:dyDescent="0.2">
      <c r="A175" s="13"/>
      <c r="B175" s="73"/>
      <c r="C175" s="71" t="s">
        <v>2715</v>
      </c>
      <c r="D175" s="76" t="s">
        <v>69</v>
      </c>
      <c r="E175" s="12">
        <v>44481</v>
      </c>
      <c r="F175" s="74" t="s">
        <v>2543</v>
      </c>
      <c r="G175" s="12">
        <v>44482.833333333336</v>
      </c>
      <c r="H175" s="75" t="s">
        <v>1888</v>
      </c>
      <c r="I175" s="15">
        <v>63</v>
      </c>
      <c r="J175" s="15">
        <v>40</v>
      </c>
      <c r="K175" s="15">
        <v>30</v>
      </c>
      <c r="L175" s="15">
        <v>7</v>
      </c>
      <c r="M175" s="79">
        <v>18.899999999999999</v>
      </c>
      <c r="N175" s="101">
        <v>18.899999999999999</v>
      </c>
      <c r="O175" s="63">
        <v>2530</v>
      </c>
      <c r="P175" s="64">
        <f>Table2245789101123456789101112131415161718[[#This Row],[PEMBULATAN]]*O175</f>
        <v>47817</v>
      </c>
    </row>
    <row r="176" spans="1:16" ht="26.25" customHeight="1" x14ac:dyDescent="0.2">
      <c r="A176" s="13"/>
      <c r="B176" s="73"/>
      <c r="C176" s="71" t="s">
        <v>2716</v>
      </c>
      <c r="D176" s="76" t="s">
        <v>69</v>
      </c>
      <c r="E176" s="12">
        <v>44481</v>
      </c>
      <c r="F176" s="74" t="s">
        <v>2543</v>
      </c>
      <c r="G176" s="12">
        <v>44482.833333333336</v>
      </c>
      <c r="H176" s="75" t="s">
        <v>1888</v>
      </c>
      <c r="I176" s="15">
        <v>36</v>
      </c>
      <c r="J176" s="15">
        <v>35</v>
      </c>
      <c r="K176" s="15">
        <v>32</v>
      </c>
      <c r="L176" s="15">
        <v>5</v>
      </c>
      <c r="M176" s="79">
        <v>10.08</v>
      </c>
      <c r="N176" s="101">
        <v>10.08</v>
      </c>
      <c r="O176" s="63">
        <v>2530</v>
      </c>
      <c r="P176" s="64">
        <f>Table2245789101123456789101112131415161718[[#This Row],[PEMBULATAN]]*O176</f>
        <v>25502.400000000001</v>
      </c>
    </row>
    <row r="177" spans="1:16" ht="26.25" customHeight="1" x14ac:dyDescent="0.2">
      <c r="A177" s="13"/>
      <c r="B177" s="73"/>
      <c r="C177" s="71" t="s">
        <v>2717</v>
      </c>
      <c r="D177" s="76" t="s">
        <v>69</v>
      </c>
      <c r="E177" s="12">
        <v>44481</v>
      </c>
      <c r="F177" s="74" t="s">
        <v>2543</v>
      </c>
      <c r="G177" s="12">
        <v>44482.833333333336</v>
      </c>
      <c r="H177" s="75" t="s">
        <v>1888</v>
      </c>
      <c r="I177" s="15">
        <v>64</v>
      </c>
      <c r="J177" s="15">
        <v>30</v>
      </c>
      <c r="K177" s="15">
        <v>5</v>
      </c>
      <c r="L177" s="15">
        <v>2</v>
      </c>
      <c r="M177" s="79">
        <v>2.4</v>
      </c>
      <c r="N177" s="101">
        <v>3</v>
      </c>
      <c r="O177" s="63">
        <v>2530</v>
      </c>
      <c r="P177" s="64">
        <f>Table2245789101123456789101112131415161718[[#This Row],[PEMBULATAN]]*O177</f>
        <v>7590</v>
      </c>
    </row>
    <row r="178" spans="1:16" ht="26.25" customHeight="1" x14ac:dyDescent="0.2">
      <c r="A178" s="13"/>
      <c r="B178" s="73"/>
      <c r="C178" s="71" t="s">
        <v>2718</v>
      </c>
      <c r="D178" s="76" t="s">
        <v>69</v>
      </c>
      <c r="E178" s="12">
        <v>44481</v>
      </c>
      <c r="F178" s="74" t="s">
        <v>2543</v>
      </c>
      <c r="G178" s="12">
        <v>44482.833333333336</v>
      </c>
      <c r="H178" s="75" t="s">
        <v>1888</v>
      </c>
      <c r="I178" s="15">
        <v>40</v>
      </c>
      <c r="J178" s="15">
        <v>31</v>
      </c>
      <c r="K178" s="15">
        <v>25</v>
      </c>
      <c r="L178" s="15">
        <v>6</v>
      </c>
      <c r="M178" s="79">
        <v>7.75</v>
      </c>
      <c r="N178" s="101">
        <v>7.75</v>
      </c>
      <c r="O178" s="63">
        <v>2530</v>
      </c>
      <c r="P178" s="64">
        <f>Table2245789101123456789101112131415161718[[#This Row],[PEMBULATAN]]*O178</f>
        <v>19607.5</v>
      </c>
    </row>
    <row r="179" spans="1:16" ht="26.25" customHeight="1" x14ac:dyDescent="0.2">
      <c r="A179" s="13"/>
      <c r="B179" s="73"/>
      <c r="C179" s="71" t="s">
        <v>2719</v>
      </c>
      <c r="D179" s="76" t="s">
        <v>69</v>
      </c>
      <c r="E179" s="12">
        <v>44481</v>
      </c>
      <c r="F179" s="74" t="s">
        <v>2543</v>
      </c>
      <c r="G179" s="12">
        <v>44482.833333333336</v>
      </c>
      <c r="H179" s="75" t="s">
        <v>1888</v>
      </c>
      <c r="I179" s="15">
        <v>71</v>
      </c>
      <c r="J179" s="15">
        <v>35</v>
      </c>
      <c r="K179" s="15">
        <v>6</v>
      </c>
      <c r="L179" s="15">
        <v>1</v>
      </c>
      <c r="M179" s="79">
        <v>3.7275</v>
      </c>
      <c r="N179" s="101">
        <v>3.7275</v>
      </c>
      <c r="O179" s="63">
        <v>2530</v>
      </c>
      <c r="P179" s="64">
        <f>Table2245789101123456789101112131415161718[[#This Row],[PEMBULATAN]]*O179</f>
        <v>9430.5750000000007</v>
      </c>
    </row>
    <row r="180" spans="1:16" ht="26.25" customHeight="1" x14ac:dyDescent="0.2">
      <c r="A180" s="13"/>
      <c r="B180" s="73"/>
      <c r="C180" s="71" t="s">
        <v>2720</v>
      </c>
      <c r="D180" s="76" t="s">
        <v>69</v>
      </c>
      <c r="E180" s="12">
        <v>44481</v>
      </c>
      <c r="F180" s="74" t="s">
        <v>2543</v>
      </c>
      <c r="G180" s="12">
        <v>44482.833333333336</v>
      </c>
      <c r="H180" s="75" t="s">
        <v>1888</v>
      </c>
      <c r="I180" s="15">
        <v>42</v>
      </c>
      <c r="J180" s="15">
        <v>31</v>
      </c>
      <c r="K180" s="15">
        <v>25</v>
      </c>
      <c r="L180" s="15">
        <v>11</v>
      </c>
      <c r="M180" s="79">
        <v>8.1374999999999993</v>
      </c>
      <c r="N180" s="101">
        <v>11</v>
      </c>
      <c r="O180" s="63">
        <v>2530</v>
      </c>
      <c r="P180" s="64">
        <f>Table2245789101123456789101112131415161718[[#This Row],[PEMBULATAN]]*O180</f>
        <v>27830</v>
      </c>
    </row>
    <row r="181" spans="1:16" ht="26.25" customHeight="1" x14ac:dyDescent="0.2">
      <c r="A181" s="13"/>
      <c r="B181" s="73"/>
      <c r="C181" s="71" t="s">
        <v>2721</v>
      </c>
      <c r="D181" s="76" t="s">
        <v>69</v>
      </c>
      <c r="E181" s="12">
        <v>44481</v>
      </c>
      <c r="F181" s="74" t="s">
        <v>2543</v>
      </c>
      <c r="G181" s="12">
        <v>44482.833333333336</v>
      </c>
      <c r="H181" s="75" t="s">
        <v>1888</v>
      </c>
      <c r="I181" s="15">
        <v>81</v>
      </c>
      <c r="J181" s="15">
        <v>54</v>
      </c>
      <c r="K181" s="15">
        <v>21</v>
      </c>
      <c r="L181" s="15">
        <v>16</v>
      </c>
      <c r="M181" s="79">
        <v>22.9635</v>
      </c>
      <c r="N181" s="101">
        <v>22.9635</v>
      </c>
      <c r="O181" s="63">
        <v>2530</v>
      </c>
      <c r="P181" s="64">
        <f>Table2245789101123456789101112131415161718[[#This Row],[PEMBULATAN]]*O181</f>
        <v>58097.654999999999</v>
      </c>
    </row>
    <row r="182" spans="1:16" ht="26.25" customHeight="1" x14ac:dyDescent="0.2">
      <c r="A182" s="13"/>
      <c r="B182" s="73"/>
      <c r="C182" s="71" t="s">
        <v>2722</v>
      </c>
      <c r="D182" s="76" t="s">
        <v>69</v>
      </c>
      <c r="E182" s="12">
        <v>44481</v>
      </c>
      <c r="F182" s="74" t="s">
        <v>2543</v>
      </c>
      <c r="G182" s="12">
        <v>44482.833333333336</v>
      </c>
      <c r="H182" s="75" t="s">
        <v>1888</v>
      </c>
      <c r="I182" s="15">
        <v>64</v>
      </c>
      <c r="J182" s="15">
        <v>26</v>
      </c>
      <c r="K182" s="15">
        <v>2</v>
      </c>
      <c r="L182" s="15">
        <v>2</v>
      </c>
      <c r="M182" s="79">
        <v>0.83199999999999996</v>
      </c>
      <c r="N182" s="101">
        <v>2</v>
      </c>
      <c r="O182" s="63">
        <v>2530</v>
      </c>
      <c r="P182" s="64">
        <f>Table2245789101123456789101112131415161718[[#This Row],[PEMBULATAN]]*O182</f>
        <v>5060</v>
      </c>
    </row>
    <row r="183" spans="1:16" ht="26.25" customHeight="1" x14ac:dyDescent="0.2">
      <c r="A183" s="13"/>
      <c r="B183" s="73"/>
      <c r="C183" s="71" t="s">
        <v>2723</v>
      </c>
      <c r="D183" s="76" t="s">
        <v>69</v>
      </c>
      <c r="E183" s="12">
        <v>44481</v>
      </c>
      <c r="F183" s="74" t="s">
        <v>2543</v>
      </c>
      <c r="G183" s="12">
        <v>44482.833333333336</v>
      </c>
      <c r="H183" s="75" t="s">
        <v>1888</v>
      </c>
      <c r="I183" s="15">
        <v>115</v>
      </c>
      <c r="J183" s="15">
        <v>22</v>
      </c>
      <c r="K183" s="15">
        <v>2</v>
      </c>
      <c r="L183" s="15">
        <v>3</v>
      </c>
      <c r="M183" s="79">
        <v>1.2649999999999999</v>
      </c>
      <c r="N183" s="101">
        <v>3</v>
      </c>
      <c r="O183" s="63">
        <v>2530</v>
      </c>
      <c r="P183" s="64">
        <f>Table2245789101123456789101112131415161718[[#This Row],[PEMBULATAN]]*O183</f>
        <v>7590</v>
      </c>
    </row>
    <row r="184" spans="1:16" ht="26.25" customHeight="1" x14ac:dyDescent="0.2">
      <c r="A184" s="13"/>
      <c r="B184" s="73"/>
      <c r="C184" s="71" t="s">
        <v>2724</v>
      </c>
      <c r="D184" s="76" t="s">
        <v>69</v>
      </c>
      <c r="E184" s="12">
        <v>44481</v>
      </c>
      <c r="F184" s="74" t="s">
        <v>2543</v>
      </c>
      <c r="G184" s="12">
        <v>44482.833333333336</v>
      </c>
      <c r="H184" s="75" t="s">
        <v>1888</v>
      </c>
      <c r="I184" s="15">
        <v>27</v>
      </c>
      <c r="J184" s="15">
        <v>38</v>
      </c>
      <c r="K184" s="15">
        <v>10</v>
      </c>
      <c r="L184" s="15">
        <v>5</v>
      </c>
      <c r="M184" s="79">
        <v>2.5649999999999999</v>
      </c>
      <c r="N184" s="101">
        <v>5</v>
      </c>
      <c r="O184" s="63">
        <v>2530</v>
      </c>
      <c r="P184" s="64">
        <f>Table2245789101123456789101112131415161718[[#This Row],[PEMBULATAN]]*O184</f>
        <v>12650</v>
      </c>
    </row>
    <row r="185" spans="1:16" ht="26.25" customHeight="1" x14ac:dyDescent="0.2">
      <c r="A185" s="13"/>
      <c r="B185" s="73"/>
      <c r="C185" s="71" t="s">
        <v>2725</v>
      </c>
      <c r="D185" s="76" t="s">
        <v>69</v>
      </c>
      <c r="E185" s="12">
        <v>44481</v>
      </c>
      <c r="F185" s="74" t="s">
        <v>2543</v>
      </c>
      <c r="G185" s="12">
        <v>44482.833333333336</v>
      </c>
      <c r="H185" s="75" t="s">
        <v>1888</v>
      </c>
      <c r="I185" s="15">
        <v>81</v>
      </c>
      <c r="J185" s="15">
        <v>34</v>
      </c>
      <c r="K185" s="15">
        <v>12</v>
      </c>
      <c r="L185" s="15">
        <v>9</v>
      </c>
      <c r="M185" s="79">
        <v>8.2620000000000005</v>
      </c>
      <c r="N185" s="101">
        <v>9</v>
      </c>
      <c r="O185" s="63">
        <v>2530</v>
      </c>
      <c r="P185" s="64">
        <f>Table2245789101123456789101112131415161718[[#This Row],[PEMBULATAN]]*O185</f>
        <v>22770</v>
      </c>
    </row>
    <row r="186" spans="1:16" ht="26.25" customHeight="1" x14ac:dyDescent="0.2">
      <c r="A186" s="13"/>
      <c r="B186" s="73"/>
      <c r="C186" s="71" t="s">
        <v>2726</v>
      </c>
      <c r="D186" s="76" t="s">
        <v>69</v>
      </c>
      <c r="E186" s="12">
        <v>44481</v>
      </c>
      <c r="F186" s="74" t="s">
        <v>2543</v>
      </c>
      <c r="G186" s="12">
        <v>44482.833333333336</v>
      </c>
      <c r="H186" s="75" t="s">
        <v>1888</v>
      </c>
      <c r="I186" s="15">
        <v>51</v>
      </c>
      <c r="J186" s="15">
        <v>32</v>
      </c>
      <c r="K186" s="15">
        <v>23</v>
      </c>
      <c r="L186" s="15">
        <v>3</v>
      </c>
      <c r="M186" s="79">
        <v>9.3840000000000003</v>
      </c>
      <c r="N186" s="101">
        <v>10</v>
      </c>
      <c r="O186" s="63">
        <v>2530</v>
      </c>
      <c r="P186" s="64">
        <f>Table2245789101123456789101112131415161718[[#This Row],[PEMBULATAN]]*O186</f>
        <v>25300</v>
      </c>
    </row>
    <row r="187" spans="1:16" ht="26.25" customHeight="1" x14ac:dyDescent="0.2">
      <c r="A187" s="13"/>
      <c r="B187" s="73"/>
      <c r="C187" s="71" t="s">
        <v>2727</v>
      </c>
      <c r="D187" s="76" t="s">
        <v>69</v>
      </c>
      <c r="E187" s="12">
        <v>44481</v>
      </c>
      <c r="F187" s="74" t="s">
        <v>2543</v>
      </c>
      <c r="G187" s="12">
        <v>44482.833333333336</v>
      </c>
      <c r="H187" s="75" t="s">
        <v>1888</v>
      </c>
      <c r="I187" s="15">
        <v>61</v>
      </c>
      <c r="J187" s="15">
        <v>41</v>
      </c>
      <c r="K187" s="15">
        <v>5</v>
      </c>
      <c r="L187" s="15">
        <v>2</v>
      </c>
      <c r="M187" s="79">
        <v>3.1262500000000002</v>
      </c>
      <c r="N187" s="101">
        <v>3.1262500000000002</v>
      </c>
      <c r="O187" s="63">
        <v>2530</v>
      </c>
      <c r="P187" s="64">
        <f>Table2245789101123456789101112131415161718[[#This Row],[PEMBULATAN]]*O187</f>
        <v>7909.4125000000004</v>
      </c>
    </row>
    <row r="188" spans="1:16" ht="26.25" customHeight="1" x14ac:dyDescent="0.2">
      <c r="A188" s="13"/>
      <c r="B188" s="73"/>
      <c r="C188" s="71" t="s">
        <v>2728</v>
      </c>
      <c r="D188" s="76" t="s">
        <v>69</v>
      </c>
      <c r="E188" s="12">
        <v>44481</v>
      </c>
      <c r="F188" s="74" t="s">
        <v>2543</v>
      </c>
      <c r="G188" s="12">
        <v>44482.833333333336</v>
      </c>
      <c r="H188" s="75" t="s">
        <v>1888</v>
      </c>
      <c r="I188" s="15">
        <v>100</v>
      </c>
      <c r="J188" s="15">
        <v>31</v>
      </c>
      <c r="K188" s="15">
        <v>32</v>
      </c>
      <c r="L188" s="15">
        <v>15</v>
      </c>
      <c r="M188" s="79">
        <v>24.8</v>
      </c>
      <c r="N188" s="101">
        <v>24.8</v>
      </c>
      <c r="O188" s="63">
        <v>2530</v>
      </c>
      <c r="P188" s="64">
        <f>Table2245789101123456789101112131415161718[[#This Row],[PEMBULATAN]]*O188</f>
        <v>62744</v>
      </c>
    </row>
    <row r="189" spans="1:16" ht="26.25" customHeight="1" x14ac:dyDescent="0.2">
      <c r="A189" s="13"/>
      <c r="B189" s="73"/>
      <c r="C189" s="71" t="s">
        <v>2729</v>
      </c>
      <c r="D189" s="76" t="s">
        <v>69</v>
      </c>
      <c r="E189" s="12">
        <v>44481</v>
      </c>
      <c r="F189" s="74" t="s">
        <v>2543</v>
      </c>
      <c r="G189" s="12">
        <v>44482.833333333336</v>
      </c>
      <c r="H189" s="75" t="s">
        <v>1888</v>
      </c>
      <c r="I189" s="15">
        <v>110</v>
      </c>
      <c r="J189" s="15">
        <v>12</v>
      </c>
      <c r="K189" s="15">
        <v>12</v>
      </c>
      <c r="L189" s="15">
        <v>3</v>
      </c>
      <c r="M189" s="79">
        <v>3.96</v>
      </c>
      <c r="N189" s="101">
        <v>3.96</v>
      </c>
      <c r="O189" s="63">
        <v>2530</v>
      </c>
      <c r="P189" s="64">
        <f>Table2245789101123456789101112131415161718[[#This Row],[PEMBULATAN]]*O189</f>
        <v>10018.799999999999</v>
      </c>
    </row>
    <row r="190" spans="1:16" ht="26.25" customHeight="1" x14ac:dyDescent="0.2">
      <c r="A190" s="13"/>
      <c r="B190" s="73"/>
      <c r="C190" s="71" t="s">
        <v>2730</v>
      </c>
      <c r="D190" s="76" t="s">
        <v>69</v>
      </c>
      <c r="E190" s="12">
        <v>44481</v>
      </c>
      <c r="F190" s="74" t="s">
        <v>2543</v>
      </c>
      <c r="G190" s="12">
        <v>44482.833333333336</v>
      </c>
      <c r="H190" s="75" t="s">
        <v>1888</v>
      </c>
      <c r="I190" s="15">
        <v>91</v>
      </c>
      <c r="J190" s="15">
        <v>42</v>
      </c>
      <c r="K190" s="15">
        <v>42</v>
      </c>
      <c r="L190" s="15">
        <v>7</v>
      </c>
      <c r="M190" s="79">
        <v>40.131</v>
      </c>
      <c r="N190" s="101">
        <v>40.131</v>
      </c>
      <c r="O190" s="63">
        <v>2530</v>
      </c>
      <c r="P190" s="64">
        <f>Table2245789101123456789101112131415161718[[#This Row],[PEMBULATAN]]*O190</f>
        <v>101531.43000000001</v>
      </c>
    </row>
    <row r="191" spans="1:16" ht="26.25" customHeight="1" x14ac:dyDescent="0.2">
      <c r="A191" s="13"/>
      <c r="B191" s="73"/>
      <c r="C191" s="71" t="s">
        <v>2731</v>
      </c>
      <c r="D191" s="76" t="s">
        <v>69</v>
      </c>
      <c r="E191" s="12">
        <v>44481</v>
      </c>
      <c r="F191" s="74" t="s">
        <v>2543</v>
      </c>
      <c r="G191" s="12">
        <v>44482.833333333336</v>
      </c>
      <c r="H191" s="75" t="s">
        <v>1888</v>
      </c>
      <c r="I191" s="15">
        <v>12</v>
      </c>
      <c r="J191" s="15">
        <v>30</v>
      </c>
      <c r="K191" s="15">
        <v>30</v>
      </c>
      <c r="L191" s="15">
        <v>19</v>
      </c>
      <c r="M191" s="79">
        <v>2.7</v>
      </c>
      <c r="N191" s="101">
        <v>19</v>
      </c>
      <c r="O191" s="63">
        <v>2530</v>
      </c>
      <c r="P191" s="64">
        <f>Table2245789101123456789101112131415161718[[#This Row],[PEMBULATAN]]*O191</f>
        <v>48070</v>
      </c>
    </row>
    <row r="192" spans="1:16" ht="26.25" customHeight="1" x14ac:dyDescent="0.2">
      <c r="A192" s="13"/>
      <c r="B192" s="73"/>
      <c r="C192" s="71" t="s">
        <v>2732</v>
      </c>
      <c r="D192" s="76" t="s">
        <v>69</v>
      </c>
      <c r="E192" s="12">
        <v>44481</v>
      </c>
      <c r="F192" s="74" t="s">
        <v>2543</v>
      </c>
      <c r="G192" s="12">
        <v>44482.833333333336</v>
      </c>
      <c r="H192" s="75" t="s">
        <v>1888</v>
      </c>
      <c r="I192" s="15">
        <v>50</v>
      </c>
      <c r="J192" s="15">
        <v>41</v>
      </c>
      <c r="K192" s="15">
        <v>23</v>
      </c>
      <c r="L192" s="15">
        <v>8</v>
      </c>
      <c r="M192" s="79">
        <v>11.7875</v>
      </c>
      <c r="N192" s="101">
        <v>11.7875</v>
      </c>
      <c r="O192" s="63">
        <v>2530</v>
      </c>
      <c r="P192" s="64">
        <f>Table2245789101123456789101112131415161718[[#This Row],[PEMBULATAN]]*O192</f>
        <v>29822.375</v>
      </c>
    </row>
    <row r="193" spans="1:16" ht="26.25" customHeight="1" x14ac:dyDescent="0.2">
      <c r="A193" s="13"/>
      <c r="B193" s="73"/>
      <c r="C193" s="71" t="s">
        <v>2733</v>
      </c>
      <c r="D193" s="76" t="s">
        <v>69</v>
      </c>
      <c r="E193" s="12">
        <v>44481</v>
      </c>
      <c r="F193" s="74" t="s">
        <v>2543</v>
      </c>
      <c r="G193" s="12">
        <v>44482.833333333336</v>
      </c>
      <c r="H193" s="75" t="s">
        <v>1888</v>
      </c>
      <c r="I193" s="15">
        <v>84</v>
      </c>
      <c r="J193" s="15">
        <v>53</v>
      </c>
      <c r="K193" s="15">
        <v>32</v>
      </c>
      <c r="L193" s="15">
        <v>12</v>
      </c>
      <c r="M193" s="79">
        <v>35.616</v>
      </c>
      <c r="N193" s="101">
        <v>35.616</v>
      </c>
      <c r="O193" s="63">
        <v>2530</v>
      </c>
      <c r="P193" s="64">
        <f>Table2245789101123456789101112131415161718[[#This Row],[PEMBULATAN]]*O193</f>
        <v>90108.479999999996</v>
      </c>
    </row>
    <row r="194" spans="1:16" ht="26.25" customHeight="1" x14ac:dyDescent="0.2">
      <c r="A194" s="13"/>
      <c r="B194" s="73"/>
      <c r="C194" s="71" t="s">
        <v>2734</v>
      </c>
      <c r="D194" s="76" t="s">
        <v>69</v>
      </c>
      <c r="E194" s="12">
        <v>44481</v>
      </c>
      <c r="F194" s="74" t="s">
        <v>2543</v>
      </c>
      <c r="G194" s="12">
        <v>44482.833333333336</v>
      </c>
      <c r="H194" s="75" t="s">
        <v>1888</v>
      </c>
      <c r="I194" s="15">
        <v>83</v>
      </c>
      <c r="J194" s="15">
        <v>51</v>
      </c>
      <c r="K194" s="15">
        <v>24</v>
      </c>
      <c r="L194" s="15">
        <v>23</v>
      </c>
      <c r="M194" s="79">
        <v>25.398</v>
      </c>
      <c r="N194" s="101">
        <v>26</v>
      </c>
      <c r="O194" s="63">
        <v>2530</v>
      </c>
      <c r="P194" s="64">
        <f>Table2245789101123456789101112131415161718[[#This Row],[PEMBULATAN]]*O194</f>
        <v>65780</v>
      </c>
    </row>
    <row r="195" spans="1:16" ht="26.25" customHeight="1" x14ac:dyDescent="0.2">
      <c r="A195" s="13"/>
      <c r="B195" s="73"/>
      <c r="C195" s="71" t="s">
        <v>2735</v>
      </c>
      <c r="D195" s="76" t="s">
        <v>69</v>
      </c>
      <c r="E195" s="12">
        <v>44481</v>
      </c>
      <c r="F195" s="74" t="s">
        <v>2543</v>
      </c>
      <c r="G195" s="12">
        <v>44482.833333333336</v>
      </c>
      <c r="H195" s="75" t="s">
        <v>1888</v>
      </c>
      <c r="I195" s="15">
        <v>100</v>
      </c>
      <c r="J195" s="15">
        <v>54</v>
      </c>
      <c r="K195" s="15">
        <v>40</v>
      </c>
      <c r="L195" s="15">
        <v>30</v>
      </c>
      <c r="M195" s="79">
        <v>54</v>
      </c>
      <c r="N195" s="101">
        <v>54</v>
      </c>
      <c r="O195" s="63">
        <v>2530</v>
      </c>
      <c r="P195" s="64">
        <f>Table2245789101123456789101112131415161718[[#This Row],[PEMBULATAN]]*O195</f>
        <v>136620</v>
      </c>
    </row>
    <row r="196" spans="1:16" ht="26.25" customHeight="1" x14ac:dyDescent="0.2">
      <c r="A196" s="13"/>
      <c r="B196" s="73"/>
      <c r="C196" s="71" t="s">
        <v>2736</v>
      </c>
      <c r="D196" s="76" t="s">
        <v>69</v>
      </c>
      <c r="E196" s="12">
        <v>44481</v>
      </c>
      <c r="F196" s="74" t="s">
        <v>2543</v>
      </c>
      <c r="G196" s="12">
        <v>44482.833333333336</v>
      </c>
      <c r="H196" s="75" t="s">
        <v>1888</v>
      </c>
      <c r="I196" s="15">
        <v>100</v>
      </c>
      <c r="J196" s="15">
        <v>51</v>
      </c>
      <c r="K196" s="15">
        <v>30</v>
      </c>
      <c r="L196" s="15">
        <v>20</v>
      </c>
      <c r="M196" s="79">
        <v>38.25</v>
      </c>
      <c r="N196" s="101">
        <v>38.25</v>
      </c>
      <c r="O196" s="63">
        <v>2530</v>
      </c>
      <c r="P196" s="64">
        <f>Table2245789101123456789101112131415161718[[#This Row],[PEMBULATAN]]*O196</f>
        <v>96772.5</v>
      </c>
    </row>
    <row r="197" spans="1:16" ht="26.25" customHeight="1" x14ac:dyDescent="0.2">
      <c r="A197" s="13"/>
      <c r="B197" s="73"/>
      <c r="C197" s="71" t="s">
        <v>2737</v>
      </c>
      <c r="D197" s="76" t="s">
        <v>69</v>
      </c>
      <c r="E197" s="12">
        <v>44481</v>
      </c>
      <c r="F197" s="74" t="s">
        <v>2543</v>
      </c>
      <c r="G197" s="12">
        <v>44482.833333333336</v>
      </c>
      <c r="H197" s="75" t="s">
        <v>1888</v>
      </c>
      <c r="I197" s="15">
        <v>90</v>
      </c>
      <c r="J197" s="15">
        <v>60</v>
      </c>
      <c r="K197" s="15">
        <v>25</v>
      </c>
      <c r="L197" s="15">
        <v>16</v>
      </c>
      <c r="M197" s="79">
        <v>33.75</v>
      </c>
      <c r="N197" s="101">
        <v>33.75</v>
      </c>
      <c r="O197" s="63">
        <v>2530</v>
      </c>
      <c r="P197" s="64">
        <f>Table2245789101123456789101112131415161718[[#This Row],[PEMBULATAN]]*O197</f>
        <v>85387.5</v>
      </c>
    </row>
    <row r="198" spans="1:16" ht="26.25" customHeight="1" x14ac:dyDescent="0.2">
      <c r="A198" s="13"/>
      <c r="B198" s="73"/>
      <c r="C198" s="71" t="s">
        <v>2738</v>
      </c>
      <c r="D198" s="76" t="s">
        <v>69</v>
      </c>
      <c r="E198" s="12">
        <v>44481</v>
      </c>
      <c r="F198" s="74" t="s">
        <v>2543</v>
      </c>
      <c r="G198" s="12">
        <v>44482.833333333336</v>
      </c>
      <c r="H198" s="75" t="s">
        <v>1888</v>
      </c>
      <c r="I198" s="15">
        <v>73</v>
      </c>
      <c r="J198" s="15">
        <v>32</v>
      </c>
      <c r="K198" s="15">
        <v>23</v>
      </c>
      <c r="L198" s="15">
        <v>3</v>
      </c>
      <c r="M198" s="79">
        <v>13.432</v>
      </c>
      <c r="N198" s="101">
        <v>14</v>
      </c>
      <c r="O198" s="63">
        <v>2530</v>
      </c>
      <c r="P198" s="64">
        <f>Table2245789101123456789101112131415161718[[#This Row],[PEMBULATAN]]*O198</f>
        <v>35420</v>
      </c>
    </row>
    <row r="199" spans="1:16" ht="26.25" customHeight="1" x14ac:dyDescent="0.2">
      <c r="A199" s="13"/>
      <c r="B199" s="73"/>
      <c r="C199" s="71" t="s">
        <v>2739</v>
      </c>
      <c r="D199" s="76" t="s">
        <v>69</v>
      </c>
      <c r="E199" s="12">
        <v>44481</v>
      </c>
      <c r="F199" s="74" t="s">
        <v>2543</v>
      </c>
      <c r="G199" s="12">
        <v>44482.833333333336</v>
      </c>
      <c r="H199" s="75" t="s">
        <v>1888</v>
      </c>
      <c r="I199" s="15">
        <v>90</v>
      </c>
      <c r="J199" s="15">
        <v>53</v>
      </c>
      <c r="K199" s="15">
        <v>20</v>
      </c>
      <c r="L199" s="15">
        <v>18</v>
      </c>
      <c r="M199" s="79">
        <v>23.85</v>
      </c>
      <c r="N199" s="101">
        <v>23.85</v>
      </c>
      <c r="O199" s="63">
        <v>2530</v>
      </c>
      <c r="P199" s="64">
        <f>Table2245789101123456789101112131415161718[[#This Row],[PEMBULATAN]]*O199</f>
        <v>60340.5</v>
      </c>
    </row>
    <row r="200" spans="1:16" ht="26.25" customHeight="1" x14ac:dyDescent="0.2">
      <c r="A200" s="13"/>
      <c r="B200" s="73"/>
      <c r="C200" s="71" t="s">
        <v>2740</v>
      </c>
      <c r="D200" s="76" t="s">
        <v>69</v>
      </c>
      <c r="E200" s="12">
        <v>44481</v>
      </c>
      <c r="F200" s="74" t="s">
        <v>2543</v>
      </c>
      <c r="G200" s="12">
        <v>44482.833333333336</v>
      </c>
      <c r="H200" s="75" t="s">
        <v>1888</v>
      </c>
      <c r="I200" s="15">
        <v>100</v>
      </c>
      <c r="J200" s="15">
        <v>53</v>
      </c>
      <c r="K200" s="15">
        <v>21</v>
      </c>
      <c r="L200" s="15">
        <v>14</v>
      </c>
      <c r="M200" s="79">
        <v>27.824999999999999</v>
      </c>
      <c r="N200" s="101">
        <v>27.824999999999999</v>
      </c>
      <c r="O200" s="63">
        <v>2530</v>
      </c>
      <c r="P200" s="64">
        <f>Table2245789101123456789101112131415161718[[#This Row],[PEMBULATAN]]*O200</f>
        <v>70397.25</v>
      </c>
    </row>
    <row r="201" spans="1:16" ht="26.25" customHeight="1" x14ac:dyDescent="0.2">
      <c r="A201" s="13"/>
      <c r="B201" s="73"/>
      <c r="C201" s="71" t="s">
        <v>2741</v>
      </c>
      <c r="D201" s="76" t="s">
        <v>69</v>
      </c>
      <c r="E201" s="12">
        <v>44481</v>
      </c>
      <c r="F201" s="74" t="s">
        <v>2543</v>
      </c>
      <c r="G201" s="12">
        <v>44482.833333333336</v>
      </c>
      <c r="H201" s="75" t="s">
        <v>1888</v>
      </c>
      <c r="I201" s="15">
        <v>81</v>
      </c>
      <c r="J201" s="15">
        <v>40</v>
      </c>
      <c r="K201" s="15">
        <v>31</v>
      </c>
      <c r="L201" s="15">
        <v>3</v>
      </c>
      <c r="M201" s="79">
        <v>25.11</v>
      </c>
      <c r="N201" s="101">
        <v>25.11</v>
      </c>
      <c r="O201" s="63">
        <v>2530</v>
      </c>
      <c r="P201" s="64">
        <f>Table2245789101123456789101112131415161718[[#This Row],[PEMBULATAN]]*O201</f>
        <v>63528.299999999996</v>
      </c>
    </row>
    <row r="202" spans="1:16" ht="26.25" customHeight="1" x14ac:dyDescent="0.2">
      <c r="A202" s="13"/>
      <c r="B202" s="73"/>
      <c r="C202" s="71" t="s">
        <v>2742</v>
      </c>
      <c r="D202" s="76" t="s">
        <v>69</v>
      </c>
      <c r="E202" s="12">
        <v>44481</v>
      </c>
      <c r="F202" s="74" t="s">
        <v>2543</v>
      </c>
      <c r="G202" s="12">
        <v>44482.833333333336</v>
      </c>
      <c r="H202" s="75" t="s">
        <v>1888</v>
      </c>
      <c r="I202" s="15">
        <v>81</v>
      </c>
      <c r="J202" s="15">
        <v>63</v>
      </c>
      <c r="K202" s="15">
        <v>30</v>
      </c>
      <c r="L202" s="15">
        <v>15</v>
      </c>
      <c r="M202" s="79">
        <v>38.272500000000001</v>
      </c>
      <c r="N202" s="101">
        <v>38.272500000000001</v>
      </c>
      <c r="O202" s="63">
        <v>2530</v>
      </c>
      <c r="P202" s="64">
        <f>Table2245789101123456789101112131415161718[[#This Row],[PEMBULATAN]]*O202</f>
        <v>96829.425000000003</v>
      </c>
    </row>
    <row r="203" spans="1:16" ht="26.25" customHeight="1" x14ac:dyDescent="0.2">
      <c r="A203" s="13"/>
      <c r="B203" s="73"/>
      <c r="C203" s="71" t="s">
        <v>2743</v>
      </c>
      <c r="D203" s="76" t="s">
        <v>69</v>
      </c>
      <c r="E203" s="12">
        <v>44481</v>
      </c>
      <c r="F203" s="74" t="s">
        <v>2543</v>
      </c>
      <c r="G203" s="12">
        <v>44482.833333333336</v>
      </c>
      <c r="H203" s="75" t="s">
        <v>1888</v>
      </c>
      <c r="I203" s="15">
        <v>93</v>
      </c>
      <c r="J203" s="15">
        <v>71</v>
      </c>
      <c r="K203" s="15">
        <v>30</v>
      </c>
      <c r="L203" s="15">
        <v>15</v>
      </c>
      <c r="M203" s="79">
        <v>49.522500000000001</v>
      </c>
      <c r="N203" s="101">
        <v>49.522500000000001</v>
      </c>
      <c r="O203" s="63">
        <v>2530</v>
      </c>
      <c r="P203" s="64">
        <f>Table2245789101123456789101112131415161718[[#This Row],[PEMBULATAN]]*O203</f>
        <v>125291.925</v>
      </c>
    </row>
    <row r="204" spans="1:16" ht="26.25" customHeight="1" x14ac:dyDescent="0.2">
      <c r="A204" s="13"/>
      <c r="B204" s="73"/>
      <c r="C204" s="71" t="s">
        <v>2744</v>
      </c>
      <c r="D204" s="76" t="s">
        <v>69</v>
      </c>
      <c r="E204" s="12">
        <v>44481</v>
      </c>
      <c r="F204" s="74" t="s">
        <v>2543</v>
      </c>
      <c r="G204" s="12">
        <v>44482.833333333336</v>
      </c>
      <c r="H204" s="75" t="s">
        <v>1888</v>
      </c>
      <c r="I204" s="15">
        <v>92</v>
      </c>
      <c r="J204" s="15">
        <v>52</v>
      </c>
      <c r="K204" s="15">
        <v>29</v>
      </c>
      <c r="L204" s="15">
        <v>8</v>
      </c>
      <c r="M204" s="79">
        <v>34.683999999999997</v>
      </c>
      <c r="N204" s="101">
        <v>34.683999999999997</v>
      </c>
      <c r="O204" s="63">
        <v>2530</v>
      </c>
      <c r="P204" s="64">
        <f>Table2245789101123456789101112131415161718[[#This Row],[PEMBULATAN]]*O204</f>
        <v>87750.51999999999</v>
      </c>
    </row>
    <row r="205" spans="1:16" ht="26.25" customHeight="1" x14ac:dyDescent="0.2">
      <c r="A205" s="13"/>
      <c r="B205" s="73"/>
      <c r="C205" s="71" t="s">
        <v>2745</v>
      </c>
      <c r="D205" s="76" t="s">
        <v>69</v>
      </c>
      <c r="E205" s="12">
        <v>44481</v>
      </c>
      <c r="F205" s="74" t="s">
        <v>2543</v>
      </c>
      <c r="G205" s="12">
        <v>44482.833333333336</v>
      </c>
      <c r="H205" s="75" t="s">
        <v>1888</v>
      </c>
      <c r="I205" s="15">
        <v>81</v>
      </c>
      <c r="J205" s="15">
        <v>51</v>
      </c>
      <c r="K205" s="15">
        <v>22</v>
      </c>
      <c r="L205" s="15">
        <v>7</v>
      </c>
      <c r="M205" s="79">
        <v>22.720500000000001</v>
      </c>
      <c r="N205" s="101">
        <v>22.720500000000001</v>
      </c>
      <c r="O205" s="63">
        <v>2530</v>
      </c>
      <c r="P205" s="64">
        <f>Table2245789101123456789101112131415161718[[#This Row],[PEMBULATAN]]*O205</f>
        <v>57482.865000000005</v>
      </c>
    </row>
    <row r="206" spans="1:16" ht="26.25" customHeight="1" x14ac:dyDescent="0.2">
      <c r="A206" s="13"/>
      <c r="B206" s="73"/>
      <c r="C206" s="71" t="s">
        <v>2746</v>
      </c>
      <c r="D206" s="76" t="s">
        <v>69</v>
      </c>
      <c r="E206" s="12">
        <v>44481</v>
      </c>
      <c r="F206" s="74" t="s">
        <v>2543</v>
      </c>
      <c r="G206" s="12">
        <v>44482.833333333336</v>
      </c>
      <c r="H206" s="75" t="s">
        <v>1888</v>
      </c>
      <c r="I206" s="15">
        <v>91</v>
      </c>
      <c r="J206" s="15">
        <v>51</v>
      </c>
      <c r="K206" s="15">
        <v>29</v>
      </c>
      <c r="L206" s="15">
        <v>10</v>
      </c>
      <c r="M206" s="79">
        <v>33.64725</v>
      </c>
      <c r="N206" s="101">
        <v>33.64725</v>
      </c>
      <c r="O206" s="63">
        <v>2530</v>
      </c>
      <c r="P206" s="64">
        <f>Table2245789101123456789101112131415161718[[#This Row],[PEMBULATAN]]*O206</f>
        <v>85127.542499999996</v>
      </c>
    </row>
    <row r="207" spans="1:16" ht="26.25" customHeight="1" x14ac:dyDescent="0.2">
      <c r="A207" s="13"/>
      <c r="B207" s="73"/>
      <c r="C207" s="71" t="s">
        <v>2747</v>
      </c>
      <c r="D207" s="76" t="s">
        <v>69</v>
      </c>
      <c r="E207" s="12">
        <v>44481</v>
      </c>
      <c r="F207" s="74" t="s">
        <v>2543</v>
      </c>
      <c r="G207" s="12">
        <v>44482.833333333336</v>
      </c>
      <c r="H207" s="75" t="s">
        <v>1888</v>
      </c>
      <c r="I207" s="15">
        <v>93</v>
      </c>
      <c r="J207" s="15">
        <v>60</v>
      </c>
      <c r="K207" s="15">
        <v>31</v>
      </c>
      <c r="L207" s="15">
        <v>16</v>
      </c>
      <c r="M207" s="79">
        <v>43.244999999999997</v>
      </c>
      <c r="N207" s="101">
        <v>43.244999999999997</v>
      </c>
      <c r="O207" s="63">
        <v>2530</v>
      </c>
      <c r="P207" s="64">
        <f>Table2245789101123456789101112131415161718[[#This Row],[PEMBULATAN]]*O207</f>
        <v>109409.84999999999</v>
      </c>
    </row>
    <row r="208" spans="1:16" ht="26.25" customHeight="1" x14ac:dyDescent="0.2">
      <c r="A208" s="13"/>
      <c r="B208" s="73"/>
      <c r="C208" s="71" t="s">
        <v>2748</v>
      </c>
      <c r="D208" s="76" t="s">
        <v>69</v>
      </c>
      <c r="E208" s="12">
        <v>44481</v>
      </c>
      <c r="F208" s="74" t="s">
        <v>2543</v>
      </c>
      <c r="G208" s="12">
        <v>44482.833333333336</v>
      </c>
      <c r="H208" s="75" t="s">
        <v>1888</v>
      </c>
      <c r="I208" s="15">
        <v>60</v>
      </c>
      <c r="J208" s="15">
        <v>50</v>
      </c>
      <c r="K208" s="15">
        <v>30</v>
      </c>
      <c r="L208" s="15">
        <v>10</v>
      </c>
      <c r="M208" s="79">
        <v>22.5</v>
      </c>
      <c r="N208" s="101">
        <v>22.5</v>
      </c>
      <c r="O208" s="63">
        <v>2530</v>
      </c>
      <c r="P208" s="64">
        <f>Table2245789101123456789101112131415161718[[#This Row],[PEMBULATAN]]*O208</f>
        <v>56925</v>
      </c>
    </row>
    <row r="209" spans="1:16" ht="26.25" customHeight="1" x14ac:dyDescent="0.2">
      <c r="A209" s="13"/>
      <c r="B209" s="73"/>
      <c r="C209" s="71" t="s">
        <v>2749</v>
      </c>
      <c r="D209" s="76" t="s">
        <v>69</v>
      </c>
      <c r="E209" s="12">
        <v>44481</v>
      </c>
      <c r="F209" s="74" t="s">
        <v>2543</v>
      </c>
      <c r="G209" s="12">
        <v>44482.833333333336</v>
      </c>
      <c r="H209" s="75" t="s">
        <v>1888</v>
      </c>
      <c r="I209" s="15">
        <v>80</v>
      </c>
      <c r="J209" s="15">
        <v>61</v>
      </c>
      <c r="K209" s="15">
        <v>23</v>
      </c>
      <c r="L209" s="15">
        <v>17</v>
      </c>
      <c r="M209" s="79">
        <v>28.06</v>
      </c>
      <c r="N209" s="101">
        <v>28.06</v>
      </c>
      <c r="O209" s="63">
        <v>2530</v>
      </c>
      <c r="P209" s="64">
        <f>Table2245789101123456789101112131415161718[[#This Row],[PEMBULATAN]]*O209</f>
        <v>70991.8</v>
      </c>
    </row>
    <row r="210" spans="1:16" ht="26.25" customHeight="1" x14ac:dyDescent="0.2">
      <c r="A210" s="13"/>
      <c r="B210" s="73"/>
      <c r="C210" s="71" t="s">
        <v>2750</v>
      </c>
      <c r="D210" s="76" t="s">
        <v>69</v>
      </c>
      <c r="E210" s="12">
        <v>44481</v>
      </c>
      <c r="F210" s="74" t="s">
        <v>2543</v>
      </c>
      <c r="G210" s="12">
        <v>44482.833333333336</v>
      </c>
      <c r="H210" s="75" t="s">
        <v>1888</v>
      </c>
      <c r="I210" s="15">
        <v>90</v>
      </c>
      <c r="J210" s="15">
        <v>60</v>
      </c>
      <c r="K210" s="15">
        <v>31</v>
      </c>
      <c r="L210" s="15">
        <v>35</v>
      </c>
      <c r="M210" s="79">
        <v>41.85</v>
      </c>
      <c r="N210" s="101">
        <v>41.85</v>
      </c>
      <c r="O210" s="63">
        <v>2530</v>
      </c>
      <c r="P210" s="64">
        <f>Table2245789101123456789101112131415161718[[#This Row],[PEMBULATAN]]*O210</f>
        <v>105880.5</v>
      </c>
    </row>
    <row r="211" spans="1:16" ht="26.25" customHeight="1" x14ac:dyDescent="0.2">
      <c r="A211" s="13"/>
      <c r="B211" s="73"/>
      <c r="C211" s="71" t="s">
        <v>2751</v>
      </c>
      <c r="D211" s="76" t="s">
        <v>69</v>
      </c>
      <c r="E211" s="12">
        <v>44481</v>
      </c>
      <c r="F211" s="74" t="s">
        <v>2543</v>
      </c>
      <c r="G211" s="12">
        <v>44482.833333333336</v>
      </c>
      <c r="H211" s="75" t="s">
        <v>1888</v>
      </c>
      <c r="I211" s="15">
        <v>220</v>
      </c>
      <c r="J211" s="15">
        <v>21</v>
      </c>
      <c r="K211" s="15">
        <v>10</v>
      </c>
      <c r="L211" s="15">
        <v>4</v>
      </c>
      <c r="M211" s="79">
        <v>11.55</v>
      </c>
      <c r="N211" s="101">
        <v>11.55</v>
      </c>
      <c r="O211" s="63">
        <v>2530</v>
      </c>
      <c r="P211" s="64">
        <f>Table2245789101123456789101112131415161718[[#This Row],[PEMBULATAN]]*O211</f>
        <v>29221.5</v>
      </c>
    </row>
    <row r="212" spans="1:16" ht="26.25" customHeight="1" x14ac:dyDescent="0.2">
      <c r="A212" s="13"/>
      <c r="B212" s="73"/>
      <c r="C212" s="71" t="s">
        <v>2752</v>
      </c>
      <c r="D212" s="76" t="s">
        <v>69</v>
      </c>
      <c r="E212" s="12">
        <v>44481</v>
      </c>
      <c r="F212" s="74" t="s">
        <v>2543</v>
      </c>
      <c r="G212" s="12">
        <v>44482.833333333336</v>
      </c>
      <c r="H212" s="75" t="s">
        <v>1888</v>
      </c>
      <c r="I212" s="15">
        <v>80</v>
      </c>
      <c r="J212" s="15">
        <v>60</v>
      </c>
      <c r="K212" s="15">
        <v>31</v>
      </c>
      <c r="L212" s="15">
        <v>7</v>
      </c>
      <c r="M212" s="79">
        <v>37.200000000000003</v>
      </c>
      <c r="N212" s="101">
        <v>37.200000000000003</v>
      </c>
      <c r="O212" s="63">
        <v>2530</v>
      </c>
      <c r="P212" s="64">
        <f>Table2245789101123456789101112131415161718[[#This Row],[PEMBULATAN]]*O212</f>
        <v>94116</v>
      </c>
    </row>
    <row r="213" spans="1:16" ht="26.25" customHeight="1" x14ac:dyDescent="0.2">
      <c r="A213" s="13"/>
      <c r="B213" s="73"/>
      <c r="C213" s="71" t="s">
        <v>2753</v>
      </c>
      <c r="D213" s="76" t="s">
        <v>69</v>
      </c>
      <c r="E213" s="12">
        <v>44481</v>
      </c>
      <c r="F213" s="74" t="s">
        <v>2543</v>
      </c>
      <c r="G213" s="12">
        <v>44482.833333333336</v>
      </c>
      <c r="H213" s="75" t="s">
        <v>1888</v>
      </c>
      <c r="I213" s="15">
        <v>90</v>
      </c>
      <c r="J213" s="15">
        <v>51</v>
      </c>
      <c r="K213" s="15">
        <v>31</v>
      </c>
      <c r="L213" s="15">
        <v>17</v>
      </c>
      <c r="M213" s="79">
        <v>35.572499999999998</v>
      </c>
      <c r="N213" s="101">
        <v>35.572499999999998</v>
      </c>
      <c r="O213" s="63">
        <v>2530</v>
      </c>
      <c r="P213" s="64">
        <f>Table2245789101123456789101112131415161718[[#This Row],[PEMBULATAN]]*O213</f>
        <v>89998.424999999988</v>
      </c>
    </row>
    <row r="214" spans="1:16" ht="26.25" customHeight="1" x14ac:dyDescent="0.2">
      <c r="A214" s="13"/>
      <c r="B214" s="73"/>
      <c r="C214" s="71" t="s">
        <v>2754</v>
      </c>
      <c r="D214" s="76" t="s">
        <v>69</v>
      </c>
      <c r="E214" s="12">
        <v>44481</v>
      </c>
      <c r="F214" s="74" t="s">
        <v>2543</v>
      </c>
      <c r="G214" s="12">
        <v>44482.833333333336</v>
      </c>
      <c r="H214" s="75" t="s">
        <v>1888</v>
      </c>
      <c r="I214" s="15">
        <v>90</v>
      </c>
      <c r="J214" s="15">
        <v>51</v>
      </c>
      <c r="K214" s="15">
        <v>31</v>
      </c>
      <c r="L214" s="15">
        <v>10</v>
      </c>
      <c r="M214" s="79">
        <v>35.572499999999998</v>
      </c>
      <c r="N214" s="101">
        <v>35.572499999999998</v>
      </c>
      <c r="O214" s="63">
        <v>2530</v>
      </c>
      <c r="P214" s="64">
        <f>Table2245789101123456789101112131415161718[[#This Row],[PEMBULATAN]]*O214</f>
        <v>89998.424999999988</v>
      </c>
    </row>
    <row r="215" spans="1:16" ht="26.25" customHeight="1" x14ac:dyDescent="0.2">
      <c r="A215" s="13"/>
      <c r="B215" s="73"/>
      <c r="C215" s="71" t="s">
        <v>2755</v>
      </c>
      <c r="D215" s="76" t="s">
        <v>69</v>
      </c>
      <c r="E215" s="12">
        <v>44481</v>
      </c>
      <c r="F215" s="74" t="s">
        <v>2543</v>
      </c>
      <c r="G215" s="12">
        <v>44482.833333333336</v>
      </c>
      <c r="H215" s="75" t="s">
        <v>1888</v>
      </c>
      <c r="I215" s="15">
        <v>82</v>
      </c>
      <c r="J215" s="15">
        <v>51</v>
      </c>
      <c r="K215" s="15">
        <v>21</v>
      </c>
      <c r="L215" s="15">
        <v>11</v>
      </c>
      <c r="M215" s="79">
        <v>21.955500000000001</v>
      </c>
      <c r="N215" s="101">
        <v>21.955500000000001</v>
      </c>
      <c r="O215" s="63">
        <v>2530</v>
      </c>
      <c r="P215" s="64">
        <f>Table2245789101123456789101112131415161718[[#This Row],[PEMBULATAN]]*O215</f>
        <v>55547.415000000001</v>
      </c>
    </row>
    <row r="216" spans="1:16" ht="26.25" customHeight="1" x14ac:dyDescent="0.2">
      <c r="A216" s="13"/>
      <c r="B216" s="73"/>
      <c r="C216" s="71" t="s">
        <v>2756</v>
      </c>
      <c r="D216" s="76" t="s">
        <v>69</v>
      </c>
      <c r="E216" s="12">
        <v>44481</v>
      </c>
      <c r="F216" s="74" t="s">
        <v>2543</v>
      </c>
      <c r="G216" s="12">
        <v>44482.833333333336</v>
      </c>
      <c r="H216" s="75" t="s">
        <v>1888</v>
      </c>
      <c r="I216" s="15">
        <v>93</v>
      </c>
      <c r="J216" s="15">
        <v>62</v>
      </c>
      <c r="K216" s="15">
        <v>26</v>
      </c>
      <c r="L216" s="15">
        <v>23</v>
      </c>
      <c r="M216" s="79">
        <v>37.478999999999999</v>
      </c>
      <c r="N216" s="101">
        <v>38</v>
      </c>
      <c r="O216" s="63">
        <v>2530</v>
      </c>
      <c r="P216" s="64">
        <f>Table2245789101123456789101112131415161718[[#This Row],[PEMBULATAN]]*O216</f>
        <v>96140</v>
      </c>
    </row>
    <row r="217" spans="1:16" ht="26.25" customHeight="1" x14ac:dyDescent="0.2">
      <c r="A217" s="13"/>
      <c r="B217" s="73"/>
      <c r="C217" s="71" t="s">
        <v>2757</v>
      </c>
      <c r="D217" s="76" t="s">
        <v>69</v>
      </c>
      <c r="E217" s="12">
        <v>44481</v>
      </c>
      <c r="F217" s="74" t="s">
        <v>2543</v>
      </c>
      <c r="G217" s="12">
        <v>44482.833333333336</v>
      </c>
      <c r="H217" s="75" t="s">
        <v>1888</v>
      </c>
      <c r="I217" s="15">
        <v>71</v>
      </c>
      <c r="J217" s="15">
        <v>54</v>
      </c>
      <c r="K217" s="15">
        <v>23</v>
      </c>
      <c r="L217" s="15">
        <v>10</v>
      </c>
      <c r="M217" s="79">
        <v>22.045500000000001</v>
      </c>
      <c r="N217" s="101">
        <v>22.045500000000001</v>
      </c>
      <c r="O217" s="63">
        <v>2530</v>
      </c>
      <c r="P217" s="64">
        <f>Table2245789101123456789101112131415161718[[#This Row],[PEMBULATAN]]*O217</f>
        <v>55775.114999999998</v>
      </c>
    </row>
    <row r="218" spans="1:16" ht="26.25" customHeight="1" x14ac:dyDescent="0.2">
      <c r="A218" s="13"/>
      <c r="B218" s="73"/>
      <c r="C218" s="71" t="s">
        <v>2758</v>
      </c>
      <c r="D218" s="76" t="s">
        <v>69</v>
      </c>
      <c r="E218" s="12">
        <v>44481</v>
      </c>
      <c r="F218" s="74" t="s">
        <v>2543</v>
      </c>
      <c r="G218" s="12">
        <v>44482.833333333336</v>
      </c>
      <c r="H218" s="75" t="s">
        <v>1888</v>
      </c>
      <c r="I218" s="15">
        <v>60</v>
      </c>
      <c r="J218" s="15">
        <v>60</v>
      </c>
      <c r="K218" s="15">
        <v>23</v>
      </c>
      <c r="L218" s="15">
        <v>14</v>
      </c>
      <c r="M218" s="79">
        <v>20.7</v>
      </c>
      <c r="N218" s="101">
        <v>20.7</v>
      </c>
      <c r="O218" s="63">
        <v>2530</v>
      </c>
      <c r="P218" s="64">
        <f>Table2245789101123456789101112131415161718[[#This Row],[PEMBULATAN]]*O218</f>
        <v>52371</v>
      </c>
    </row>
    <row r="219" spans="1:16" ht="26.25" customHeight="1" x14ac:dyDescent="0.2">
      <c r="A219" s="13"/>
      <c r="B219" s="73"/>
      <c r="C219" s="71" t="s">
        <v>2759</v>
      </c>
      <c r="D219" s="76" t="s">
        <v>69</v>
      </c>
      <c r="E219" s="12">
        <v>44481</v>
      </c>
      <c r="F219" s="74" t="s">
        <v>2543</v>
      </c>
      <c r="G219" s="12">
        <v>44482.833333333336</v>
      </c>
      <c r="H219" s="75" t="s">
        <v>1888</v>
      </c>
      <c r="I219" s="15">
        <v>82</v>
      </c>
      <c r="J219" s="15">
        <v>54</v>
      </c>
      <c r="K219" s="15">
        <v>31</v>
      </c>
      <c r="L219" s="15">
        <v>14</v>
      </c>
      <c r="M219" s="79">
        <v>34.317</v>
      </c>
      <c r="N219" s="101">
        <v>35</v>
      </c>
      <c r="O219" s="63">
        <v>2530</v>
      </c>
      <c r="P219" s="64">
        <f>Table2245789101123456789101112131415161718[[#This Row],[PEMBULATAN]]*O219</f>
        <v>88550</v>
      </c>
    </row>
    <row r="220" spans="1:16" ht="26.25" customHeight="1" x14ac:dyDescent="0.2">
      <c r="A220" s="13"/>
      <c r="B220" s="73"/>
      <c r="C220" s="71" t="s">
        <v>2760</v>
      </c>
      <c r="D220" s="76" t="s">
        <v>69</v>
      </c>
      <c r="E220" s="12">
        <v>44481</v>
      </c>
      <c r="F220" s="74" t="s">
        <v>2543</v>
      </c>
      <c r="G220" s="12">
        <v>44482.833333333336</v>
      </c>
      <c r="H220" s="75" t="s">
        <v>1888</v>
      </c>
      <c r="I220" s="15">
        <v>91</v>
      </c>
      <c r="J220" s="15">
        <v>56</v>
      </c>
      <c r="K220" s="15">
        <v>41</v>
      </c>
      <c r="L220" s="15">
        <v>16</v>
      </c>
      <c r="M220" s="79">
        <v>52.234000000000002</v>
      </c>
      <c r="N220" s="101">
        <v>52.234000000000002</v>
      </c>
      <c r="O220" s="63">
        <v>2530</v>
      </c>
      <c r="P220" s="64">
        <f>Table2245789101123456789101112131415161718[[#This Row],[PEMBULATAN]]*O220</f>
        <v>132152.02000000002</v>
      </c>
    </row>
    <row r="221" spans="1:16" ht="26.25" customHeight="1" x14ac:dyDescent="0.2">
      <c r="A221" s="13"/>
      <c r="B221" s="73"/>
      <c r="C221" s="71" t="s">
        <v>2761</v>
      </c>
      <c r="D221" s="76" t="s">
        <v>69</v>
      </c>
      <c r="E221" s="12">
        <v>44481</v>
      </c>
      <c r="F221" s="74" t="s">
        <v>2543</v>
      </c>
      <c r="G221" s="12">
        <v>44482.833333333336</v>
      </c>
      <c r="H221" s="75" t="s">
        <v>1888</v>
      </c>
      <c r="I221" s="15">
        <v>91</v>
      </c>
      <c r="J221" s="15">
        <v>52</v>
      </c>
      <c r="K221" s="15">
        <v>21</v>
      </c>
      <c r="L221" s="15">
        <v>19</v>
      </c>
      <c r="M221" s="79">
        <v>24.843</v>
      </c>
      <c r="N221" s="101">
        <v>24.843</v>
      </c>
      <c r="O221" s="63">
        <v>2530</v>
      </c>
      <c r="P221" s="64">
        <f>Table2245789101123456789101112131415161718[[#This Row],[PEMBULATAN]]*O221</f>
        <v>62852.79</v>
      </c>
    </row>
    <row r="222" spans="1:16" ht="26.25" customHeight="1" x14ac:dyDescent="0.2">
      <c r="A222" s="13"/>
      <c r="B222" s="73"/>
      <c r="C222" s="71" t="s">
        <v>2762</v>
      </c>
      <c r="D222" s="76" t="s">
        <v>69</v>
      </c>
      <c r="E222" s="12">
        <v>44481</v>
      </c>
      <c r="F222" s="74" t="s">
        <v>2543</v>
      </c>
      <c r="G222" s="12">
        <v>44482.833333333336</v>
      </c>
      <c r="H222" s="75" t="s">
        <v>1888</v>
      </c>
      <c r="I222" s="15">
        <v>81</v>
      </c>
      <c r="J222" s="15">
        <v>43</v>
      </c>
      <c r="K222" s="15">
        <v>22</v>
      </c>
      <c r="L222" s="15">
        <v>8</v>
      </c>
      <c r="M222" s="79">
        <v>19.156500000000001</v>
      </c>
      <c r="N222" s="101">
        <v>19.156500000000001</v>
      </c>
      <c r="O222" s="63">
        <v>2530</v>
      </c>
      <c r="P222" s="64">
        <f>Table2245789101123456789101112131415161718[[#This Row],[PEMBULATAN]]*O222</f>
        <v>48465.945</v>
      </c>
    </row>
    <row r="223" spans="1:16" ht="26.25" customHeight="1" x14ac:dyDescent="0.2">
      <c r="A223" s="13"/>
      <c r="B223" s="73"/>
      <c r="C223" s="71" t="s">
        <v>2763</v>
      </c>
      <c r="D223" s="76" t="s">
        <v>69</v>
      </c>
      <c r="E223" s="12">
        <v>44481</v>
      </c>
      <c r="F223" s="74" t="s">
        <v>2543</v>
      </c>
      <c r="G223" s="12">
        <v>44482.833333333336</v>
      </c>
      <c r="H223" s="75" t="s">
        <v>1888</v>
      </c>
      <c r="I223" s="15">
        <v>71</v>
      </c>
      <c r="J223" s="15">
        <v>50</v>
      </c>
      <c r="K223" s="15">
        <v>223</v>
      </c>
      <c r="L223" s="15">
        <v>8</v>
      </c>
      <c r="M223" s="79">
        <v>197.91249999999999</v>
      </c>
      <c r="N223" s="101">
        <v>197.91249999999999</v>
      </c>
      <c r="O223" s="63">
        <v>2530</v>
      </c>
      <c r="P223" s="64">
        <f>Table2245789101123456789101112131415161718[[#This Row],[PEMBULATAN]]*O223</f>
        <v>500718.625</v>
      </c>
    </row>
    <row r="224" spans="1:16" ht="26.25" customHeight="1" x14ac:dyDescent="0.2">
      <c r="A224" s="13"/>
      <c r="B224" s="73"/>
      <c r="C224" s="71" t="s">
        <v>2764</v>
      </c>
      <c r="D224" s="76" t="s">
        <v>69</v>
      </c>
      <c r="E224" s="12">
        <v>44481</v>
      </c>
      <c r="F224" s="74" t="s">
        <v>2543</v>
      </c>
      <c r="G224" s="12">
        <v>44482.833333333336</v>
      </c>
      <c r="H224" s="75" t="s">
        <v>1888</v>
      </c>
      <c r="I224" s="15">
        <v>71</v>
      </c>
      <c r="J224" s="15">
        <v>51</v>
      </c>
      <c r="K224" s="15">
        <v>23</v>
      </c>
      <c r="L224" s="15">
        <v>10</v>
      </c>
      <c r="M224" s="79">
        <v>20.82075</v>
      </c>
      <c r="N224" s="101">
        <v>20.82075</v>
      </c>
      <c r="O224" s="63">
        <v>2530</v>
      </c>
      <c r="P224" s="64">
        <f>Table2245789101123456789101112131415161718[[#This Row],[PEMBULATAN]]*O224</f>
        <v>52676.497499999998</v>
      </c>
    </row>
    <row r="225" spans="1:16" ht="26.25" customHeight="1" x14ac:dyDescent="0.2">
      <c r="A225" s="13"/>
      <c r="B225" s="73"/>
      <c r="C225" s="71" t="s">
        <v>2765</v>
      </c>
      <c r="D225" s="76" t="s">
        <v>69</v>
      </c>
      <c r="E225" s="12">
        <v>44481</v>
      </c>
      <c r="F225" s="74" t="s">
        <v>2543</v>
      </c>
      <c r="G225" s="12">
        <v>44482.833333333336</v>
      </c>
      <c r="H225" s="75" t="s">
        <v>1888</v>
      </c>
      <c r="I225" s="15">
        <v>93</v>
      </c>
      <c r="J225" s="15">
        <v>60</v>
      </c>
      <c r="K225" s="15">
        <v>30</v>
      </c>
      <c r="L225" s="15">
        <v>16</v>
      </c>
      <c r="M225" s="79">
        <v>41.85</v>
      </c>
      <c r="N225" s="101">
        <v>41.85</v>
      </c>
      <c r="O225" s="63">
        <v>2530</v>
      </c>
      <c r="P225" s="64">
        <f>Table2245789101123456789101112131415161718[[#This Row],[PEMBULATAN]]*O225</f>
        <v>105880.5</v>
      </c>
    </row>
    <row r="226" spans="1:16" ht="26.25" customHeight="1" x14ac:dyDescent="0.2">
      <c r="A226" s="13"/>
      <c r="B226" s="73"/>
      <c r="C226" s="71" t="s">
        <v>2766</v>
      </c>
      <c r="D226" s="76" t="s">
        <v>69</v>
      </c>
      <c r="E226" s="12">
        <v>44481</v>
      </c>
      <c r="F226" s="74" t="s">
        <v>2543</v>
      </c>
      <c r="G226" s="12">
        <v>44482.833333333336</v>
      </c>
      <c r="H226" s="75" t="s">
        <v>1888</v>
      </c>
      <c r="I226" s="15">
        <v>91</v>
      </c>
      <c r="J226" s="15">
        <v>62</v>
      </c>
      <c r="K226" s="15">
        <v>30</v>
      </c>
      <c r="L226" s="15">
        <v>12</v>
      </c>
      <c r="M226" s="79">
        <v>42.314999999999998</v>
      </c>
      <c r="N226" s="101">
        <v>43</v>
      </c>
      <c r="O226" s="63">
        <v>2530</v>
      </c>
      <c r="P226" s="64">
        <f>Table2245789101123456789101112131415161718[[#This Row],[PEMBULATAN]]*O226</f>
        <v>108790</v>
      </c>
    </row>
    <row r="227" spans="1:16" ht="26.25" customHeight="1" x14ac:dyDescent="0.2">
      <c r="A227" s="13"/>
      <c r="B227" s="73"/>
      <c r="C227" s="71" t="s">
        <v>2767</v>
      </c>
      <c r="D227" s="76" t="s">
        <v>69</v>
      </c>
      <c r="E227" s="12">
        <v>44481</v>
      </c>
      <c r="F227" s="74" t="s">
        <v>2543</v>
      </c>
      <c r="G227" s="12">
        <v>44482.833333333336</v>
      </c>
      <c r="H227" s="75" t="s">
        <v>1888</v>
      </c>
      <c r="I227" s="15">
        <v>81</v>
      </c>
      <c r="J227" s="15">
        <v>51</v>
      </c>
      <c r="K227" s="15">
        <v>34</v>
      </c>
      <c r="L227" s="15">
        <v>18</v>
      </c>
      <c r="M227" s="79">
        <v>35.113500000000002</v>
      </c>
      <c r="N227" s="101">
        <v>35.113500000000002</v>
      </c>
      <c r="O227" s="63">
        <v>2530</v>
      </c>
      <c r="P227" s="64">
        <f>Table2245789101123456789101112131415161718[[#This Row],[PEMBULATAN]]*O227</f>
        <v>88837.154999999999</v>
      </c>
    </row>
    <row r="228" spans="1:16" ht="26.25" customHeight="1" x14ac:dyDescent="0.2">
      <c r="A228" s="13"/>
      <c r="B228" s="73"/>
      <c r="C228" s="71" t="s">
        <v>2768</v>
      </c>
      <c r="D228" s="76" t="s">
        <v>69</v>
      </c>
      <c r="E228" s="12">
        <v>44481</v>
      </c>
      <c r="F228" s="74" t="s">
        <v>2543</v>
      </c>
      <c r="G228" s="12">
        <v>44482.833333333336</v>
      </c>
      <c r="H228" s="75" t="s">
        <v>1888</v>
      </c>
      <c r="I228" s="15">
        <v>80</v>
      </c>
      <c r="J228" s="15">
        <v>51</v>
      </c>
      <c r="K228" s="15">
        <v>3</v>
      </c>
      <c r="L228" s="15">
        <v>18</v>
      </c>
      <c r="M228" s="79">
        <v>3.06</v>
      </c>
      <c r="N228" s="101">
        <v>18</v>
      </c>
      <c r="O228" s="63">
        <v>2530</v>
      </c>
      <c r="P228" s="64">
        <f>Table2245789101123456789101112131415161718[[#This Row],[PEMBULATAN]]*O228</f>
        <v>45540</v>
      </c>
    </row>
    <row r="229" spans="1:16" ht="26.25" customHeight="1" x14ac:dyDescent="0.2">
      <c r="A229" s="13"/>
      <c r="B229" s="73"/>
      <c r="C229" s="71" t="s">
        <v>2769</v>
      </c>
      <c r="D229" s="76" t="s">
        <v>69</v>
      </c>
      <c r="E229" s="12">
        <v>44481</v>
      </c>
      <c r="F229" s="74" t="s">
        <v>2543</v>
      </c>
      <c r="G229" s="12">
        <v>44482.833333333336</v>
      </c>
      <c r="H229" s="75" t="s">
        <v>1888</v>
      </c>
      <c r="I229" s="15">
        <v>90</v>
      </c>
      <c r="J229" s="15">
        <v>41</v>
      </c>
      <c r="K229" s="15">
        <v>23</v>
      </c>
      <c r="L229" s="15">
        <v>15</v>
      </c>
      <c r="M229" s="79">
        <v>21.217500000000001</v>
      </c>
      <c r="N229" s="101">
        <v>21.217500000000001</v>
      </c>
      <c r="O229" s="63">
        <v>2530</v>
      </c>
      <c r="P229" s="64">
        <f>Table2245789101123456789101112131415161718[[#This Row],[PEMBULATAN]]*O229</f>
        <v>53680.275000000001</v>
      </c>
    </row>
    <row r="230" spans="1:16" ht="26.25" customHeight="1" x14ac:dyDescent="0.2">
      <c r="A230" s="13"/>
      <c r="B230" s="73"/>
      <c r="C230" s="71" t="s">
        <v>2770</v>
      </c>
      <c r="D230" s="76" t="s">
        <v>69</v>
      </c>
      <c r="E230" s="12">
        <v>44481</v>
      </c>
      <c r="F230" s="74" t="s">
        <v>2543</v>
      </c>
      <c r="G230" s="12">
        <v>44482.833333333336</v>
      </c>
      <c r="H230" s="75" t="s">
        <v>1888</v>
      </c>
      <c r="I230" s="15">
        <v>81</v>
      </c>
      <c r="J230" s="15">
        <v>51</v>
      </c>
      <c r="K230" s="15">
        <v>23</v>
      </c>
      <c r="L230" s="15">
        <v>23</v>
      </c>
      <c r="M230" s="79">
        <v>23.753250000000001</v>
      </c>
      <c r="N230" s="101">
        <v>23.753250000000001</v>
      </c>
      <c r="O230" s="63">
        <v>2530</v>
      </c>
      <c r="P230" s="64">
        <f>Table2245789101123456789101112131415161718[[#This Row],[PEMBULATAN]]*O230</f>
        <v>60095.722500000003</v>
      </c>
    </row>
    <row r="231" spans="1:16" ht="26.25" customHeight="1" x14ac:dyDescent="0.2">
      <c r="A231" s="13"/>
      <c r="B231" s="73"/>
      <c r="C231" s="71" t="s">
        <v>2771</v>
      </c>
      <c r="D231" s="76" t="s">
        <v>69</v>
      </c>
      <c r="E231" s="12">
        <v>44481</v>
      </c>
      <c r="F231" s="74" t="s">
        <v>2543</v>
      </c>
      <c r="G231" s="12">
        <v>44482.833333333336</v>
      </c>
      <c r="H231" s="75" t="s">
        <v>1888</v>
      </c>
      <c r="I231" s="15">
        <v>100</v>
      </c>
      <c r="J231" s="15">
        <v>53</v>
      </c>
      <c r="K231" s="15">
        <v>30</v>
      </c>
      <c r="L231" s="15">
        <v>13</v>
      </c>
      <c r="M231" s="79">
        <v>39.75</v>
      </c>
      <c r="N231" s="101">
        <v>39.75</v>
      </c>
      <c r="O231" s="63">
        <v>2530</v>
      </c>
      <c r="P231" s="64">
        <f>Table2245789101123456789101112131415161718[[#This Row],[PEMBULATAN]]*O231</f>
        <v>100567.5</v>
      </c>
    </row>
    <row r="232" spans="1:16" ht="26.25" customHeight="1" x14ac:dyDescent="0.2">
      <c r="A232" s="13"/>
      <c r="B232" s="73"/>
      <c r="C232" s="71" t="s">
        <v>2772</v>
      </c>
      <c r="D232" s="76" t="s">
        <v>69</v>
      </c>
      <c r="E232" s="12">
        <v>44481</v>
      </c>
      <c r="F232" s="74" t="s">
        <v>2543</v>
      </c>
      <c r="G232" s="12">
        <v>44482.833333333336</v>
      </c>
      <c r="H232" s="75" t="s">
        <v>1888</v>
      </c>
      <c r="I232" s="15">
        <v>95</v>
      </c>
      <c r="J232" s="15">
        <v>51</v>
      </c>
      <c r="K232" s="15">
        <v>27</v>
      </c>
      <c r="L232" s="15">
        <v>20</v>
      </c>
      <c r="M232" s="79">
        <v>32.703749999999999</v>
      </c>
      <c r="N232" s="101">
        <v>32.703749999999999</v>
      </c>
      <c r="O232" s="63">
        <v>2530</v>
      </c>
      <c r="P232" s="64">
        <f>Table2245789101123456789101112131415161718[[#This Row],[PEMBULATAN]]*O232</f>
        <v>82740.487500000003</v>
      </c>
    </row>
    <row r="233" spans="1:16" ht="26.25" customHeight="1" x14ac:dyDescent="0.2">
      <c r="A233" s="13"/>
      <c r="B233" s="73"/>
      <c r="C233" s="71" t="s">
        <v>2773</v>
      </c>
      <c r="D233" s="76" t="s">
        <v>69</v>
      </c>
      <c r="E233" s="12">
        <v>44481</v>
      </c>
      <c r="F233" s="74" t="s">
        <v>2543</v>
      </c>
      <c r="G233" s="12">
        <v>44482.833333333336</v>
      </c>
      <c r="H233" s="75" t="s">
        <v>1888</v>
      </c>
      <c r="I233" s="15">
        <v>81</v>
      </c>
      <c r="J233" s="15">
        <v>52</v>
      </c>
      <c r="K233" s="15">
        <v>23</v>
      </c>
      <c r="L233" s="15">
        <v>6</v>
      </c>
      <c r="M233" s="79">
        <v>24.219000000000001</v>
      </c>
      <c r="N233" s="101">
        <v>24.219000000000001</v>
      </c>
      <c r="O233" s="63">
        <v>2530</v>
      </c>
      <c r="P233" s="64">
        <f>Table2245789101123456789101112131415161718[[#This Row],[PEMBULATAN]]*O233</f>
        <v>61274.07</v>
      </c>
    </row>
    <row r="234" spans="1:16" ht="26.25" customHeight="1" x14ac:dyDescent="0.2">
      <c r="A234" s="13"/>
      <c r="B234" s="73"/>
      <c r="C234" s="71" t="s">
        <v>2774</v>
      </c>
      <c r="D234" s="76" t="s">
        <v>69</v>
      </c>
      <c r="E234" s="12">
        <v>44481</v>
      </c>
      <c r="F234" s="74" t="s">
        <v>2543</v>
      </c>
      <c r="G234" s="12">
        <v>44482.833333333336</v>
      </c>
      <c r="H234" s="75" t="s">
        <v>1888</v>
      </c>
      <c r="I234" s="15">
        <v>70</v>
      </c>
      <c r="J234" s="15">
        <v>56</v>
      </c>
      <c r="K234" s="15">
        <v>23</v>
      </c>
      <c r="L234" s="15">
        <v>6</v>
      </c>
      <c r="M234" s="79">
        <v>22.54</v>
      </c>
      <c r="N234" s="101">
        <v>22.54</v>
      </c>
      <c r="O234" s="63">
        <v>2530</v>
      </c>
      <c r="P234" s="64">
        <f>Table2245789101123456789101112131415161718[[#This Row],[PEMBULATAN]]*O234</f>
        <v>57026.2</v>
      </c>
    </row>
    <row r="235" spans="1:16" ht="26.25" customHeight="1" x14ac:dyDescent="0.2">
      <c r="A235" s="13"/>
      <c r="B235" s="73"/>
      <c r="C235" s="71" t="s">
        <v>2775</v>
      </c>
      <c r="D235" s="76" t="s">
        <v>69</v>
      </c>
      <c r="E235" s="12">
        <v>44481</v>
      </c>
      <c r="F235" s="74" t="s">
        <v>2543</v>
      </c>
      <c r="G235" s="12">
        <v>44482.833333333336</v>
      </c>
      <c r="H235" s="75" t="s">
        <v>1888</v>
      </c>
      <c r="I235" s="15">
        <v>80</v>
      </c>
      <c r="J235" s="15">
        <v>41</v>
      </c>
      <c r="K235" s="15">
        <v>32</v>
      </c>
      <c r="L235" s="15">
        <v>7</v>
      </c>
      <c r="M235" s="79">
        <v>26.24</v>
      </c>
      <c r="N235" s="101">
        <v>26.24</v>
      </c>
      <c r="O235" s="63">
        <v>2530</v>
      </c>
      <c r="P235" s="64">
        <f>Table2245789101123456789101112131415161718[[#This Row],[PEMBULATAN]]*O235</f>
        <v>66387.199999999997</v>
      </c>
    </row>
    <row r="236" spans="1:16" ht="26.25" customHeight="1" x14ac:dyDescent="0.2">
      <c r="A236" s="13"/>
      <c r="B236" s="73"/>
      <c r="C236" s="71" t="s">
        <v>2776</v>
      </c>
      <c r="D236" s="76" t="s">
        <v>69</v>
      </c>
      <c r="E236" s="12">
        <v>44481</v>
      </c>
      <c r="F236" s="74" t="s">
        <v>2543</v>
      </c>
      <c r="G236" s="12">
        <v>44482.833333333336</v>
      </c>
      <c r="H236" s="75" t="s">
        <v>1888</v>
      </c>
      <c r="I236" s="15">
        <v>70</v>
      </c>
      <c r="J236" s="15">
        <v>62</v>
      </c>
      <c r="K236" s="15">
        <v>28</v>
      </c>
      <c r="L236" s="15">
        <v>9</v>
      </c>
      <c r="M236" s="79">
        <v>30.38</v>
      </c>
      <c r="N236" s="101">
        <v>31</v>
      </c>
      <c r="O236" s="63">
        <v>2530</v>
      </c>
      <c r="P236" s="64">
        <f>Table2245789101123456789101112131415161718[[#This Row],[PEMBULATAN]]*O236</f>
        <v>78430</v>
      </c>
    </row>
    <row r="237" spans="1:16" ht="26.25" customHeight="1" x14ac:dyDescent="0.2">
      <c r="A237" s="13"/>
      <c r="B237" s="73"/>
      <c r="C237" s="71" t="s">
        <v>2777</v>
      </c>
      <c r="D237" s="76" t="s">
        <v>69</v>
      </c>
      <c r="E237" s="12">
        <v>44481</v>
      </c>
      <c r="F237" s="74" t="s">
        <v>2543</v>
      </c>
      <c r="G237" s="12">
        <v>44482.833333333336</v>
      </c>
      <c r="H237" s="75" t="s">
        <v>1888</v>
      </c>
      <c r="I237" s="15">
        <v>61</v>
      </c>
      <c r="J237" s="15">
        <v>52</v>
      </c>
      <c r="K237" s="15">
        <v>21</v>
      </c>
      <c r="L237" s="15">
        <v>4</v>
      </c>
      <c r="M237" s="79">
        <v>16.652999999999999</v>
      </c>
      <c r="N237" s="101">
        <v>16.652999999999999</v>
      </c>
      <c r="O237" s="63">
        <v>2530</v>
      </c>
      <c r="P237" s="64">
        <f>Table2245789101123456789101112131415161718[[#This Row],[PEMBULATAN]]*O237</f>
        <v>42132.09</v>
      </c>
    </row>
    <row r="238" spans="1:16" ht="26.25" customHeight="1" x14ac:dyDescent="0.2">
      <c r="A238" s="13"/>
      <c r="B238" s="73"/>
      <c r="C238" s="71" t="s">
        <v>2778</v>
      </c>
      <c r="D238" s="76" t="s">
        <v>69</v>
      </c>
      <c r="E238" s="12">
        <v>44481</v>
      </c>
      <c r="F238" s="74" t="s">
        <v>2543</v>
      </c>
      <c r="G238" s="12">
        <v>44482.833333333336</v>
      </c>
      <c r="H238" s="75" t="s">
        <v>1888</v>
      </c>
      <c r="I238" s="15">
        <v>70</v>
      </c>
      <c r="J238" s="15">
        <v>51</v>
      </c>
      <c r="K238" s="15">
        <v>30</v>
      </c>
      <c r="L238" s="15">
        <v>6</v>
      </c>
      <c r="M238" s="79">
        <v>26.774999999999999</v>
      </c>
      <c r="N238" s="101">
        <v>26.774999999999999</v>
      </c>
      <c r="O238" s="63">
        <v>2530</v>
      </c>
      <c r="P238" s="64">
        <f>Table2245789101123456789101112131415161718[[#This Row],[PEMBULATAN]]*O238</f>
        <v>67740.75</v>
      </c>
    </row>
    <row r="239" spans="1:16" ht="26.25" customHeight="1" x14ac:dyDescent="0.2">
      <c r="A239" s="13"/>
      <c r="B239" s="73"/>
      <c r="C239" s="71" t="s">
        <v>2779</v>
      </c>
      <c r="D239" s="76" t="s">
        <v>69</v>
      </c>
      <c r="E239" s="12">
        <v>44481</v>
      </c>
      <c r="F239" s="74" t="s">
        <v>2543</v>
      </c>
      <c r="G239" s="12">
        <v>44482.833333333336</v>
      </c>
      <c r="H239" s="75" t="s">
        <v>1888</v>
      </c>
      <c r="I239" s="15">
        <v>80</v>
      </c>
      <c r="J239" s="15">
        <v>52</v>
      </c>
      <c r="K239" s="15">
        <v>23</v>
      </c>
      <c r="L239" s="15">
        <v>13</v>
      </c>
      <c r="M239" s="79">
        <v>23.92</v>
      </c>
      <c r="N239" s="101">
        <v>23.92</v>
      </c>
      <c r="O239" s="63">
        <v>2530</v>
      </c>
      <c r="P239" s="64">
        <f>Table2245789101123456789101112131415161718[[#This Row],[PEMBULATAN]]*O239</f>
        <v>60517.600000000006</v>
      </c>
    </row>
    <row r="240" spans="1:16" ht="26.25" customHeight="1" x14ac:dyDescent="0.2">
      <c r="A240" s="13"/>
      <c r="B240" s="73"/>
      <c r="C240" s="71" t="s">
        <v>2780</v>
      </c>
      <c r="D240" s="76" t="s">
        <v>69</v>
      </c>
      <c r="E240" s="12">
        <v>44481</v>
      </c>
      <c r="F240" s="74" t="s">
        <v>2543</v>
      </c>
      <c r="G240" s="12">
        <v>44482.833333333336</v>
      </c>
      <c r="H240" s="75" t="s">
        <v>1888</v>
      </c>
      <c r="I240" s="15">
        <v>81</v>
      </c>
      <c r="J240" s="15">
        <v>52</v>
      </c>
      <c r="K240" s="15">
        <v>34</v>
      </c>
      <c r="L240" s="15">
        <v>20</v>
      </c>
      <c r="M240" s="79">
        <v>35.802</v>
      </c>
      <c r="N240" s="101">
        <v>35.802</v>
      </c>
      <c r="O240" s="63">
        <v>2530</v>
      </c>
      <c r="P240" s="64">
        <f>Table2245789101123456789101112131415161718[[#This Row],[PEMBULATAN]]*O240</f>
        <v>90579.06</v>
      </c>
    </row>
    <row r="241" spans="1:16" ht="26.25" customHeight="1" x14ac:dyDescent="0.2">
      <c r="A241" s="13"/>
      <c r="B241" s="73"/>
      <c r="C241" s="71" t="s">
        <v>2781</v>
      </c>
      <c r="D241" s="76" t="s">
        <v>69</v>
      </c>
      <c r="E241" s="12">
        <v>44481</v>
      </c>
      <c r="F241" s="74" t="s">
        <v>2543</v>
      </c>
      <c r="G241" s="12">
        <v>44482.833333333336</v>
      </c>
      <c r="H241" s="75" t="s">
        <v>1888</v>
      </c>
      <c r="I241" s="15">
        <v>92</v>
      </c>
      <c r="J241" s="15">
        <v>61</v>
      </c>
      <c r="K241" s="15">
        <v>41</v>
      </c>
      <c r="L241" s="15">
        <v>10</v>
      </c>
      <c r="M241" s="79">
        <v>57.523000000000003</v>
      </c>
      <c r="N241" s="101">
        <v>57.523000000000003</v>
      </c>
      <c r="O241" s="63">
        <v>2530</v>
      </c>
      <c r="P241" s="64">
        <f>Table2245789101123456789101112131415161718[[#This Row],[PEMBULATAN]]*O241</f>
        <v>145533.19</v>
      </c>
    </row>
    <row r="242" spans="1:16" ht="26.25" customHeight="1" x14ac:dyDescent="0.2">
      <c r="A242" s="13"/>
      <c r="B242" s="73"/>
      <c r="C242" s="71" t="s">
        <v>2782</v>
      </c>
      <c r="D242" s="76" t="s">
        <v>69</v>
      </c>
      <c r="E242" s="12">
        <v>44481</v>
      </c>
      <c r="F242" s="74" t="s">
        <v>2543</v>
      </c>
      <c r="G242" s="12">
        <v>44482.833333333336</v>
      </c>
      <c r="H242" s="75" t="s">
        <v>1888</v>
      </c>
      <c r="I242" s="15">
        <v>83</v>
      </c>
      <c r="J242" s="15">
        <v>40</v>
      </c>
      <c r="K242" s="15">
        <v>32</v>
      </c>
      <c r="L242" s="15">
        <v>12</v>
      </c>
      <c r="M242" s="79">
        <v>26.56</v>
      </c>
      <c r="N242" s="101">
        <v>26.56</v>
      </c>
      <c r="O242" s="63">
        <v>2530</v>
      </c>
      <c r="P242" s="64">
        <f>Table2245789101123456789101112131415161718[[#This Row],[PEMBULATAN]]*O242</f>
        <v>67196.800000000003</v>
      </c>
    </row>
    <row r="243" spans="1:16" ht="26.25" customHeight="1" x14ac:dyDescent="0.2">
      <c r="A243" s="13"/>
      <c r="B243" s="73"/>
      <c r="C243" s="71" t="s">
        <v>2783</v>
      </c>
      <c r="D243" s="76" t="s">
        <v>69</v>
      </c>
      <c r="E243" s="12">
        <v>44481</v>
      </c>
      <c r="F243" s="74" t="s">
        <v>2543</v>
      </c>
      <c r="G243" s="12">
        <v>44482.833333333336</v>
      </c>
      <c r="H243" s="75" t="s">
        <v>1888</v>
      </c>
      <c r="I243" s="15">
        <v>80</v>
      </c>
      <c r="J243" s="15">
        <v>53</v>
      </c>
      <c r="K243" s="15">
        <v>32</v>
      </c>
      <c r="L243" s="15">
        <v>15</v>
      </c>
      <c r="M243" s="79">
        <v>33.92</v>
      </c>
      <c r="N243" s="101">
        <v>33.92</v>
      </c>
      <c r="O243" s="63">
        <v>2530</v>
      </c>
      <c r="P243" s="64">
        <f>Table2245789101123456789101112131415161718[[#This Row],[PEMBULATAN]]*O243</f>
        <v>85817.600000000006</v>
      </c>
    </row>
    <row r="244" spans="1:16" ht="26.25" customHeight="1" x14ac:dyDescent="0.2">
      <c r="A244" s="13"/>
      <c r="B244" s="73"/>
      <c r="C244" s="71" t="s">
        <v>2784</v>
      </c>
      <c r="D244" s="76" t="s">
        <v>69</v>
      </c>
      <c r="E244" s="12">
        <v>44481</v>
      </c>
      <c r="F244" s="74" t="s">
        <v>2543</v>
      </c>
      <c r="G244" s="12">
        <v>44482.833333333336</v>
      </c>
      <c r="H244" s="75" t="s">
        <v>1888</v>
      </c>
      <c r="I244" s="15">
        <v>72</v>
      </c>
      <c r="J244" s="15">
        <v>51</v>
      </c>
      <c r="K244" s="15">
        <v>21</v>
      </c>
      <c r="L244" s="15">
        <v>8</v>
      </c>
      <c r="M244" s="79">
        <v>19.277999999999999</v>
      </c>
      <c r="N244" s="101">
        <v>19.277999999999999</v>
      </c>
      <c r="O244" s="63">
        <v>2530</v>
      </c>
      <c r="P244" s="64">
        <f>Table2245789101123456789101112131415161718[[#This Row],[PEMBULATAN]]*O244</f>
        <v>48773.34</v>
      </c>
    </row>
    <row r="245" spans="1:16" ht="26.25" customHeight="1" x14ac:dyDescent="0.2">
      <c r="A245" s="13"/>
      <c r="B245" s="73"/>
      <c r="C245" s="71" t="s">
        <v>2785</v>
      </c>
      <c r="D245" s="76" t="s">
        <v>69</v>
      </c>
      <c r="E245" s="12">
        <v>44481</v>
      </c>
      <c r="F245" s="74" t="s">
        <v>2543</v>
      </c>
      <c r="G245" s="12">
        <v>44482.833333333336</v>
      </c>
      <c r="H245" s="75" t="s">
        <v>1888</v>
      </c>
      <c r="I245" s="15">
        <v>97</v>
      </c>
      <c r="J245" s="15">
        <v>62</v>
      </c>
      <c r="K245" s="15">
        <v>18</v>
      </c>
      <c r="L245" s="15">
        <v>12</v>
      </c>
      <c r="M245" s="79">
        <v>27.062999999999999</v>
      </c>
      <c r="N245" s="101">
        <v>27.062999999999999</v>
      </c>
      <c r="O245" s="63">
        <v>2530</v>
      </c>
      <c r="P245" s="64">
        <f>Table2245789101123456789101112131415161718[[#This Row],[PEMBULATAN]]*O245</f>
        <v>68469.39</v>
      </c>
    </row>
    <row r="246" spans="1:16" ht="26.25" customHeight="1" x14ac:dyDescent="0.2">
      <c r="A246" s="13"/>
      <c r="B246" s="73"/>
      <c r="C246" s="71" t="s">
        <v>2786</v>
      </c>
      <c r="D246" s="76" t="s">
        <v>69</v>
      </c>
      <c r="E246" s="12">
        <v>44481</v>
      </c>
      <c r="F246" s="74" t="s">
        <v>2543</v>
      </c>
      <c r="G246" s="12">
        <v>44482.833333333336</v>
      </c>
      <c r="H246" s="75" t="s">
        <v>1888</v>
      </c>
      <c r="I246" s="15">
        <v>72</v>
      </c>
      <c r="J246" s="15">
        <v>56</v>
      </c>
      <c r="K246" s="15">
        <v>21</v>
      </c>
      <c r="L246" s="15">
        <v>9</v>
      </c>
      <c r="M246" s="79">
        <v>21.167999999999999</v>
      </c>
      <c r="N246" s="101">
        <v>21.167999999999999</v>
      </c>
      <c r="O246" s="63">
        <v>2530</v>
      </c>
      <c r="P246" s="64">
        <f>Table2245789101123456789101112131415161718[[#This Row],[PEMBULATAN]]*O246</f>
        <v>53555.040000000001</v>
      </c>
    </row>
    <row r="247" spans="1:16" ht="26.25" customHeight="1" x14ac:dyDescent="0.2">
      <c r="A247" s="13"/>
      <c r="B247" s="73"/>
      <c r="C247" s="71" t="s">
        <v>2787</v>
      </c>
      <c r="D247" s="76" t="s">
        <v>69</v>
      </c>
      <c r="E247" s="12">
        <v>44481</v>
      </c>
      <c r="F247" s="74" t="s">
        <v>2543</v>
      </c>
      <c r="G247" s="12">
        <v>44482.833333333336</v>
      </c>
      <c r="H247" s="75" t="s">
        <v>1888</v>
      </c>
      <c r="I247" s="15">
        <v>63</v>
      </c>
      <c r="J247" s="15">
        <v>63</v>
      </c>
      <c r="K247" s="15">
        <v>10</v>
      </c>
      <c r="L247" s="15">
        <v>11</v>
      </c>
      <c r="M247" s="79">
        <v>9.9224999999999994</v>
      </c>
      <c r="N247" s="101">
        <v>11</v>
      </c>
      <c r="O247" s="63">
        <v>2530</v>
      </c>
      <c r="P247" s="64">
        <f>Table2245789101123456789101112131415161718[[#This Row],[PEMBULATAN]]*O247</f>
        <v>27830</v>
      </c>
    </row>
    <row r="248" spans="1:16" ht="26.25" customHeight="1" x14ac:dyDescent="0.2">
      <c r="A248" s="13"/>
      <c r="B248" s="73"/>
      <c r="C248" s="71" t="s">
        <v>2788</v>
      </c>
      <c r="D248" s="76" t="s">
        <v>69</v>
      </c>
      <c r="E248" s="12">
        <v>44481</v>
      </c>
      <c r="F248" s="74" t="s">
        <v>2543</v>
      </c>
      <c r="G248" s="12">
        <v>44482.833333333336</v>
      </c>
      <c r="H248" s="75" t="s">
        <v>1888</v>
      </c>
      <c r="I248" s="15">
        <v>73</v>
      </c>
      <c r="J248" s="15">
        <v>63</v>
      </c>
      <c r="K248" s="15">
        <v>19</v>
      </c>
      <c r="L248" s="15">
        <v>10</v>
      </c>
      <c r="M248" s="79">
        <v>21.84525</v>
      </c>
      <c r="N248" s="101">
        <v>21.84525</v>
      </c>
      <c r="O248" s="63">
        <v>2530</v>
      </c>
      <c r="P248" s="64">
        <f>Table2245789101123456789101112131415161718[[#This Row],[PEMBULATAN]]*O248</f>
        <v>55268.482499999998</v>
      </c>
    </row>
    <row r="249" spans="1:16" ht="26.25" customHeight="1" x14ac:dyDescent="0.2">
      <c r="A249" s="13"/>
      <c r="B249" s="73"/>
      <c r="C249" s="71" t="s">
        <v>2789</v>
      </c>
      <c r="D249" s="76" t="s">
        <v>69</v>
      </c>
      <c r="E249" s="12">
        <v>44481</v>
      </c>
      <c r="F249" s="74" t="s">
        <v>2543</v>
      </c>
      <c r="G249" s="12">
        <v>44482.833333333336</v>
      </c>
      <c r="H249" s="75" t="s">
        <v>1888</v>
      </c>
      <c r="I249" s="15">
        <v>102</v>
      </c>
      <c r="J249" s="15">
        <v>64</v>
      </c>
      <c r="K249" s="15">
        <v>20</v>
      </c>
      <c r="L249" s="15">
        <v>21</v>
      </c>
      <c r="M249" s="79">
        <v>32.64</v>
      </c>
      <c r="N249" s="101">
        <v>32.64</v>
      </c>
      <c r="O249" s="63">
        <v>2530</v>
      </c>
      <c r="P249" s="64">
        <f>Table2245789101123456789101112131415161718[[#This Row],[PEMBULATAN]]*O249</f>
        <v>82579.199999999997</v>
      </c>
    </row>
    <row r="250" spans="1:16" ht="26.25" customHeight="1" x14ac:dyDescent="0.2">
      <c r="A250" s="13"/>
      <c r="B250" s="73"/>
      <c r="C250" s="71" t="s">
        <v>2790</v>
      </c>
      <c r="D250" s="76" t="s">
        <v>69</v>
      </c>
      <c r="E250" s="12">
        <v>44481</v>
      </c>
      <c r="F250" s="74" t="s">
        <v>2543</v>
      </c>
      <c r="G250" s="12">
        <v>44482.833333333336</v>
      </c>
      <c r="H250" s="75" t="s">
        <v>1888</v>
      </c>
      <c r="I250" s="15">
        <v>95</v>
      </c>
      <c r="J250" s="15">
        <v>66</v>
      </c>
      <c r="K250" s="15">
        <v>27</v>
      </c>
      <c r="L250" s="15">
        <v>18</v>
      </c>
      <c r="M250" s="79">
        <v>42.322499999999998</v>
      </c>
      <c r="N250" s="101">
        <v>43</v>
      </c>
      <c r="O250" s="63">
        <v>2530</v>
      </c>
      <c r="P250" s="64">
        <f>Table2245789101123456789101112131415161718[[#This Row],[PEMBULATAN]]*O250</f>
        <v>108790</v>
      </c>
    </row>
    <row r="251" spans="1:16" ht="26.25" customHeight="1" x14ac:dyDescent="0.2">
      <c r="A251" s="13"/>
      <c r="B251" s="73"/>
      <c r="C251" s="71" t="s">
        <v>2791</v>
      </c>
      <c r="D251" s="76" t="s">
        <v>69</v>
      </c>
      <c r="E251" s="12">
        <v>44481</v>
      </c>
      <c r="F251" s="74" t="s">
        <v>2543</v>
      </c>
      <c r="G251" s="12">
        <v>44482.833333333336</v>
      </c>
      <c r="H251" s="75" t="s">
        <v>1888</v>
      </c>
      <c r="I251" s="15">
        <v>78</v>
      </c>
      <c r="J251" s="15">
        <v>50</v>
      </c>
      <c r="K251" s="15">
        <v>23</v>
      </c>
      <c r="L251" s="15">
        <v>14</v>
      </c>
      <c r="M251" s="79">
        <v>22.425000000000001</v>
      </c>
      <c r="N251" s="101">
        <v>23</v>
      </c>
      <c r="O251" s="63">
        <v>2530</v>
      </c>
      <c r="P251" s="64">
        <f>Table2245789101123456789101112131415161718[[#This Row],[PEMBULATAN]]*O251</f>
        <v>58190</v>
      </c>
    </row>
    <row r="252" spans="1:16" ht="26.25" customHeight="1" x14ac:dyDescent="0.2">
      <c r="A252" s="13"/>
      <c r="B252" s="73"/>
      <c r="C252" s="71" t="s">
        <v>2792</v>
      </c>
      <c r="D252" s="76" t="s">
        <v>69</v>
      </c>
      <c r="E252" s="12">
        <v>44481</v>
      </c>
      <c r="F252" s="74" t="s">
        <v>2543</v>
      </c>
      <c r="G252" s="12">
        <v>44482.833333333336</v>
      </c>
      <c r="H252" s="75" t="s">
        <v>1888</v>
      </c>
      <c r="I252" s="15">
        <v>76</v>
      </c>
      <c r="J252" s="15">
        <v>58</v>
      </c>
      <c r="K252" s="15">
        <v>13</v>
      </c>
      <c r="L252" s="15">
        <v>13</v>
      </c>
      <c r="M252" s="79">
        <v>14.326000000000001</v>
      </c>
      <c r="N252" s="101">
        <v>15</v>
      </c>
      <c r="O252" s="63">
        <v>2530</v>
      </c>
      <c r="P252" s="64">
        <f>Table2245789101123456789101112131415161718[[#This Row],[PEMBULATAN]]*O252</f>
        <v>37950</v>
      </c>
    </row>
    <row r="253" spans="1:16" ht="26.25" customHeight="1" x14ac:dyDescent="0.2">
      <c r="A253" s="13"/>
      <c r="B253" s="73"/>
      <c r="C253" s="71" t="s">
        <v>2793</v>
      </c>
      <c r="D253" s="76" t="s">
        <v>69</v>
      </c>
      <c r="E253" s="12">
        <v>44481</v>
      </c>
      <c r="F253" s="74" t="s">
        <v>2543</v>
      </c>
      <c r="G253" s="12">
        <v>44482.833333333336</v>
      </c>
      <c r="H253" s="75" t="s">
        <v>1888</v>
      </c>
      <c r="I253" s="15">
        <v>65</v>
      </c>
      <c r="J253" s="15">
        <v>51</v>
      </c>
      <c r="K253" s="15">
        <v>23</v>
      </c>
      <c r="L253" s="15">
        <v>9</v>
      </c>
      <c r="M253" s="79">
        <v>19.061250000000001</v>
      </c>
      <c r="N253" s="101">
        <v>19.061250000000001</v>
      </c>
      <c r="O253" s="63">
        <v>2530</v>
      </c>
      <c r="P253" s="64">
        <f>Table2245789101123456789101112131415161718[[#This Row],[PEMBULATAN]]*O253</f>
        <v>48224.962500000001</v>
      </c>
    </row>
    <row r="254" spans="1:16" ht="26.25" customHeight="1" x14ac:dyDescent="0.2">
      <c r="A254" s="13"/>
      <c r="B254" s="73"/>
      <c r="C254" s="71" t="s">
        <v>2794</v>
      </c>
      <c r="D254" s="76" t="s">
        <v>69</v>
      </c>
      <c r="E254" s="12">
        <v>44481</v>
      </c>
      <c r="F254" s="74" t="s">
        <v>2543</v>
      </c>
      <c r="G254" s="12">
        <v>44482.833333333336</v>
      </c>
      <c r="H254" s="75" t="s">
        <v>1888</v>
      </c>
      <c r="I254" s="15">
        <v>85</v>
      </c>
      <c r="J254" s="15">
        <v>53</v>
      </c>
      <c r="K254" s="15">
        <v>21</v>
      </c>
      <c r="L254" s="15">
        <v>15</v>
      </c>
      <c r="M254" s="79">
        <v>23.651250000000001</v>
      </c>
      <c r="N254" s="101">
        <v>23.651250000000001</v>
      </c>
      <c r="O254" s="63">
        <v>2530</v>
      </c>
      <c r="P254" s="64">
        <f>Table2245789101123456789101112131415161718[[#This Row],[PEMBULATAN]]*O254</f>
        <v>59837.662500000006</v>
      </c>
    </row>
    <row r="255" spans="1:16" ht="26.25" customHeight="1" x14ac:dyDescent="0.2">
      <c r="A255" s="13"/>
      <c r="B255" s="73"/>
      <c r="C255" s="71" t="s">
        <v>2795</v>
      </c>
      <c r="D255" s="76" t="s">
        <v>69</v>
      </c>
      <c r="E255" s="12">
        <v>44481</v>
      </c>
      <c r="F255" s="74" t="s">
        <v>2543</v>
      </c>
      <c r="G255" s="12">
        <v>44482.833333333336</v>
      </c>
      <c r="H255" s="75" t="s">
        <v>1888</v>
      </c>
      <c r="I255" s="15">
        <v>72</v>
      </c>
      <c r="J255" s="15">
        <v>59</v>
      </c>
      <c r="K255" s="15">
        <v>12</v>
      </c>
      <c r="L255" s="15">
        <v>10</v>
      </c>
      <c r="M255" s="79">
        <v>12.744</v>
      </c>
      <c r="N255" s="101">
        <v>12.744</v>
      </c>
      <c r="O255" s="63">
        <v>2530</v>
      </c>
      <c r="P255" s="64">
        <f>Table2245789101123456789101112131415161718[[#This Row],[PEMBULATAN]]*O255</f>
        <v>32242.32</v>
      </c>
    </row>
    <row r="256" spans="1:16" ht="26.25" customHeight="1" x14ac:dyDescent="0.2">
      <c r="A256" s="13"/>
      <c r="B256" s="73"/>
      <c r="C256" s="71" t="s">
        <v>2796</v>
      </c>
      <c r="D256" s="76" t="s">
        <v>69</v>
      </c>
      <c r="E256" s="12">
        <v>44481</v>
      </c>
      <c r="F256" s="74" t="s">
        <v>2543</v>
      </c>
      <c r="G256" s="12">
        <v>44482.833333333336</v>
      </c>
      <c r="H256" s="75" t="s">
        <v>1888</v>
      </c>
      <c r="I256" s="15">
        <v>56</v>
      </c>
      <c r="J256" s="15">
        <v>57</v>
      </c>
      <c r="K256" s="15">
        <v>10</v>
      </c>
      <c r="L256" s="15">
        <v>7</v>
      </c>
      <c r="M256" s="79">
        <v>7.98</v>
      </c>
      <c r="N256" s="101">
        <v>7.98</v>
      </c>
      <c r="O256" s="63">
        <v>2530</v>
      </c>
      <c r="P256" s="64">
        <f>Table2245789101123456789101112131415161718[[#This Row],[PEMBULATAN]]*O256</f>
        <v>20189.400000000001</v>
      </c>
    </row>
    <row r="257" spans="1:16" ht="26.25" customHeight="1" x14ac:dyDescent="0.2">
      <c r="A257" s="13"/>
      <c r="B257" s="73"/>
      <c r="C257" s="71" t="s">
        <v>2797</v>
      </c>
      <c r="D257" s="76" t="s">
        <v>69</v>
      </c>
      <c r="E257" s="12">
        <v>44481</v>
      </c>
      <c r="F257" s="74" t="s">
        <v>2543</v>
      </c>
      <c r="G257" s="12">
        <v>44482.833333333336</v>
      </c>
      <c r="H257" s="75" t="s">
        <v>1888</v>
      </c>
      <c r="I257" s="15">
        <v>85</v>
      </c>
      <c r="J257" s="15">
        <v>67</v>
      </c>
      <c r="K257" s="15">
        <v>12</v>
      </c>
      <c r="L257" s="15">
        <v>13</v>
      </c>
      <c r="M257" s="79">
        <v>17.085000000000001</v>
      </c>
      <c r="N257" s="101">
        <v>17.085000000000001</v>
      </c>
      <c r="O257" s="63">
        <v>2530</v>
      </c>
      <c r="P257" s="64">
        <f>Table2245789101123456789101112131415161718[[#This Row],[PEMBULATAN]]*O257</f>
        <v>43225.05</v>
      </c>
    </row>
    <row r="258" spans="1:16" ht="26.25" customHeight="1" x14ac:dyDescent="0.2">
      <c r="A258" s="13"/>
      <c r="B258" s="73"/>
      <c r="C258" s="71" t="s">
        <v>2798</v>
      </c>
      <c r="D258" s="76" t="s">
        <v>69</v>
      </c>
      <c r="E258" s="12">
        <v>44481</v>
      </c>
      <c r="F258" s="74" t="s">
        <v>2543</v>
      </c>
      <c r="G258" s="12">
        <v>44482.833333333336</v>
      </c>
      <c r="H258" s="75" t="s">
        <v>1888</v>
      </c>
      <c r="I258" s="15">
        <v>45</v>
      </c>
      <c r="J258" s="15">
        <v>45</v>
      </c>
      <c r="K258" s="15">
        <v>12</v>
      </c>
      <c r="L258" s="15">
        <v>6</v>
      </c>
      <c r="M258" s="79">
        <v>6.0750000000000002</v>
      </c>
      <c r="N258" s="101">
        <v>6.0750000000000002</v>
      </c>
      <c r="O258" s="63">
        <v>2530</v>
      </c>
      <c r="P258" s="64">
        <f>Table2245789101123456789101112131415161718[[#This Row],[PEMBULATAN]]*O258</f>
        <v>15369.75</v>
      </c>
    </row>
    <row r="259" spans="1:16" ht="26.25" customHeight="1" x14ac:dyDescent="0.2">
      <c r="A259" s="13"/>
      <c r="B259" s="73"/>
      <c r="C259" s="71" t="s">
        <v>2799</v>
      </c>
      <c r="D259" s="76" t="s">
        <v>69</v>
      </c>
      <c r="E259" s="12">
        <v>44481</v>
      </c>
      <c r="F259" s="74" t="s">
        <v>2543</v>
      </c>
      <c r="G259" s="12">
        <v>44482.833333333336</v>
      </c>
      <c r="H259" s="75" t="s">
        <v>1888</v>
      </c>
      <c r="I259" s="15">
        <v>80</v>
      </c>
      <c r="J259" s="15">
        <v>61</v>
      </c>
      <c r="K259" s="15">
        <v>10</v>
      </c>
      <c r="L259" s="15">
        <v>12</v>
      </c>
      <c r="M259" s="79">
        <v>12.2</v>
      </c>
      <c r="N259" s="101">
        <v>12.2</v>
      </c>
      <c r="O259" s="63">
        <v>2530</v>
      </c>
      <c r="P259" s="64">
        <f>Table2245789101123456789101112131415161718[[#This Row],[PEMBULATAN]]*O259</f>
        <v>30866</v>
      </c>
    </row>
    <row r="260" spans="1:16" ht="26.25" customHeight="1" x14ac:dyDescent="0.2">
      <c r="A260" s="13"/>
      <c r="B260" s="73"/>
      <c r="C260" s="71" t="s">
        <v>2800</v>
      </c>
      <c r="D260" s="76" t="s">
        <v>69</v>
      </c>
      <c r="E260" s="12">
        <v>44481</v>
      </c>
      <c r="F260" s="74" t="s">
        <v>2543</v>
      </c>
      <c r="G260" s="12">
        <v>44482.833333333336</v>
      </c>
      <c r="H260" s="75" t="s">
        <v>1888</v>
      </c>
      <c r="I260" s="15">
        <v>65</v>
      </c>
      <c r="J260" s="15">
        <v>60</v>
      </c>
      <c r="K260" s="15">
        <v>20</v>
      </c>
      <c r="L260" s="15">
        <v>6</v>
      </c>
      <c r="M260" s="79">
        <v>19.5</v>
      </c>
      <c r="N260" s="101">
        <v>19.5</v>
      </c>
      <c r="O260" s="63">
        <v>2530</v>
      </c>
      <c r="P260" s="64">
        <f>Table2245789101123456789101112131415161718[[#This Row],[PEMBULATAN]]*O260</f>
        <v>49335</v>
      </c>
    </row>
    <row r="261" spans="1:16" ht="26.25" customHeight="1" x14ac:dyDescent="0.2">
      <c r="A261" s="13"/>
      <c r="B261" s="73"/>
      <c r="C261" s="71" t="s">
        <v>2801</v>
      </c>
      <c r="D261" s="76" t="s">
        <v>69</v>
      </c>
      <c r="E261" s="12">
        <v>44481</v>
      </c>
      <c r="F261" s="74" t="s">
        <v>2543</v>
      </c>
      <c r="G261" s="12">
        <v>44482.833333333336</v>
      </c>
      <c r="H261" s="75" t="s">
        <v>1888</v>
      </c>
      <c r="I261" s="15">
        <v>91</v>
      </c>
      <c r="J261" s="15">
        <v>63</v>
      </c>
      <c r="K261" s="15">
        <v>13</v>
      </c>
      <c r="L261" s="15">
        <v>10</v>
      </c>
      <c r="M261" s="79">
        <v>18.632249999999999</v>
      </c>
      <c r="N261" s="101">
        <v>18.632249999999999</v>
      </c>
      <c r="O261" s="63">
        <v>2530</v>
      </c>
      <c r="P261" s="64">
        <f>Table2245789101123456789101112131415161718[[#This Row],[PEMBULATAN]]*O261</f>
        <v>47139.592499999999</v>
      </c>
    </row>
    <row r="262" spans="1:16" ht="26.25" customHeight="1" x14ac:dyDescent="0.2">
      <c r="A262" s="13"/>
      <c r="B262" s="73"/>
      <c r="C262" s="71" t="s">
        <v>2802</v>
      </c>
      <c r="D262" s="76" t="s">
        <v>69</v>
      </c>
      <c r="E262" s="12">
        <v>44481</v>
      </c>
      <c r="F262" s="74" t="s">
        <v>2543</v>
      </c>
      <c r="G262" s="12">
        <v>44482.833333333336</v>
      </c>
      <c r="H262" s="75" t="s">
        <v>1888</v>
      </c>
      <c r="I262" s="15">
        <v>73</v>
      </c>
      <c r="J262" s="15">
        <v>59</v>
      </c>
      <c r="K262" s="15">
        <v>12</v>
      </c>
      <c r="L262" s="15">
        <v>9</v>
      </c>
      <c r="M262" s="79">
        <v>12.920999999999999</v>
      </c>
      <c r="N262" s="101">
        <v>12.920999999999999</v>
      </c>
      <c r="O262" s="63">
        <v>2530</v>
      </c>
      <c r="P262" s="64">
        <f>Table2245789101123456789101112131415161718[[#This Row],[PEMBULATAN]]*O262</f>
        <v>32690.129999999997</v>
      </c>
    </row>
    <row r="263" spans="1:16" ht="26.25" customHeight="1" x14ac:dyDescent="0.2">
      <c r="A263" s="13"/>
      <c r="B263" s="73"/>
      <c r="C263" s="71" t="s">
        <v>2803</v>
      </c>
      <c r="D263" s="76" t="s">
        <v>69</v>
      </c>
      <c r="E263" s="12">
        <v>44481</v>
      </c>
      <c r="F263" s="74" t="s">
        <v>2543</v>
      </c>
      <c r="G263" s="12">
        <v>44482.833333333336</v>
      </c>
      <c r="H263" s="75" t="s">
        <v>1888</v>
      </c>
      <c r="I263" s="15">
        <v>83</v>
      </c>
      <c r="J263" s="15">
        <v>59</v>
      </c>
      <c r="K263" s="15">
        <v>16</v>
      </c>
      <c r="L263" s="15">
        <v>10</v>
      </c>
      <c r="M263" s="79">
        <v>19.588000000000001</v>
      </c>
      <c r="N263" s="101">
        <v>19.588000000000001</v>
      </c>
      <c r="O263" s="63">
        <v>2530</v>
      </c>
      <c r="P263" s="64">
        <f>Table2245789101123456789101112131415161718[[#This Row],[PEMBULATAN]]*O263</f>
        <v>49557.64</v>
      </c>
    </row>
    <row r="264" spans="1:16" ht="26.25" customHeight="1" x14ac:dyDescent="0.2">
      <c r="A264" s="13"/>
      <c r="B264" s="73"/>
      <c r="C264" s="71" t="s">
        <v>2804</v>
      </c>
      <c r="D264" s="76" t="s">
        <v>69</v>
      </c>
      <c r="E264" s="12">
        <v>44481</v>
      </c>
      <c r="F264" s="74" t="s">
        <v>2543</v>
      </c>
      <c r="G264" s="12">
        <v>44482.833333333336</v>
      </c>
      <c r="H264" s="75" t="s">
        <v>1888</v>
      </c>
      <c r="I264" s="15">
        <v>95</v>
      </c>
      <c r="J264" s="15">
        <v>57</v>
      </c>
      <c r="K264" s="15">
        <v>21</v>
      </c>
      <c r="L264" s="15">
        <v>3</v>
      </c>
      <c r="M264" s="79">
        <v>28.428750000000001</v>
      </c>
      <c r="N264" s="101">
        <v>29</v>
      </c>
      <c r="O264" s="63">
        <v>2530</v>
      </c>
      <c r="P264" s="64">
        <f>Table2245789101123456789101112131415161718[[#This Row],[PEMBULATAN]]*O264</f>
        <v>73370</v>
      </c>
    </row>
    <row r="265" spans="1:16" ht="26.25" customHeight="1" x14ac:dyDescent="0.2">
      <c r="A265" s="13"/>
      <c r="B265" s="73"/>
      <c r="C265" s="71" t="s">
        <v>2805</v>
      </c>
      <c r="D265" s="76" t="s">
        <v>69</v>
      </c>
      <c r="E265" s="12">
        <v>44481</v>
      </c>
      <c r="F265" s="74" t="s">
        <v>2543</v>
      </c>
      <c r="G265" s="12">
        <v>44482.833333333336</v>
      </c>
      <c r="H265" s="75" t="s">
        <v>1888</v>
      </c>
      <c r="I265" s="15">
        <v>89</v>
      </c>
      <c r="J265" s="15">
        <v>56</v>
      </c>
      <c r="K265" s="15">
        <v>21</v>
      </c>
      <c r="L265" s="15">
        <v>13</v>
      </c>
      <c r="M265" s="79">
        <v>26.166</v>
      </c>
      <c r="N265" s="101">
        <v>26.166</v>
      </c>
      <c r="O265" s="63">
        <v>2530</v>
      </c>
      <c r="P265" s="64">
        <f>Table2245789101123456789101112131415161718[[#This Row],[PEMBULATAN]]*O265</f>
        <v>66199.98</v>
      </c>
    </row>
    <row r="266" spans="1:16" ht="26.25" customHeight="1" x14ac:dyDescent="0.2">
      <c r="A266" s="13"/>
      <c r="B266" s="73"/>
      <c r="C266" s="71" t="s">
        <v>2806</v>
      </c>
      <c r="D266" s="76" t="s">
        <v>69</v>
      </c>
      <c r="E266" s="12">
        <v>44481</v>
      </c>
      <c r="F266" s="74" t="s">
        <v>2543</v>
      </c>
      <c r="G266" s="12">
        <v>44482.833333333336</v>
      </c>
      <c r="H266" s="75" t="s">
        <v>1888</v>
      </c>
      <c r="I266" s="15">
        <v>89</v>
      </c>
      <c r="J266" s="15">
        <v>50</v>
      </c>
      <c r="K266" s="15">
        <v>15</v>
      </c>
      <c r="L266" s="15">
        <v>9</v>
      </c>
      <c r="M266" s="79">
        <v>16.6875</v>
      </c>
      <c r="N266" s="101">
        <v>16.6875</v>
      </c>
      <c r="O266" s="63">
        <v>2530</v>
      </c>
      <c r="P266" s="64">
        <f>Table2245789101123456789101112131415161718[[#This Row],[PEMBULATAN]]*O266</f>
        <v>42219.375</v>
      </c>
    </row>
    <row r="267" spans="1:16" ht="26.25" customHeight="1" x14ac:dyDescent="0.2">
      <c r="A267" s="13"/>
      <c r="B267" s="73"/>
      <c r="C267" s="71" t="s">
        <v>2807</v>
      </c>
      <c r="D267" s="76" t="s">
        <v>69</v>
      </c>
      <c r="E267" s="12">
        <v>44481</v>
      </c>
      <c r="F267" s="74" t="s">
        <v>2543</v>
      </c>
      <c r="G267" s="12">
        <v>44482.833333333336</v>
      </c>
      <c r="H267" s="75" t="s">
        <v>1888</v>
      </c>
      <c r="I267" s="15">
        <v>79</v>
      </c>
      <c r="J267" s="15">
        <v>60</v>
      </c>
      <c r="K267" s="15">
        <v>21</v>
      </c>
      <c r="L267" s="15">
        <v>10</v>
      </c>
      <c r="M267" s="79">
        <v>24.885000000000002</v>
      </c>
      <c r="N267" s="101">
        <v>24.885000000000002</v>
      </c>
      <c r="O267" s="63">
        <v>2530</v>
      </c>
      <c r="P267" s="64">
        <f>Table2245789101123456789101112131415161718[[#This Row],[PEMBULATAN]]*O267</f>
        <v>62959.05</v>
      </c>
    </row>
    <row r="268" spans="1:16" ht="26.25" customHeight="1" x14ac:dyDescent="0.2">
      <c r="A268" s="13"/>
      <c r="B268" s="73"/>
      <c r="C268" s="71" t="s">
        <v>2808</v>
      </c>
      <c r="D268" s="76" t="s">
        <v>69</v>
      </c>
      <c r="E268" s="12">
        <v>44481</v>
      </c>
      <c r="F268" s="74" t="s">
        <v>2543</v>
      </c>
      <c r="G268" s="12">
        <v>44482.833333333336</v>
      </c>
      <c r="H268" s="75" t="s">
        <v>1888</v>
      </c>
      <c r="I268" s="15">
        <v>87</v>
      </c>
      <c r="J268" s="15">
        <v>62</v>
      </c>
      <c r="K268" s="15">
        <v>17</v>
      </c>
      <c r="L268" s="15">
        <v>21</v>
      </c>
      <c r="M268" s="79">
        <v>22.924499999999998</v>
      </c>
      <c r="N268" s="101">
        <v>22.924499999999998</v>
      </c>
      <c r="O268" s="63">
        <v>2530</v>
      </c>
      <c r="P268" s="64">
        <f>Table2245789101123456789101112131415161718[[#This Row],[PEMBULATAN]]*O268</f>
        <v>57998.984999999993</v>
      </c>
    </row>
    <row r="269" spans="1:16" ht="26.25" customHeight="1" x14ac:dyDescent="0.2">
      <c r="A269" s="13"/>
      <c r="B269" s="73"/>
      <c r="C269" s="71" t="s">
        <v>2809</v>
      </c>
      <c r="D269" s="76" t="s">
        <v>69</v>
      </c>
      <c r="E269" s="12">
        <v>44481</v>
      </c>
      <c r="F269" s="74" t="s">
        <v>2543</v>
      </c>
      <c r="G269" s="12">
        <v>44482.833333333336</v>
      </c>
      <c r="H269" s="75" t="s">
        <v>1888</v>
      </c>
      <c r="I269" s="15">
        <v>50</v>
      </c>
      <c r="J269" s="15">
        <v>60</v>
      </c>
      <c r="K269" s="15">
        <v>21</v>
      </c>
      <c r="L269" s="15">
        <v>14</v>
      </c>
      <c r="M269" s="79">
        <v>15.75</v>
      </c>
      <c r="N269" s="101">
        <v>15.75</v>
      </c>
      <c r="O269" s="63">
        <v>2530</v>
      </c>
      <c r="P269" s="64">
        <f>Table2245789101123456789101112131415161718[[#This Row],[PEMBULATAN]]*O269</f>
        <v>39847.5</v>
      </c>
    </row>
    <row r="270" spans="1:16" ht="26.25" customHeight="1" x14ac:dyDescent="0.2">
      <c r="A270" s="13"/>
      <c r="B270" s="73"/>
      <c r="C270" s="71" t="s">
        <v>2810</v>
      </c>
      <c r="D270" s="76" t="s">
        <v>69</v>
      </c>
      <c r="E270" s="12">
        <v>44481</v>
      </c>
      <c r="F270" s="74" t="s">
        <v>2543</v>
      </c>
      <c r="G270" s="12">
        <v>44482.833333333336</v>
      </c>
      <c r="H270" s="75" t="s">
        <v>1888</v>
      </c>
      <c r="I270" s="15">
        <v>91</v>
      </c>
      <c r="J270" s="15">
        <v>63</v>
      </c>
      <c r="K270" s="15">
        <v>31</v>
      </c>
      <c r="L270" s="15">
        <v>17</v>
      </c>
      <c r="M270" s="79">
        <v>44.430750000000003</v>
      </c>
      <c r="N270" s="101">
        <v>45</v>
      </c>
      <c r="O270" s="63">
        <v>2530</v>
      </c>
      <c r="P270" s="64">
        <f>Table2245789101123456789101112131415161718[[#This Row],[PEMBULATAN]]*O270</f>
        <v>113850</v>
      </c>
    </row>
    <row r="271" spans="1:16" ht="26.25" customHeight="1" x14ac:dyDescent="0.2">
      <c r="A271" s="13"/>
      <c r="B271" s="73"/>
      <c r="C271" s="71" t="s">
        <v>2811</v>
      </c>
      <c r="D271" s="76" t="s">
        <v>69</v>
      </c>
      <c r="E271" s="12">
        <v>44481</v>
      </c>
      <c r="F271" s="74" t="s">
        <v>2543</v>
      </c>
      <c r="G271" s="12">
        <v>44482.833333333336</v>
      </c>
      <c r="H271" s="75" t="s">
        <v>1888</v>
      </c>
      <c r="I271" s="15">
        <v>62</v>
      </c>
      <c r="J271" s="15">
        <v>42</v>
      </c>
      <c r="K271" s="15">
        <v>20</v>
      </c>
      <c r="L271" s="15">
        <v>5</v>
      </c>
      <c r="M271" s="79">
        <v>13.02</v>
      </c>
      <c r="N271" s="101">
        <v>13.02</v>
      </c>
      <c r="O271" s="63">
        <v>2530</v>
      </c>
      <c r="P271" s="64">
        <f>Table2245789101123456789101112131415161718[[#This Row],[PEMBULATAN]]*O271</f>
        <v>32940.6</v>
      </c>
    </row>
    <row r="272" spans="1:16" ht="26.25" customHeight="1" x14ac:dyDescent="0.2">
      <c r="A272" s="13"/>
      <c r="B272" s="73"/>
      <c r="C272" s="71" t="s">
        <v>2812</v>
      </c>
      <c r="D272" s="76" t="s">
        <v>69</v>
      </c>
      <c r="E272" s="12">
        <v>44481</v>
      </c>
      <c r="F272" s="74" t="s">
        <v>2543</v>
      </c>
      <c r="G272" s="12">
        <v>44482.833333333336</v>
      </c>
      <c r="H272" s="75" t="s">
        <v>1888</v>
      </c>
      <c r="I272" s="15">
        <v>91</v>
      </c>
      <c r="J272" s="15">
        <v>56</v>
      </c>
      <c r="K272" s="15">
        <v>20</v>
      </c>
      <c r="L272" s="15">
        <v>11</v>
      </c>
      <c r="M272" s="79">
        <v>25.48</v>
      </c>
      <c r="N272" s="101">
        <v>26</v>
      </c>
      <c r="O272" s="63">
        <v>2530</v>
      </c>
      <c r="P272" s="64">
        <f>Table2245789101123456789101112131415161718[[#This Row],[PEMBULATAN]]*O272</f>
        <v>65780</v>
      </c>
    </row>
    <row r="273" spans="1:16" ht="26.25" customHeight="1" x14ac:dyDescent="0.2">
      <c r="A273" s="13"/>
      <c r="B273" s="73"/>
      <c r="C273" s="71" t="s">
        <v>2813</v>
      </c>
      <c r="D273" s="76" t="s">
        <v>69</v>
      </c>
      <c r="E273" s="12">
        <v>44481</v>
      </c>
      <c r="F273" s="74" t="s">
        <v>2543</v>
      </c>
      <c r="G273" s="12">
        <v>44482.833333333336</v>
      </c>
      <c r="H273" s="75" t="s">
        <v>1888</v>
      </c>
      <c r="I273" s="15">
        <v>81</v>
      </c>
      <c r="J273" s="15">
        <v>62</v>
      </c>
      <c r="K273" s="15">
        <v>31</v>
      </c>
      <c r="L273" s="15">
        <v>3</v>
      </c>
      <c r="M273" s="79">
        <v>38.920499999999997</v>
      </c>
      <c r="N273" s="101">
        <v>38.920499999999997</v>
      </c>
      <c r="O273" s="63">
        <v>2530</v>
      </c>
      <c r="P273" s="64">
        <f>Table2245789101123456789101112131415161718[[#This Row],[PEMBULATAN]]*O273</f>
        <v>98468.864999999991</v>
      </c>
    </row>
    <row r="274" spans="1:16" ht="26.25" customHeight="1" x14ac:dyDescent="0.2">
      <c r="A274" s="13"/>
      <c r="B274" s="73"/>
      <c r="C274" s="71" t="s">
        <v>2814</v>
      </c>
      <c r="D274" s="76" t="s">
        <v>69</v>
      </c>
      <c r="E274" s="12">
        <v>44481</v>
      </c>
      <c r="F274" s="74" t="s">
        <v>2543</v>
      </c>
      <c r="G274" s="12">
        <v>44482.833333333336</v>
      </c>
      <c r="H274" s="75" t="s">
        <v>1888</v>
      </c>
      <c r="I274" s="15">
        <v>61</v>
      </c>
      <c r="J274" s="15">
        <v>52</v>
      </c>
      <c r="K274" s="15">
        <v>10</v>
      </c>
      <c r="L274" s="15">
        <v>3</v>
      </c>
      <c r="M274" s="79">
        <v>7.93</v>
      </c>
      <c r="N274" s="101">
        <v>7.93</v>
      </c>
      <c r="O274" s="63">
        <v>2530</v>
      </c>
      <c r="P274" s="64">
        <f>Table2245789101123456789101112131415161718[[#This Row],[PEMBULATAN]]*O274</f>
        <v>20062.899999999998</v>
      </c>
    </row>
    <row r="275" spans="1:16" ht="26.25" customHeight="1" x14ac:dyDescent="0.2">
      <c r="A275" s="13"/>
      <c r="B275" s="73"/>
      <c r="C275" s="71" t="s">
        <v>2815</v>
      </c>
      <c r="D275" s="76" t="s">
        <v>69</v>
      </c>
      <c r="E275" s="12">
        <v>44481</v>
      </c>
      <c r="F275" s="74" t="s">
        <v>2543</v>
      </c>
      <c r="G275" s="12">
        <v>44482.833333333336</v>
      </c>
      <c r="H275" s="75" t="s">
        <v>1888</v>
      </c>
      <c r="I275" s="15">
        <v>90</v>
      </c>
      <c r="J275" s="15">
        <v>51</v>
      </c>
      <c r="K275" s="15">
        <v>23</v>
      </c>
      <c r="L275" s="15">
        <v>3</v>
      </c>
      <c r="M275" s="79">
        <v>26.392499999999998</v>
      </c>
      <c r="N275" s="101">
        <v>27</v>
      </c>
      <c r="O275" s="63">
        <v>2530</v>
      </c>
      <c r="P275" s="64">
        <f>Table2245789101123456789101112131415161718[[#This Row],[PEMBULATAN]]*O275</f>
        <v>68310</v>
      </c>
    </row>
    <row r="276" spans="1:16" ht="26.25" customHeight="1" x14ac:dyDescent="0.2">
      <c r="A276" s="13"/>
      <c r="B276" s="73"/>
      <c r="C276" s="71" t="s">
        <v>2816</v>
      </c>
      <c r="D276" s="76" t="s">
        <v>69</v>
      </c>
      <c r="E276" s="12">
        <v>44481</v>
      </c>
      <c r="F276" s="74" t="s">
        <v>2543</v>
      </c>
      <c r="G276" s="12">
        <v>44482.833333333336</v>
      </c>
      <c r="H276" s="75" t="s">
        <v>1888</v>
      </c>
      <c r="I276" s="15">
        <v>63</v>
      </c>
      <c r="J276" s="15">
        <v>51</v>
      </c>
      <c r="K276" s="15">
        <v>30</v>
      </c>
      <c r="L276" s="15">
        <v>2</v>
      </c>
      <c r="M276" s="79">
        <v>24.0975</v>
      </c>
      <c r="N276" s="101">
        <v>24.0975</v>
      </c>
      <c r="O276" s="63">
        <v>2530</v>
      </c>
      <c r="P276" s="64">
        <f>Table2245789101123456789101112131415161718[[#This Row],[PEMBULATAN]]*O276</f>
        <v>60966.675000000003</v>
      </c>
    </row>
    <row r="277" spans="1:16" ht="26.25" customHeight="1" x14ac:dyDescent="0.2">
      <c r="A277" s="13"/>
      <c r="B277" s="73"/>
      <c r="C277" s="71" t="s">
        <v>2817</v>
      </c>
      <c r="D277" s="76" t="s">
        <v>69</v>
      </c>
      <c r="E277" s="12">
        <v>44481</v>
      </c>
      <c r="F277" s="74" t="s">
        <v>2543</v>
      </c>
      <c r="G277" s="12">
        <v>44482.833333333336</v>
      </c>
      <c r="H277" s="75" t="s">
        <v>1888</v>
      </c>
      <c r="I277" s="15">
        <v>90</v>
      </c>
      <c r="J277" s="15">
        <v>51</v>
      </c>
      <c r="K277" s="15">
        <v>23</v>
      </c>
      <c r="L277" s="15">
        <v>3</v>
      </c>
      <c r="M277" s="79">
        <v>26.392499999999998</v>
      </c>
      <c r="N277" s="101">
        <v>27</v>
      </c>
      <c r="O277" s="63">
        <v>2530</v>
      </c>
      <c r="P277" s="64">
        <f>Table2245789101123456789101112131415161718[[#This Row],[PEMBULATAN]]*O277</f>
        <v>68310</v>
      </c>
    </row>
    <row r="278" spans="1:16" ht="26.25" customHeight="1" x14ac:dyDescent="0.2">
      <c r="A278" s="13"/>
      <c r="B278" s="73"/>
      <c r="C278" s="71" t="s">
        <v>2818</v>
      </c>
      <c r="D278" s="76" t="s">
        <v>69</v>
      </c>
      <c r="E278" s="12">
        <v>44481</v>
      </c>
      <c r="F278" s="74" t="s">
        <v>2543</v>
      </c>
      <c r="G278" s="12">
        <v>44482.833333333336</v>
      </c>
      <c r="H278" s="75" t="s">
        <v>1888</v>
      </c>
      <c r="I278" s="15">
        <v>81</v>
      </c>
      <c r="J278" s="15">
        <v>20</v>
      </c>
      <c r="K278" s="15">
        <v>32</v>
      </c>
      <c r="L278" s="15">
        <v>22</v>
      </c>
      <c r="M278" s="79">
        <v>12.96</v>
      </c>
      <c r="N278" s="101">
        <v>22</v>
      </c>
      <c r="O278" s="63">
        <v>2530</v>
      </c>
      <c r="P278" s="64">
        <f>Table2245789101123456789101112131415161718[[#This Row],[PEMBULATAN]]*O278</f>
        <v>55660</v>
      </c>
    </row>
    <row r="279" spans="1:16" ht="26.25" customHeight="1" x14ac:dyDescent="0.2">
      <c r="A279" s="13"/>
      <c r="B279" s="73"/>
      <c r="C279" s="71" t="s">
        <v>2819</v>
      </c>
      <c r="D279" s="76" t="s">
        <v>69</v>
      </c>
      <c r="E279" s="12">
        <v>44481</v>
      </c>
      <c r="F279" s="74" t="s">
        <v>2543</v>
      </c>
      <c r="G279" s="12">
        <v>44482.833333333336</v>
      </c>
      <c r="H279" s="75" t="s">
        <v>1888</v>
      </c>
      <c r="I279" s="15">
        <v>85</v>
      </c>
      <c r="J279" s="15">
        <v>32</v>
      </c>
      <c r="K279" s="15">
        <v>38</v>
      </c>
      <c r="L279" s="15">
        <v>4</v>
      </c>
      <c r="M279" s="79">
        <v>25.84</v>
      </c>
      <c r="N279" s="101">
        <v>25.84</v>
      </c>
      <c r="O279" s="63">
        <v>2530</v>
      </c>
      <c r="P279" s="64">
        <f>Table2245789101123456789101112131415161718[[#This Row],[PEMBULATAN]]*O279</f>
        <v>65375.199999999997</v>
      </c>
    </row>
    <row r="280" spans="1:16" ht="26.25" customHeight="1" x14ac:dyDescent="0.2">
      <c r="A280" s="13"/>
      <c r="B280" s="73"/>
      <c r="C280" s="71" t="s">
        <v>2820</v>
      </c>
      <c r="D280" s="76" t="s">
        <v>69</v>
      </c>
      <c r="E280" s="12">
        <v>44481</v>
      </c>
      <c r="F280" s="74" t="s">
        <v>2543</v>
      </c>
      <c r="G280" s="12">
        <v>44482.833333333336</v>
      </c>
      <c r="H280" s="75" t="s">
        <v>1888</v>
      </c>
      <c r="I280" s="15">
        <v>81</v>
      </c>
      <c r="J280" s="15">
        <v>61</v>
      </c>
      <c r="K280" s="15">
        <v>30</v>
      </c>
      <c r="L280" s="15">
        <v>11</v>
      </c>
      <c r="M280" s="79">
        <v>37.057499999999997</v>
      </c>
      <c r="N280" s="101">
        <v>37.057499999999997</v>
      </c>
      <c r="O280" s="63">
        <v>2530</v>
      </c>
      <c r="P280" s="64">
        <f>Table2245789101123456789101112131415161718[[#This Row],[PEMBULATAN]]*O280</f>
        <v>93755.474999999991</v>
      </c>
    </row>
    <row r="281" spans="1:16" ht="26.25" customHeight="1" x14ac:dyDescent="0.2">
      <c r="A281" s="13"/>
      <c r="B281" s="73"/>
      <c r="C281" s="71" t="s">
        <v>2821</v>
      </c>
      <c r="D281" s="76" t="s">
        <v>69</v>
      </c>
      <c r="E281" s="12">
        <v>44481</v>
      </c>
      <c r="F281" s="74" t="s">
        <v>2543</v>
      </c>
      <c r="G281" s="12">
        <v>44482.833333333336</v>
      </c>
      <c r="H281" s="75" t="s">
        <v>1888</v>
      </c>
      <c r="I281" s="15">
        <v>101</v>
      </c>
      <c r="J281" s="15">
        <v>50</v>
      </c>
      <c r="K281" s="15">
        <v>32</v>
      </c>
      <c r="L281" s="15">
        <v>10</v>
      </c>
      <c r="M281" s="79">
        <v>40.4</v>
      </c>
      <c r="N281" s="101">
        <v>41</v>
      </c>
      <c r="O281" s="63">
        <v>2530</v>
      </c>
      <c r="P281" s="64">
        <f>Table2245789101123456789101112131415161718[[#This Row],[PEMBULATAN]]*O281</f>
        <v>103730</v>
      </c>
    </row>
    <row r="282" spans="1:16" ht="26.25" customHeight="1" x14ac:dyDescent="0.2">
      <c r="A282" s="13"/>
      <c r="B282" s="73"/>
      <c r="C282" s="71" t="s">
        <v>2822</v>
      </c>
      <c r="D282" s="76" t="s">
        <v>69</v>
      </c>
      <c r="E282" s="12">
        <v>44481</v>
      </c>
      <c r="F282" s="74" t="s">
        <v>2543</v>
      </c>
      <c r="G282" s="12">
        <v>44482.833333333336</v>
      </c>
      <c r="H282" s="75" t="s">
        <v>1888</v>
      </c>
      <c r="I282" s="15">
        <v>86</v>
      </c>
      <c r="J282" s="15">
        <v>63</v>
      </c>
      <c r="K282" s="15">
        <v>24</v>
      </c>
      <c r="L282" s="15">
        <v>11</v>
      </c>
      <c r="M282" s="79">
        <v>32.508000000000003</v>
      </c>
      <c r="N282" s="101">
        <v>32.508000000000003</v>
      </c>
      <c r="O282" s="63">
        <v>2530</v>
      </c>
      <c r="P282" s="64">
        <f>Table2245789101123456789101112131415161718[[#This Row],[PEMBULATAN]]*O282</f>
        <v>82245.240000000005</v>
      </c>
    </row>
    <row r="283" spans="1:16" ht="26.25" customHeight="1" x14ac:dyDescent="0.2">
      <c r="A283" s="13"/>
      <c r="B283" s="73"/>
      <c r="C283" s="71" t="s">
        <v>2823</v>
      </c>
      <c r="D283" s="76" t="s">
        <v>69</v>
      </c>
      <c r="E283" s="12">
        <v>44481</v>
      </c>
      <c r="F283" s="74" t="s">
        <v>2543</v>
      </c>
      <c r="G283" s="12">
        <v>44482.833333333336</v>
      </c>
      <c r="H283" s="75" t="s">
        <v>1888</v>
      </c>
      <c r="I283" s="15">
        <v>90</v>
      </c>
      <c r="J283" s="15">
        <v>53</v>
      </c>
      <c r="K283" s="15">
        <v>36</v>
      </c>
      <c r="L283" s="15">
        <v>18</v>
      </c>
      <c r="M283" s="79">
        <v>42.93</v>
      </c>
      <c r="N283" s="101">
        <v>42.93</v>
      </c>
      <c r="O283" s="63">
        <v>2530</v>
      </c>
      <c r="P283" s="64">
        <f>Table2245789101123456789101112131415161718[[#This Row],[PEMBULATAN]]*O283</f>
        <v>108612.9</v>
      </c>
    </row>
    <row r="284" spans="1:16" ht="26.25" customHeight="1" x14ac:dyDescent="0.2">
      <c r="A284" s="13"/>
      <c r="B284" s="73"/>
      <c r="C284" s="71" t="s">
        <v>2824</v>
      </c>
      <c r="D284" s="76" t="s">
        <v>69</v>
      </c>
      <c r="E284" s="12">
        <v>44481</v>
      </c>
      <c r="F284" s="74" t="s">
        <v>2543</v>
      </c>
      <c r="G284" s="12">
        <v>44482.833333333336</v>
      </c>
      <c r="H284" s="75" t="s">
        <v>1888</v>
      </c>
      <c r="I284" s="15">
        <v>92</v>
      </c>
      <c r="J284" s="15">
        <v>53</v>
      </c>
      <c r="K284" s="15">
        <v>30</v>
      </c>
      <c r="L284" s="15">
        <v>20</v>
      </c>
      <c r="M284" s="79">
        <v>36.57</v>
      </c>
      <c r="N284" s="101">
        <v>36.57</v>
      </c>
      <c r="O284" s="63">
        <v>2530</v>
      </c>
      <c r="P284" s="64">
        <f>Table2245789101123456789101112131415161718[[#This Row],[PEMBULATAN]]*O284</f>
        <v>92522.1</v>
      </c>
    </row>
    <row r="285" spans="1:16" ht="26.25" customHeight="1" x14ac:dyDescent="0.2">
      <c r="A285" s="13"/>
      <c r="B285" s="73"/>
      <c r="C285" s="71" t="s">
        <v>2825</v>
      </c>
      <c r="D285" s="76" t="s">
        <v>69</v>
      </c>
      <c r="E285" s="12">
        <v>44481</v>
      </c>
      <c r="F285" s="74" t="s">
        <v>2543</v>
      </c>
      <c r="G285" s="12">
        <v>44482.833333333336</v>
      </c>
      <c r="H285" s="75" t="s">
        <v>1888</v>
      </c>
      <c r="I285" s="15">
        <v>60</v>
      </c>
      <c r="J285" s="15">
        <v>30</v>
      </c>
      <c r="K285" s="15">
        <v>20</v>
      </c>
      <c r="L285" s="15">
        <v>1</v>
      </c>
      <c r="M285" s="79">
        <v>9</v>
      </c>
      <c r="N285" s="101">
        <v>9</v>
      </c>
      <c r="O285" s="63">
        <v>2530</v>
      </c>
      <c r="P285" s="64">
        <f>Table2245789101123456789101112131415161718[[#This Row],[PEMBULATAN]]*O285</f>
        <v>22770</v>
      </c>
    </row>
    <row r="286" spans="1:16" ht="26.25" customHeight="1" x14ac:dyDescent="0.2">
      <c r="A286" s="13"/>
      <c r="B286" s="73"/>
      <c r="C286" s="71" t="s">
        <v>2826</v>
      </c>
      <c r="D286" s="76" t="s">
        <v>69</v>
      </c>
      <c r="E286" s="12">
        <v>44481</v>
      </c>
      <c r="F286" s="74" t="s">
        <v>2543</v>
      </c>
      <c r="G286" s="12">
        <v>44482.833333333336</v>
      </c>
      <c r="H286" s="75" t="s">
        <v>1888</v>
      </c>
      <c r="I286" s="15">
        <v>83</v>
      </c>
      <c r="J286" s="15">
        <v>60</v>
      </c>
      <c r="K286" s="15">
        <v>32</v>
      </c>
      <c r="L286" s="15">
        <v>11</v>
      </c>
      <c r="M286" s="79">
        <v>39.840000000000003</v>
      </c>
      <c r="N286" s="101">
        <v>39.840000000000003</v>
      </c>
      <c r="O286" s="63">
        <v>2530</v>
      </c>
      <c r="P286" s="64">
        <f>Table2245789101123456789101112131415161718[[#This Row],[PEMBULATAN]]*O286</f>
        <v>100795.20000000001</v>
      </c>
    </row>
    <row r="287" spans="1:16" ht="26.25" customHeight="1" x14ac:dyDescent="0.2">
      <c r="A287" s="13"/>
      <c r="B287" s="73"/>
      <c r="C287" s="71" t="s">
        <v>2827</v>
      </c>
      <c r="D287" s="76" t="s">
        <v>69</v>
      </c>
      <c r="E287" s="12">
        <v>44481</v>
      </c>
      <c r="F287" s="74" t="s">
        <v>2543</v>
      </c>
      <c r="G287" s="12">
        <v>44482.833333333336</v>
      </c>
      <c r="H287" s="75" t="s">
        <v>1888</v>
      </c>
      <c r="I287" s="15">
        <v>82</v>
      </c>
      <c r="J287" s="15">
        <v>51</v>
      </c>
      <c r="K287" s="15">
        <v>30</v>
      </c>
      <c r="L287" s="15">
        <v>15</v>
      </c>
      <c r="M287" s="79">
        <v>31.364999999999998</v>
      </c>
      <c r="N287" s="101">
        <v>32</v>
      </c>
      <c r="O287" s="63">
        <v>2530</v>
      </c>
      <c r="P287" s="64">
        <f>Table2245789101123456789101112131415161718[[#This Row],[PEMBULATAN]]*O287</f>
        <v>80960</v>
      </c>
    </row>
    <row r="288" spans="1:16" ht="26.25" customHeight="1" x14ac:dyDescent="0.2">
      <c r="A288" s="13"/>
      <c r="B288" s="73"/>
      <c r="C288" s="71" t="s">
        <v>2828</v>
      </c>
      <c r="D288" s="76" t="s">
        <v>69</v>
      </c>
      <c r="E288" s="12">
        <v>44481</v>
      </c>
      <c r="F288" s="74" t="s">
        <v>2543</v>
      </c>
      <c r="G288" s="12">
        <v>44482.833333333336</v>
      </c>
      <c r="H288" s="75" t="s">
        <v>1888</v>
      </c>
      <c r="I288" s="15">
        <v>103</v>
      </c>
      <c r="J288" s="15">
        <v>7</v>
      </c>
      <c r="K288" s="15">
        <v>3</v>
      </c>
      <c r="L288" s="15">
        <v>24</v>
      </c>
      <c r="M288" s="79">
        <v>0.54074999999999995</v>
      </c>
      <c r="N288" s="101">
        <v>24</v>
      </c>
      <c r="O288" s="63">
        <v>2530</v>
      </c>
      <c r="P288" s="64">
        <f>Table2245789101123456789101112131415161718[[#This Row],[PEMBULATAN]]*O288</f>
        <v>60720</v>
      </c>
    </row>
    <row r="289" spans="1:16" ht="26.25" customHeight="1" x14ac:dyDescent="0.2">
      <c r="A289" s="13"/>
      <c r="B289" s="73"/>
      <c r="C289" s="71" t="s">
        <v>2829</v>
      </c>
      <c r="D289" s="76" t="s">
        <v>69</v>
      </c>
      <c r="E289" s="12">
        <v>44481</v>
      </c>
      <c r="F289" s="74" t="s">
        <v>2543</v>
      </c>
      <c r="G289" s="12">
        <v>44482.833333333336</v>
      </c>
      <c r="H289" s="75" t="s">
        <v>1888</v>
      </c>
      <c r="I289" s="15">
        <v>89</v>
      </c>
      <c r="J289" s="15">
        <v>56</v>
      </c>
      <c r="K289" s="15">
        <v>25</v>
      </c>
      <c r="L289" s="15">
        <v>17</v>
      </c>
      <c r="M289" s="79">
        <v>31.15</v>
      </c>
      <c r="N289" s="101">
        <v>31.15</v>
      </c>
      <c r="O289" s="63">
        <v>2530</v>
      </c>
      <c r="P289" s="64">
        <f>Table2245789101123456789101112131415161718[[#This Row],[PEMBULATAN]]*O289</f>
        <v>78809.5</v>
      </c>
    </row>
    <row r="290" spans="1:16" ht="22.5" customHeight="1" x14ac:dyDescent="0.2">
      <c r="A290" s="165" t="s">
        <v>30</v>
      </c>
      <c r="B290" s="166"/>
      <c r="C290" s="166"/>
      <c r="D290" s="166"/>
      <c r="E290" s="166"/>
      <c r="F290" s="166"/>
      <c r="G290" s="166"/>
      <c r="H290" s="166"/>
      <c r="I290" s="166"/>
      <c r="J290" s="166"/>
      <c r="K290" s="166"/>
      <c r="L290" s="167"/>
      <c r="M290" s="77">
        <f>SUBTOTAL(109,Table2245789101123456789101112131415161718[KG VOLUME])</f>
        <v>6248.3670000000011</v>
      </c>
      <c r="N290" s="67">
        <f>SUM(N3:N289)</f>
        <v>6390.0665000000017</v>
      </c>
      <c r="O290" s="168">
        <f>SUM(P3:P289)</f>
        <v>16166868.245000003</v>
      </c>
      <c r="P290" s="169"/>
    </row>
    <row r="291" spans="1:16" ht="18" customHeight="1" x14ac:dyDescent="0.2">
      <c r="A291" s="84"/>
      <c r="B291" s="55" t="s">
        <v>42</v>
      </c>
      <c r="C291" s="54"/>
      <c r="D291" s="56" t="s">
        <v>43</v>
      </c>
      <c r="E291" s="84"/>
      <c r="F291" s="84"/>
      <c r="G291" s="84"/>
      <c r="H291" s="84"/>
      <c r="I291" s="84"/>
      <c r="J291" s="84"/>
      <c r="K291" s="84"/>
      <c r="L291" s="84"/>
      <c r="M291" s="85"/>
      <c r="N291" s="86" t="s">
        <v>51</v>
      </c>
      <c r="O291" s="87"/>
      <c r="P291" s="87">
        <f>O290*10%</f>
        <v>1616686.8245000003</v>
      </c>
    </row>
    <row r="292" spans="1:16" ht="18" customHeight="1" thickBot="1" x14ac:dyDescent="0.25">
      <c r="A292" s="84"/>
      <c r="B292" s="55"/>
      <c r="C292" s="54"/>
      <c r="D292" s="56"/>
      <c r="E292" s="84"/>
      <c r="F292" s="84"/>
      <c r="G292" s="84"/>
      <c r="H292" s="84"/>
      <c r="I292" s="84"/>
      <c r="J292" s="84"/>
      <c r="K292" s="84"/>
      <c r="L292" s="84"/>
      <c r="M292" s="85"/>
      <c r="N292" s="88" t="s">
        <v>52</v>
      </c>
      <c r="O292" s="89"/>
      <c r="P292" s="89">
        <f>O290-P291</f>
        <v>14550181.420500003</v>
      </c>
    </row>
    <row r="293" spans="1:16" ht="18" customHeight="1" x14ac:dyDescent="0.2">
      <c r="A293" s="10"/>
      <c r="H293" s="62"/>
      <c r="N293" s="61" t="s">
        <v>31</v>
      </c>
      <c r="P293" s="68">
        <f>P292*1%</f>
        <v>145501.81420500003</v>
      </c>
    </row>
    <row r="294" spans="1:16" ht="18" customHeight="1" thickBot="1" x14ac:dyDescent="0.25">
      <c r="A294" s="10"/>
      <c r="H294" s="62"/>
      <c r="N294" s="61" t="s">
        <v>53</v>
      </c>
      <c r="P294" s="70">
        <f>P292*2%</f>
        <v>291003.62841000006</v>
      </c>
    </row>
    <row r="295" spans="1:16" ht="18" customHeight="1" x14ac:dyDescent="0.2">
      <c r="A295" s="10"/>
      <c r="H295" s="62"/>
      <c r="N295" s="65" t="s">
        <v>32</v>
      </c>
      <c r="O295" s="66"/>
      <c r="P295" s="69">
        <f>P292+P293-P294</f>
        <v>14404679.606295003</v>
      </c>
    </row>
    <row r="297" spans="1:16" x14ac:dyDescent="0.2">
      <c r="A297" s="10"/>
      <c r="H297" s="62"/>
      <c r="P297" s="70"/>
    </row>
    <row r="298" spans="1:16" x14ac:dyDescent="0.2">
      <c r="A298" s="10"/>
      <c r="H298" s="62"/>
      <c r="O298" s="57"/>
      <c r="P298" s="70"/>
    </row>
    <row r="299" spans="1:16" s="3" customFormat="1" x14ac:dyDescent="0.25">
      <c r="A299" s="10"/>
      <c r="B299" s="2"/>
      <c r="C299" s="2"/>
      <c r="E299" s="11"/>
      <c r="H299" s="62"/>
      <c r="N299" s="14"/>
      <c r="O299" s="14"/>
      <c r="P299" s="14"/>
    </row>
    <row r="300" spans="1:16" s="3" customFormat="1" x14ac:dyDescent="0.25">
      <c r="A300" s="10"/>
      <c r="B300" s="2"/>
      <c r="C300" s="2"/>
      <c r="E300" s="11"/>
      <c r="H300" s="62"/>
      <c r="N300" s="14"/>
      <c r="O300" s="14"/>
      <c r="P300" s="14"/>
    </row>
    <row r="301" spans="1:16" s="3" customFormat="1" x14ac:dyDescent="0.25">
      <c r="A301" s="10"/>
      <c r="B301" s="2"/>
      <c r="C301" s="2"/>
      <c r="E301" s="11"/>
      <c r="H301" s="62"/>
      <c r="N301" s="14"/>
      <c r="O301" s="14"/>
      <c r="P301" s="14"/>
    </row>
    <row r="302" spans="1:16" s="3" customFormat="1" x14ac:dyDescent="0.25">
      <c r="A302" s="10"/>
      <c r="B302" s="2"/>
      <c r="C302" s="2"/>
      <c r="E302" s="11"/>
      <c r="H302" s="62"/>
      <c r="N302" s="14"/>
      <c r="O302" s="14"/>
      <c r="P302" s="14"/>
    </row>
    <row r="303" spans="1:16" s="3" customFormat="1" x14ac:dyDescent="0.25">
      <c r="A303" s="10"/>
      <c r="B303" s="2"/>
      <c r="C303" s="2"/>
      <c r="E303" s="11"/>
      <c r="H303" s="62"/>
      <c r="N303" s="14"/>
      <c r="O303" s="14"/>
      <c r="P303" s="14"/>
    </row>
    <row r="304" spans="1:16" s="3" customFormat="1" x14ac:dyDescent="0.25">
      <c r="A304" s="10"/>
      <c r="B304" s="2"/>
      <c r="C304" s="2"/>
      <c r="E304" s="11"/>
      <c r="H304" s="62"/>
      <c r="N304" s="14"/>
      <c r="O304" s="14"/>
      <c r="P304" s="14"/>
    </row>
    <row r="305" spans="1:16" s="3" customFormat="1" x14ac:dyDescent="0.25">
      <c r="A305" s="10"/>
      <c r="B305" s="2"/>
      <c r="C305" s="2"/>
      <c r="E305" s="11"/>
      <c r="H305" s="62"/>
      <c r="N305" s="14"/>
      <c r="O305" s="14"/>
      <c r="P305" s="14"/>
    </row>
    <row r="306" spans="1:16" s="3" customFormat="1" x14ac:dyDescent="0.25">
      <c r="A306" s="10"/>
      <c r="B306" s="2"/>
      <c r="C306" s="2"/>
      <c r="E306" s="11"/>
      <c r="H306" s="62"/>
      <c r="N306" s="14"/>
      <c r="O306" s="14"/>
      <c r="P306" s="14"/>
    </row>
    <row r="307" spans="1:16" s="3" customFormat="1" x14ac:dyDescent="0.25">
      <c r="A307" s="10"/>
      <c r="B307" s="2"/>
      <c r="C307" s="2"/>
      <c r="E307" s="11"/>
      <c r="H307" s="62"/>
      <c r="N307" s="14"/>
      <c r="O307" s="14"/>
      <c r="P307" s="14"/>
    </row>
    <row r="308" spans="1:16" s="3" customFormat="1" x14ac:dyDescent="0.25">
      <c r="A308" s="10"/>
      <c r="B308" s="2"/>
      <c r="C308" s="2"/>
      <c r="E308" s="11"/>
      <c r="H308" s="62"/>
      <c r="N308" s="14"/>
      <c r="O308" s="14"/>
      <c r="P308" s="14"/>
    </row>
    <row r="309" spans="1:16" s="3" customFormat="1" x14ac:dyDescent="0.25">
      <c r="A309" s="10"/>
      <c r="B309" s="2"/>
      <c r="C309" s="2"/>
      <c r="E309" s="11"/>
      <c r="H309" s="62"/>
      <c r="N309" s="14"/>
      <c r="O309" s="14"/>
      <c r="P309" s="14"/>
    </row>
    <row r="310" spans="1:16" s="3" customFormat="1" x14ac:dyDescent="0.25">
      <c r="A310" s="10"/>
      <c r="B310" s="2"/>
      <c r="C310" s="2"/>
      <c r="E310" s="11"/>
      <c r="H310" s="62"/>
      <c r="N310" s="14"/>
      <c r="O310" s="14"/>
      <c r="P310" s="14"/>
    </row>
  </sheetData>
  <mergeCells count="2">
    <mergeCell ref="A290:L290"/>
    <mergeCell ref="O290:P290"/>
  </mergeCells>
  <conditionalFormatting sqref="B3:B289">
    <cfRule type="duplicateValues" dxfId="709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91"/>
  <sheetViews>
    <sheetView zoomScale="110" zoomScaleNormal="110" workbookViewId="0">
      <pane xSplit="3" ySplit="2" topLeftCell="D267" activePane="bottomRight" state="frozen"/>
      <selection pane="topRight" activeCell="B1" sqref="B1"/>
      <selection pane="bottomLeft" activeCell="A3" sqref="A3"/>
      <selection pane="bottomRight" activeCell="F275" sqref="F275"/>
    </sheetView>
  </sheetViews>
  <sheetFormatPr defaultRowHeight="15" x14ac:dyDescent="0.2"/>
  <cols>
    <col min="1" max="1" width="8" style="4" customWidth="1"/>
    <col min="2" max="2" width="20.42578125" style="2" customWidth="1"/>
    <col min="3" max="3" width="14.57031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402193</v>
      </c>
      <c r="B3" s="107" t="s">
        <v>2830</v>
      </c>
      <c r="C3" s="8" t="s">
        <v>2831</v>
      </c>
      <c r="D3" s="74" t="s">
        <v>69</v>
      </c>
      <c r="E3" s="12">
        <v>44481</v>
      </c>
      <c r="F3" s="74" t="s">
        <v>2543</v>
      </c>
      <c r="G3" s="12">
        <v>44482.833333333336</v>
      </c>
      <c r="H3" s="9" t="s">
        <v>1888</v>
      </c>
      <c r="I3" s="1">
        <v>30</v>
      </c>
      <c r="J3" s="1">
        <v>24</v>
      </c>
      <c r="K3" s="1">
        <v>13</v>
      </c>
      <c r="L3" s="1">
        <v>1</v>
      </c>
      <c r="M3" s="78">
        <v>2.34</v>
      </c>
      <c r="N3" s="101">
        <v>3</v>
      </c>
      <c r="O3" s="63">
        <v>2530</v>
      </c>
      <c r="P3" s="64">
        <f>Table224578910112345678910111213141516171819[[#This Row],[PEMBULATAN]]*O3</f>
        <v>7590</v>
      </c>
    </row>
    <row r="4" spans="1:16" ht="26.25" customHeight="1" x14ac:dyDescent="0.2">
      <c r="A4" s="13"/>
      <c r="B4" s="107" t="s">
        <v>2832</v>
      </c>
      <c r="C4" s="71" t="s">
        <v>2833</v>
      </c>
      <c r="D4" s="76" t="s">
        <v>69</v>
      </c>
      <c r="E4" s="12">
        <v>44481</v>
      </c>
      <c r="F4" s="74" t="s">
        <v>2543</v>
      </c>
      <c r="G4" s="12">
        <v>44482.833333333336</v>
      </c>
      <c r="H4" s="75" t="s">
        <v>1888</v>
      </c>
      <c r="I4" s="15">
        <v>63</v>
      </c>
      <c r="J4" s="15">
        <v>54</v>
      </c>
      <c r="K4" s="15">
        <v>16</v>
      </c>
      <c r="L4" s="15">
        <v>20</v>
      </c>
      <c r="M4" s="79">
        <v>13.608000000000001</v>
      </c>
      <c r="N4" s="101">
        <v>20</v>
      </c>
      <c r="O4" s="63">
        <v>2530</v>
      </c>
      <c r="P4" s="64">
        <f>Table224578910112345678910111213141516171819[[#This Row],[PEMBULATAN]]*O4</f>
        <v>50600</v>
      </c>
    </row>
    <row r="5" spans="1:16" ht="26.25" customHeight="1" x14ac:dyDescent="0.2">
      <c r="A5" s="13"/>
      <c r="B5" s="73" t="s">
        <v>2834</v>
      </c>
      <c r="C5" s="71" t="s">
        <v>2835</v>
      </c>
      <c r="D5" s="76" t="s">
        <v>69</v>
      </c>
      <c r="E5" s="12">
        <v>44481</v>
      </c>
      <c r="F5" s="74" t="s">
        <v>2543</v>
      </c>
      <c r="G5" s="12">
        <v>44482.833333333336</v>
      </c>
      <c r="H5" s="75" t="s">
        <v>1888</v>
      </c>
      <c r="I5" s="15">
        <v>39</v>
      </c>
      <c r="J5" s="15">
        <v>36</v>
      </c>
      <c r="K5" s="15">
        <v>21</v>
      </c>
      <c r="L5" s="15">
        <v>5</v>
      </c>
      <c r="M5" s="79">
        <v>7.3710000000000004</v>
      </c>
      <c r="N5" s="101">
        <v>8</v>
      </c>
      <c r="O5" s="63">
        <v>2530</v>
      </c>
      <c r="P5" s="64">
        <f>Table224578910112345678910111213141516171819[[#This Row],[PEMBULATAN]]*O5</f>
        <v>20240</v>
      </c>
    </row>
    <row r="6" spans="1:16" ht="26.25" customHeight="1" x14ac:dyDescent="0.2">
      <c r="A6" s="13"/>
      <c r="B6" s="73"/>
      <c r="C6" s="71" t="s">
        <v>2836</v>
      </c>
      <c r="D6" s="76" t="s">
        <v>69</v>
      </c>
      <c r="E6" s="12">
        <v>44481</v>
      </c>
      <c r="F6" s="74" t="s">
        <v>2543</v>
      </c>
      <c r="G6" s="12">
        <v>44482.833333333336</v>
      </c>
      <c r="H6" s="75" t="s">
        <v>1888</v>
      </c>
      <c r="I6" s="15">
        <v>21</v>
      </c>
      <c r="J6" s="15">
        <v>46</v>
      </c>
      <c r="K6" s="15">
        <v>12</v>
      </c>
      <c r="L6" s="15">
        <v>1</v>
      </c>
      <c r="M6" s="79">
        <v>2.8980000000000001</v>
      </c>
      <c r="N6" s="101">
        <v>2.8980000000000001</v>
      </c>
      <c r="O6" s="63">
        <v>2530</v>
      </c>
      <c r="P6" s="64">
        <f>Table224578910112345678910111213141516171819[[#This Row],[PEMBULATAN]]*O6</f>
        <v>7331.9400000000005</v>
      </c>
    </row>
    <row r="7" spans="1:16" ht="26.25" customHeight="1" x14ac:dyDescent="0.2">
      <c r="A7" s="13"/>
      <c r="B7" s="73"/>
      <c r="C7" s="71" t="s">
        <v>2837</v>
      </c>
      <c r="D7" s="76" t="s">
        <v>69</v>
      </c>
      <c r="E7" s="12">
        <v>44481</v>
      </c>
      <c r="F7" s="74" t="s">
        <v>2543</v>
      </c>
      <c r="G7" s="12">
        <v>44482.833333333336</v>
      </c>
      <c r="H7" s="75" t="s">
        <v>1888</v>
      </c>
      <c r="I7" s="15">
        <v>61</v>
      </c>
      <c r="J7" s="15">
        <v>51</v>
      </c>
      <c r="K7" s="15">
        <v>27</v>
      </c>
      <c r="L7" s="15">
        <v>11</v>
      </c>
      <c r="M7" s="79">
        <v>20.99925</v>
      </c>
      <c r="N7" s="101">
        <v>20.99925</v>
      </c>
      <c r="O7" s="63">
        <v>2530</v>
      </c>
      <c r="P7" s="64">
        <f>Table224578910112345678910111213141516171819[[#This Row],[PEMBULATAN]]*O7</f>
        <v>53128.102500000001</v>
      </c>
    </row>
    <row r="8" spans="1:16" ht="26.25" customHeight="1" x14ac:dyDescent="0.2">
      <c r="A8" s="13"/>
      <c r="B8" s="73"/>
      <c r="C8" s="71" t="s">
        <v>2838</v>
      </c>
      <c r="D8" s="76" t="s">
        <v>69</v>
      </c>
      <c r="E8" s="12">
        <v>44481</v>
      </c>
      <c r="F8" s="74" t="s">
        <v>2543</v>
      </c>
      <c r="G8" s="12">
        <v>44482.833333333336</v>
      </c>
      <c r="H8" s="75" t="s">
        <v>1888</v>
      </c>
      <c r="I8" s="15">
        <v>99</v>
      </c>
      <c r="J8" s="15">
        <v>70</v>
      </c>
      <c r="K8" s="15">
        <v>36</v>
      </c>
      <c r="L8" s="15">
        <v>40</v>
      </c>
      <c r="M8" s="79">
        <v>62.37</v>
      </c>
      <c r="N8" s="101">
        <v>63</v>
      </c>
      <c r="O8" s="63">
        <v>2530</v>
      </c>
      <c r="P8" s="64">
        <f>Table224578910112345678910111213141516171819[[#This Row],[PEMBULATAN]]*O8</f>
        <v>159390</v>
      </c>
    </row>
    <row r="9" spans="1:16" ht="26.25" customHeight="1" x14ac:dyDescent="0.2">
      <c r="A9" s="13"/>
      <c r="B9" s="73"/>
      <c r="C9" s="71" t="s">
        <v>2839</v>
      </c>
      <c r="D9" s="76" t="s">
        <v>69</v>
      </c>
      <c r="E9" s="12">
        <v>44481</v>
      </c>
      <c r="F9" s="74" t="s">
        <v>2543</v>
      </c>
      <c r="G9" s="12">
        <v>44482.833333333336</v>
      </c>
      <c r="H9" s="75" t="s">
        <v>1888</v>
      </c>
      <c r="I9" s="15">
        <v>32</v>
      </c>
      <c r="J9" s="15">
        <v>37</v>
      </c>
      <c r="K9" s="15">
        <v>16</v>
      </c>
      <c r="L9" s="15">
        <v>1</v>
      </c>
      <c r="M9" s="79">
        <v>4.7359999999999998</v>
      </c>
      <c r="N9" s="101">
        <v>4.7359999999999998</v>
      </c>
      <c r="O9" s="63">
        <v>2530</v>
      </c>
      <c r="P9" s="64">
        <f>Table224578910112345678910111213141516171819[[#This Row],[PEMBULATAN]]*O9</f>
        <v>11982.08</v>
      </c>
    </row>
    <row r="10" spans="1:16" ht="26.25" customHeight="1" x14ac:dyDescent="0.2">
      <c r="A10" s="13"/>
      <c r="B10" s="73"/>
      <c r="C10" s="71" t="s">
        <v>2840</v>
      </c>
      <c r="D10" s="76" t="s">
        <v>69</v>
      </c>
      <c r="E10" s="12">
        <v>44481</v>
      </c>
      <c r="F10" s="74" t="s">
        <v>2543</v>
      </c>
      <c r="G10" s="12">
        <v>44482.833333333336</v>
      </c>
      <c r="H10" s="75" t="s">
        <v>1888</v>
      </c>
      <c r="I10" s="15">
        <v>51</v>
      </c>
      <c r="J10" s="15">
        <v>41</v>
      </c>
      <c r="K10" s="15">
        <v>16</v>
      </c>
      <c r="L10" s="15">
        <v>6</v>
      </c>
      <c r="M10" s="79">
        <v>8.3640000000000008</v>
      </c>
      <c r="N10" s="101">
        <v>9</v>
      </c>
      <c r="O10" s="63">
        <v>2530</v>
      </c>
      <c r="P10" s="64">
        <f>Table224578910112345678910111213141516171819[[#This Row],[PEMBULATAN]]*O10</f>
        <v>22770</v>
      </c>
    </row>
    <row r="11" spans="1:16" ht="26.25" customHeight="1" x14ac:dyDescent="0.2">
      <c r="A11" s="13"/>
      <c r="B11" s="73"/>
      <c r="C11" s="71" t="s">
        <v>2841</v>
      </c>
      <c r="D11" s="76" t="s">
        <v>69</v>
      </c>
      <c r="E11" s="12">
        <v>44481</v>
      </c>
      <c r="F11" s="74" t="s">
        <v>2543</v>
      </c>
      <c r="G11" s="12">
        <v>44482.833333333336</v>
      </c>
      <c r="H11" s="75" t="s">
        <v>1888</v>
      </c>
      <c r="I11" s="15">
        <v>53</v>
      </c>
      <c r="J11" s="15">
        <v>59</v>
      </c>
      <c r="K11" s="15">
        <v>14</v>
      </c>
      <c r="L11" s="15">
        <v>4</v>
      </c>
      <c r="M11" s="79">
        <v>10.9445</v>
      </c>
      <c r="N11" s="101">
        <v>10.9445</v>
      </c>
      <c r="O11" s="63">
        <v>2530</v>
      </c>
      <c r="P11" s="64">
        <f>Table224578910112345678910111213141516171819[[#This Row],[PEMBULATAN]]*O11</f>
        <v>27689.584999999999</v>
      </c>
    </row>
    <row r="12" spans="1:16" ht="26.25" customHeight="1" x14ac:dyDescent="0.2">
      <c r="A12" s="13"/>
      <c r="B12" s="73"/>
      <c r="C12" s="71" t="s">
        <v>2842</v>
      </c>
      <c r="D12" s="76" t="s">
        <v>69</v>
      </c>
      <c r="E12" s="12">
        <v>44481</v>
      </c>
      <c r="F12" s="74" t="s">
        <v>2543</v>
      </c>
      <c r="G12" s="12">
        <v>44482.833333333336</v>
      </c>
      <c r="H12" s="75" t="s">
        <v>1888</v>
      </c>
      <c r="I12" s="15">
        <v>70</v>
      </c>
      <c r="J12" s="15">
        <v>40</v>
      </c>
      <c r="K12" s="15">
        <v>20</v>
      </c>
      <c r="L12" s="15">
        <v>10</v>
      </c>
      <c r="M12" s="79">
        <v>14</v>
      </c>
      <c r="N12" s="101">
        <v>14</v>
      </c>
      <c r="O12" s="63">
        <v>2530</v>
      </c>
      <c r="P12" s="64">
        <f>Table224578910112345678910111213141516171819[[#This Row],[PEMBULATAN]]*O12</f>
        <v>35420</v>
      </c>
    </row>
    <row r="13" spans="1:16" ht="26.25" customHeight="1" x14ac:dyDescent="0.2">
      <c r="A13" s="13"/>
      <c r="B13" s="73"/>
      <c r="C13" s="71" t="s">
        <v>2843</v>
      </c>
      <c r="D13" s="76" t="s">
        <v>69</v>
      </c>
      <c r="E13" s="12">
        <v>44481</v>
      </c>
      <c r="F13" s="74" t="s">
        <v>2543</v>
      </c>
      <c r="G13" s="12">
        <v>44482.833333333336</v>
      </c>
      <c r="H13" s="75" t="s">
        <v>1888</v>
      </c>
      <c r="I13" s="15">
        <v>86</v>
      </c>
      <c r="J13" s="15">
        <v>48</v>
      </c>
      <c r="K13" s="15">
        <v>21</v>
      </c>
      <c r="L13" s="15">
        <v>10</v>
      </c>
      <c r="M13" s="79">
        <v>21.672000000000001</v>
      </c>
      <c r="N13" s="101">
        <v>21.672000000000001</v>
      </c>
      <c r="O13" s="63">
        <v>2530</v>
      </c>
      <c r="P13" s="64">
        <f>Table224578910112345678910111213141516171819[[#This Row],[PEMBULATAN]]*O13</f>
        <v>54830.16</v>
      </c>
    </row>
    <row r="14" spans="1:16" ht="26.25" customHeight="1" x14ac:dyDescent="0.2">
      <c r="A14" s="13"/>
      <c r="B14" s="73"/>
      <c r="C14" s="71" t="s">
        <v>2844</v>
      </c>
      <c r="D14" s="76" t="s">
        <v>69</v>
      </c>
      <c r="E14" s="12">
        <v>44481</v>
      </c>
      <c r="F14" s="74" t="s">
        <v>2543</v>
      </c>
      <c r="G14" s="12">
        <v>44482.833333333336</v>
      </c>
      <c r="H14" s="75" t="s">
        <v>1888</v>
      </c>
      <c r="I14" s="15">
        <v>85</v>
      </c>
      <c r="J14" s="15">
        <v>55</v>
      </c>
      <c r="K14" s="15">
        <v>23</v>
      </c>
      <c r="L14" s="15">
        <v>17</v>
      </c>
      <c r="M14" s="79">
        <v>26.881250000000001</v>
      </c>
      <c r="N14" s="101">
        <v>26.881250000000001</v>
      </c>
      <c r="O14" s="63">
        <v>2530</v>
      </c>
      <c r="P14" s="64">
        <f>Table224578910112345678910111213141516171819[[#This Row],[PEMBULATAN]]*O14</f>
        <v>68009.5625</v>
      </c>
    </row>
    <row r="15" spans="1:16" ht="26.25" customHeight="1" x14ac:dyDescent="0.2">
      <c r="A15" s="13"/>
      <c r="B15" s="73"/>
      <c r="C15" s="71" t="s">
        <v>2845</v>
      </c>
      <c r="D15" s="76" t="s">
        <v>69</v>
      </c>
      <c r="E15" s="12">
        <v>44481</v>
      </c>
      <c r="F15" s="74" t="s">
        <v>2543</v>
      </c>
      <c r="G15" s="12">
        <v>44482.833333333336</v>
      </c>
      <c r="H15" s="75" t="s">
        <v>1888</v>
      </c>
      <c r="I15" s="15">
        <v>58</v>
      </c>
      <c r="J15" s="15">
        <v>48</v>
      </c>
      <c r="K15" s="15">
        <v>22</v>
      </c>
      <c r="L15" s="15">
        <v>9</v>
      </c>
      <c r="M15" s="79">
        <v>15.311999999999999</v>
      </c>
      <c r="N15" s="101">
        <v>16</v>
      </c>
      <c r="O15" s="63">
        <v>2530</v>
      </c>
      <c r="P15" s="64">
        <f>Table224578910112345678910111213141516171819[[#This Row],[PEMBULATAN]]*O15</f>
        <v>40480</v>
      </c>
    </row>
    <row r="16" spans="1:16" ht="26.25" customHeight="1" x14ac:dyDescent="0.2">
      <c r="A16" s="13"/>
      <c r="B16" s="73"/>
      <c r="C16" s="71" t="s">
        <v>2846</v>
      </c>
      <c r="D16" s="76" t="s">
        <v>69</v>
      </c>
      <c r="E16" s="12">
        <v>44481</v>
      </c>
      <c r="F16" s="74" t="s">
        <v>2543</v>
      </c>
      <c r="G16" s="12">
        <v>44482.833333333336</v>
      </c>
      <c r="H16" s="75" t="s">
        <v>1888</v>
      </c>
      <c r="I16" s="15">
        <v>51</v>
      </c>
      <c r="J16" s="15">
        <v>37</v>
      </c>
      <c r="K16" s="15">
        <v>21</v>
      </c>
      <c r="L16" s="15">
        <v>6</v>
      </c>
      <c r="M16" s="79">
        <v>9.9067500000000006</v>
      </c>
      <c r="N16" s="101">
        <v>9.9067500000000006</v>
      </c>
      <c r="O16" s="63">
        <v>2530</v>
      </c>
      <c r="P16" s="64">
        <f>Table224578910112345678910111213141516171819[[#This Row],[PEMBULATAN]]*O16</f>
        <v>25064.077500000003</v>
      </c>
    </row>
    <row r="17" spans="1:16" ht="26.25" customHeight="1" x14ac:dyDescent="0.2">
      <c r="A17" s="13"/>
      <c r="B17" s="73"/>
      <c r="C17" s="71" t="s">
        <v>2847</v>
      </c>
      <c r="D17" s="76" t="s">
        <v>69</v>
      </c>
      <c r="E17" s="12">
        <v>44481</v>
      </c>
      <c r="F17" s="74" t="s">
        <v>2543</v>
      </c>
      <c r="G17" s="12">
        <v>44482.833333333336</v>
      </c>
      <c r="H17" s="75" t="s">
        <v>1888</v>
      </c>
      <c r="I17" s="15">
        <v>79</v>
      </c>
      <c r="J17" s="15">
        <v>50</v>
      </c>
      <c r="K17" s="15">
        <v>21</v>
      </c>
      <c r="L17" s="15">
        <v>11</v>
      </c>
      <c r="M17" s="79">
        <v>20.737500000000001</v>
      </c>
      <c r="N17" s="101">
        <v>20.737500000000001</v>
      </c>
      <c r="O17" s="63">
        <v>2530</v>
      </c>
      <c r="P17" s="64">
        <f>Table224578910112345678910111213141516171819[[#This Row],[PEMBULATAN]]*O17</f>
        <v>52465.875</v>
      </c>
    </row>
    <row r="18" spans="1:16" ht="26.25" customHeight="1" x14ac:dyDescent="0.2">
      <c r="A18" s="13"/>
      <c r="B18" s="73"/>
      <c r="C18" s="71" t="s">
        <v>2848</v>
      </c>
      <c r="D18" s="76" t="s">
        <v>69</v>
      </c>
      <c r="E18" s="12">
        <v>44481</v>
      </c>
      <c r="F18" s="74" t="s">
        <v>2543</v>
      </c>
      <c r="G18" s="12">
        <v>44482.833333333336</v>
      </c>
      <c r="H18" s="75" t="s">
        <v>1888</v>
      </c>
      <c r="I18" s="15">
        <v>58</v>
      </c>
      <c r="J18" s="15">
        <v>38</v>
      </c>
      <c r="K18" s="15">
        <v>18</v>
      </c>
      <c r="L18" s="15">
        <v>10</v>
      </c>
      <c r="M18" s="79">
        <v>9.9179999999999993</v>
      </c>
      <c r="N18" s="101">
        <v>10</v>
      </c>
      <c r="O18" s="63">
        <v>2530</v>
      </c>
      <c r="P18" s="64">
        <f>Table224578910112345678910111213141516171819[[#This Row],[PEMBULATAN]]*O18</f>
        <v>25300</v>
      </c>
    </row>
    <row r="19" spans="1:16" ht="26.25" customHeight="1" x14ac:dyDescent="0.2">
      <c r="A19" s="13"/>
      <c r="B19" s="73"/>
      <c r="C19" s="71" t="s">
        <v>2849</v>
      </c>
      <c r="D19" s="76" t="s">
        <v>69</v>
      </c>
      <c r="E19" s="12">
        <v>44481</v>
      </c>
      <c r="F19" s="74" t="s">
        <v>2543</v>
      </c>
      <c r="G19" s="12">
        <v>44482.833333333336</v>
      </c>
      <c r="H19" s="75" t="s">
        <v>1888</v>
      </c>
      <c r="I19" s="15">
        <v>91</v>
      </c>
      <c r="J19" s="15">
        <v>48</v>
      </c>
      <c r="K19" s="15">
        <v>32</v>
      </c>
      <c r="L19" s="15">
        <v>19</v>
      </c>
      <c r="M19" s="79">
        <v>34.944000000000003</v>
      </c>
      <c r="N19" s="101">
        <v>34.944000000000003</v>
      </c>
      <c r="O19" s="63">
        <v>2530</v>
      </c>
      <c r="P19" s="64">
        <f>Table224578910112345678910111213141516171819[[#This Row],[PEMBULATAN]]*O19</f>
        <v>88408.320000000007</v>
      </c>
    </row>
    <row r="20" spans="1:16" ht="26.25" customHeight="1" x14ac:dyDescent="0.2">
      <c r="A20" s="13"/>
      <c r="B20" s="73"/>
      <c r="C20" s="71" t="s">
        <v>2850</v>
      </c>
      <c r="D20" s="76" t="s">
        <v>69</v>
      </c>
      <c r="E20" s="12">
        <v>44481</v>
      </c>
      <c r="F20" s="74" t="s">
        <v>2543</v>
      </c>
      <c r="G20" s="12">
        <v>44482.833333333336</v>
      </c>
      <c r="H20" s="75" t="s">
        <v>1888</v>
      </c>
      <c r="I20" s="15">
        <v>90</v>
      </c>
      <c r="J20" s="15">
        <v>50</v>
      </c>
      <c r="K20" s="15">
        <v>23</v>
      </c>
      <c r="L20" s="15">
        <v>19</v>
      </c>
      <c r="M20" s="79">
        <v>25.875</v>
      </c>
      <c r="N20" s="101">
        <v>25.875</v>
      </c>
      <c r="O20" s="63">
        <v>2530</v>
      </c>
      <c r="P20" s="64">
        <f>Table224578910112345678910111213141516171819[[#This Row],[PEMBULATAN]]*O20</f>
        <v>65463.75</v>
      </c>
    </row>
    <row r="21" spans="1:16" ht="26.25" customHeight="1" x14ac:dyDescent="0.2">
      <c r="A21" s="13"/>
      <c r="B21" s="73"/>
      <c r="C21" s="71" t="s">
        <v>2851</v>
      </c>
      <c r="D21" s="76" t="s">
        <v>69</v>
      </c>
      <c r="E21" s="12">
        <v>44481</v>
      </c>
      <c r="F21" s="74" t="s">
        <v>2543</v>
      </c>
      <c r="G21" s="12">
        <v>44482.833333333336</v>
      </c>
      <c r="H21" s="75" t="s">
        <v>1888</v>
      </c>
      <c r="I21" s="15">
        <v>46</v>
      </c>
      <c r="J21" s="15">
        <v>51</v>
      </c>
      <c r="K21" s="15">
        <v>25</v>
      </c>
      <c r="L21" s="15">
        <v>10</v>
      </c>
      <c r="M21" s="79">
        <v>14.6625</v>
      </c>
      <c r="N21" s="101">
        <v>14.6625</v>
      </c>
      <c r="O21" s="63">
        <v>2530</v>
      </c>
      <c r="P21" s="64">
        <f>Table224578910112345678910111213141516171819[[#This Row],[PEMBULATAN]]*O21</f>
        <v>37096.125</v>
      </c>
    </row>
    <row r="22" spans="1:16" ht="26.25" customHeight="1" x14ac:dyDescent="0.2">
      <c r="A22" s="13"/>
      <c r="B22" s="73"/>
      <c r="C22" s="71" t="s">
        <v>2852</v>
      </c>
      <c r="D22" s="76" t="s">
        <v>69</v>
      </c>
      <c r="E22" s="12">
        <v>44481</v>
      </c>
      <c r="F22" s="74" t="s">
        <v>2543</v>
      </c>
      <c r="G22" s="12">
        <v>44482.833333333336</v>
      </c>
      <c r="H22" s="75" t="s">
        <v>1888</v>
      </c>
      <c r="I22" s="15">
        <v>82</v>
      </c>
      <c r="J22" s="15">
        <v>60</v>
      </c>
      <c r="K22" s="15">
        <v>25</v>
      </c>
      <c r="L22" s="15">
        <v>21</v>
      </c>
      <c r="M22" s="79">
        <v>30.75</v>
      </c>
      <c r="N22" s="101">
        <v>30.75</v>
      </c>
      <c r="O22" s="63">
        <v>2530</v>
      </c>
      <c r="P22" s="64">
        <f>Table224578910112345678910111213141516171819[[#This Row],[PEMBULATAN]]*O22</f>
        <v>77797.5</v>
      </c>
    </row>
    <row r="23" spans="1:16" ht="26.25" customHeight="1" x14ac:dyDescent="0.2">
      <c r="A23" s="13"/>
      <c r="B23" s="106"/>
      <c r="C23" s="71" t="s">
        <v>2853</v>
      </c>
      <c r="D23" s="76" t="s">
        <v>69</v>
      </c>
      <c r="E23" s="12">
        <v>44481</v>
      </c>
      <c r="F23" s="74" t="s">
        <v>2543</v>
      </c>
      <c r="G23" s="12">
        <v>44482.833333333336</v>
      </c>
      <c r="H23" s="75" t="s">
        <v>1888</v>
      </c>
      <c r="I23" s="15">
        <v>84</v>
      </c>
      <c r="J23" s="15">
        <v>55</v>
      </c>
      <c r="K23" s="15">
        <v>17</v>
      </c>
      <c r="L23" s="15">
        <v>7</v>
      </c>
      <c r="M23" s="79">
        <v>19.635000000000002</v>
      </c>
      <c r="N23" s="101">
        <v>19.635000000000002</v>
      </c>
      <c r="O23" s="63">
        <v>2530</v>
      </c>
      <c r="P23" s="64">
        <f>Table224578910112345678910111213141516171819[[#This Row],[PEMBULATAN]]*O23</f>
        <v>49676.55</v>
      </c>
    </row>
    <row r="24" spans="1:16" ht="26.25" customHeight="1" x14ac:dyDescent="0.2">
      <c r="A24" s="13"/>
      <c r="B24" s="107" t="s">
        <v>2854</v>
      </c>
      <c r="C24" s="71" t="s">
        <v>2855</v>
      </c>
      <c r="D24" s="76" t="s">
        <v>69</v>
      </c>
      <c r="E24" s="12">
        <v>44481</v>
      </c>
      <c r="F24" s="74" t="s">
        <v>2543</v>
      </c>
      <c r="G24" s="12">
        <v>44482.833333333336</v>
      </c>
      <c r="H24" s="75" t="s">
        <v>1888</v>
      </c>
      <c r="I24" s="15">
        <v>90</v>
      </c>
      <c r="J24" s="15">
        <v>52</v>
      </c>
      <c r="K24" s="15">
        <v>34</v>
      </c>
      <c r="L24" s="15">
        <v>14</v>
      </c>
      <c r="M24" s="79">
        <v>39.78</v>
      </c>
      <c r="N24" s="101">
        <v>39.78</v>
      </c>
      <c r="O24" s="63">
        <v>2530</v>
      </c>
      <c r="P24" s="64">
        <f>Table224578910112345678910111213141516171819[[#This Row],[PEMBULATAN]]*O24</f>
        <v>100643.40000000001</v>
      </c>
    </row>
    <row r="25" spans="1:16" ht="26.25" customHeight="1" x14ac:dyDescent="0.2">
      <c r="A25" s="13"/>
      <c r="B25" s="107" t="s">
        <v>2856</v>
      </c>
      <c r="C25" s="71" t="s">
        <v>2857</v>
      </c>
      <c r="D25" s="76" t="s">
        <v>69</v>
      </c>
      <c r="E25" s="12">
        <v>44481</v>
      </c>
      <c r="F25" s="74" t="s">
        <v>2543</v>
      </c>
      <c r="G25" s="12">
        <v>44482.833333333336</v>
      </c>
      <c r="H25" s="75" t="s">
        <v>1888</v>
      </c>
      <c r="I25" s="15">
        <v>68</v>
      </c>
      <c r="J25" s="15">
        <v>61</v>
      </c>
      <c r="K25" s="15">
        <v>30</v>
      </c>
      <c r="L25" s="15">
        <v>9</v>
      </c>
      <c r="M25" s="79">
        <v>31.11</v>
      </c>
      <c r="N25" s="101">
        <v>31.11</v>
      </c>
      <c r="O25" s="63">
        <v>2530</v>
      </c>
      <c r="P25" s="64">
        <f>Table224578910112345678910111213141516171819[[#This Row],[PEMBULATAN]]*O25</f>
        <v>78708.3</v>
      </c>
    </row>
    <row r="26" spans="1:16" ht="26.25" customHeight="1" x14ac:dyDescent="0.2">
      <c r="A26" s="13"/>
      <c r="B26" s="73" t="s">
        <v>2858</v>
      </c>
      <c r="C26" s="71" t="s">
        <v>2859</v>
      </c>
      <c r="D26" s="76" t="s">
        <v>69</v>
      </c>
      <c r="E26" s="12">
        <v>44481</v>
      </c>
      <c r="F26" s="74" t="s">
        <v>2543</v>
      </c>
      <c r="G26" s="12">
        <v>44482.833333333336</v>
      </c>
      <c r="H26" s="75" t="s">
        <v>1888</v>
      </c>
      <c r="I26" s="15">
        <v>84</v>
      </c>
      <c r="J26" s="15">
        <v>68</v>
      </c>
      <c r="K26" s="15">
        <v>20</v>
      </c>
      <c r="L26" s="15">
        <v>8</v>
      </c>
      <c r="M26" s="79">
        <v>28.56</v>
      </c>
      <c r="N26" s="101">
        <v>28.56</v>
      </c>
      <c r="O26" s="63">
        <v>2530</v>
      </c>
      <c r="P26" s="64">
        <f>Table224578910112345678910111213141516171819[[#This Row],[PEMBULATAN]]*O26</f>
        <v>72256.800000000003</v>
      </c>
    </row>
    <row r="27" spans="1:16" ht="26.25" customHeight="1" x14ac:dyDescent="0.2">
      <c r="A27" s="13"/>
      <c r="B27" s="73"/>
      <c r="C27" s="71" t="s">
        <v>2860</v>
      </c>
      <c r="D27" s="76" t="s">
        <v>69</v>
      </c>
      <c r="E27" s="12">
        <v>44481</v>
      </c>
      <c r="F27" s="74" t="s">
        <v>2543</v>
      </c>
      <c r="G27" s="12">
        <v>44482.833333333336</v>
      </c>
      <c r="H27" s="75" t="s">
        <v>1888</v>
      </c>
      <c r="I27" s="15">
        <v>74</v>
      </c>
      <c r="J27" s="15">
        <v>64</v>
      </c>
      <c r="K27" s="15">
        <v>22</v>
      </c>
      <c r="L27" s="15">
        <v>10</v>
      </c>
      <c r="M27" s="79">
        <v>26.047999999999998</v>
      </c>
      <c r="N27" s="101">
        <v>26.047999999999998</v>
      </c>
      <c r="O27" s="63">
        <v>2530</v>
      </c>
      <c r="P27" s="64">
        <f>Table224578910112345678910111213141516171819[[#This Row],[PEMBULATAN]]*O27</f>
        <v>65901.440000000002</v>
      </c>
    </row>
    <row r="28" spans="1:16" ht="26.25" customHeight="1" x14ac:dyDescent="0.2">
      <c r="A28" s="13"/>
      <c r="B28" s="73"/>
      <c r="C28" s="71" t="s">
        <v>2861</v>
      </c>
      <c r="D28" s="76" t="s">
        <v>69</v>
      </c>
      <c r="E28" s="12">
        <v>44481</v>
      </c>
      <c r="F28" s="74" t="s">
        <v>2543</v>
      </c>
      <c r="G28" s="12">
        <v>44482.833333333336</v>
      </c>
      <c r="H28" s="75" t="s">
        <v>1888</v>
      </c>
      <c r="I28" s="15">
        <v>76</v>
      </c>
      <c r="J28" s="15">
        <v>67</v>
      </c>
      <c r="K28" s="15">
        <v>32</v>
      </c>
      <c r="L28" s="15">
        <v>13</v>
      </c>
      <c r="M28" s="79">
        <v>40.735999999999997</v>
      </c>
      <c r="N28" s="101">
        <v>40.735999999999997</v>
      </c>
      <c r="O28" s="63">
        <v>2530</v>
      </c>
      <c r="P28" s="64">
        <f>Table224578910112345678910111213141516171819[[#This Row],[PEMBULATAN]]*O28</f>
        <v>103062.07999999999</v>
      </c>
    </row>
    <row r="29" spans="1:16" ht="26.25" customHeight="1" x14ac:dyDescent="0.2">
      <c r="A29" s="13"/>
      <c r="B29" s="73"/>
      <c r="C29" s="71" t="s">
        <v>2862</v>
      </c>
      <c r="D29" s="76" t="s">
        <v>69</v>
      </c>
      <c r="E29" s="12">
        <v>44481</v>
      </c>
      <c r="F29" s="74" t="s">
        <v>2543</v>
      </c>
      <c r="G29" s="12">
        <v>44482.833333333336</v>
      </c>
      <c r="H29" s="75" t="s">
        <v>1888</v>
      </c>
      <c r="I29" s="15">
        <v>87</v>
      </c>
      <c r="J29" s="15">
        <v>60</v>
      </c>
      <c r="K29" s="15">
        <v>37</v>
      </c>
      <c r="L29" s="15">
        <v>12</v>
      </c>
      <c r="M29" s="79">
        <v>48.284999999999997</v>
      </c>
      <c r="N29" s="101">
        <v>48.284999999999997</v>
      </c>
      <c r="O29" s="63">
        <v>2530</v>
      </c>
      <c r="P29" s="64">
        <f>Table224578910112345678910111213141516171819[[#This Row],[PEMBULATAN]]*O29</f>
        <v>122161.04999999999</v>
      </c>
    </row>
    <row r="30" spans="1:16" ht="26.25" customHeight="1" x14ac:dyDescent="0.2">
      <c r="A30" s="13"/>
      <c r="B30" s="73"/>
      <c r="C30" s="71" t="s">
        <v>2863</v>
      </c>
      <c r="D30" s="76" t="s">
        <v>69</v>
      </c>
      <c r="E30" s="12">
        <v>44481</v>
      </c>
      <c r="F30" s="74" t="s">
        <v>2543</v>
      </c>
      <c r="G30" s="12">
        <v>44482.833333333336</v>
      </c>
      <c r="H30" s="75" t="s">
        <v>1888</v>
      </c>
      <c r="I30" s="15">
        <v>77</v>
      </c>
      <c r="J30" s="15">
        <v>60</v>
      </c>
      <c r="K30" s="15">
        <v>20</v>
      </c>
      <c r="L30" s="15">
        <v>14</v>
      </c>
      <c r="M30" s="79">
        <v>23.1</v>
      </c>
      <c r="N30" s="101">
        <v>23.1</v>
      </c>
      <c r="O30" s="63">
        <v>2530</v>
      </c>
      <c r="P30" s="64">
        <f>Table224578910112345678910111213141516171819[[#This Row],[PEMBULATAN]]*O30</f>
        <v>58443</v>
      </c>
    </row>
    <row r="31" spans="1:16" ht="26.25" customHeight="1" x14ac:dyDescent="0.2">
      <c r="A31" s="13"/>
      <c r="B31" s="73"/>
      <c r="C31" s="71" t="s">
        <v>2864</v>
      </c>
      <c r="D31" s="76" t="s">
        <v>69</v>
      </c>
      <c r="E31" s="12">
        <v>44481</v>
      </c>
      <c r="F31" s="74" t="s">
        <v>2543</v>
      </c>
      <c r="G31" s="12">
        <v>44482.833333333336</v>
      </c>
      <c r="H31" s="75" t="s">
        <v>1888</v>
      </c>
      <c r="I31" s="15">
        <v>68</v>
      </c>
      <c r="J31" s="15">
        <v>60</v>
      </c>
      <c r="K31" s="15">
        <v>30</v>
      </c>
      <c r="L31" s="15">
        <v>13</v>
      </c>
      <c r="M31" s="79">
        <v>30.6</v>
      </c>
      <c r="N31" s="101">
        <v>30.6</v>
      </c>
      <c r="O31" s="63">
        <v>2530</v>
      </c>
      <c r="P31" s="64">
        <f>Table224578910112345678910111213141516171819[[#This Row],[PEMBULATAN]]*O31</f>
        <v>77418</v>
      </c>
    </row>
    <row r="32" spans="1:16" ht="26.25" customHeight="1" x14ac:dyDescent="0.2">
      <c r="A32" s="13"/>
      <c r="B32" s="73"/>
      <c r="C32" s="71" t="s">
        <v>2865</v>
      </c>
      <c r="D32" s="76" t="s">
        <v>69</v>
      </c>
      <c r="E32" s="12">
        <v>44481</v>
      </c>
      <c r="F32" s="74" t="s">
        <v>2543</v>
      </c>
      <c r="G32" s="12">
        <v>44482.833333333336</v>
      </c>
      <c r="H32" s="75" t="s">
        <v>1888</v>
      </c>
      <c r="I32" s="15">
        <v>78</v>
      </c>
      <c r="J32" s="15">
        <v>54</v>
      </c>
      <c r="K32" s="15">
        <v>30</v>
      </c>
      <c r="L32" s="15">
        <v>13</v>
      </c>
      <c r="M32" s="79">
        <v>31.59</v>
      </c>
      <c r="N32" s="101">
        <v>31.59</v>
      </c>
      <c r="O32" s="63">
        <v>2530</v>
      </c>
      <c r="P32" s="64">
        <f>Table224578910112345678910111213141516171819[[#This Row],[PEMBULATAN]]*O32</f>
        <v>79922.7</v>
      </c>
    </row>
    <row r="33" spans="1:16" ht="26.25" customHeight="1" x14ac:dyDescent="0.2">
      <c r="A33" s="13"/>
      <c r="B33" s="73"/>
      <c r="C33" s="71" t="s">
        <v>2866</v>
      </c>
      <c r="D33" s="76" t="s">
        <v>69</v>
      </c>
      <c r="E33" s="12">
        <v>44481</v>
      </c>
      <c r="F33" s="74" t="s">
        <v>2543</v>
      </c>
      <c r="G33" s="12">
        <v>44482.833333333336</v>
      </c>
      <c r="H33" s="75" t="s">
        <v>1888</v>
      </c>
      <c r="I33" s="15">
        <v>49</v>
      </c>
      <c r="J33" s="15">
        <v>40</v>
      </c>
      <c r="K33" s="15">
        <v>18</v>
      </c>
      <c r="L33" s="15">
        <v>10</v>
      </c>
      <c r="M33" s="79">
        <v>8.82</v>
      </c>
      <c r="N33" s="101">
        <v>10</v>
      </c>
      <c r="O33" s="63">
        <v>2530</v>
      </c>
      <c r="P33" s="64">
        <f>Table224578910112345678910111213141516171819[[#This Row],[PEMBULATAN]]*O33</f>
        <v>25300</v>
      </c>
    </row>
    <row r="34" spans="1:16" ht="26.25" customHeight="1" x14ac:dyDescent="0.2">
      <c r="A34" s="13"/>
      <c r="B34" s="73"/>
      <c r="C34" s="71" t="s">
        <v>2867</v>
      </c>
      <c r="D34" s="76" t="s">
        <v>69</v>
      </c>
      <c r="E34" s="12">
        <v>44481</v>
      </c>
      <c r="F34" s="74" t="s">
        <v>2543</v>
      </c>
      <c r="G34" s="12">
        <v>44482.833333333336</v>
      </c>
      <c r="H34" s="75" t="s">
        <v>1888</v>
      </c>
      <c r="I34" s="15">
        <v>55</v>
      </c>
      <c r="J34" s="15">
        <v>46</v>
      </c>
      <c r="K34" s="15">
        <v>30</v>
      </c>
      <c r="L34" s="15">
        <v>6</v>
      </c>
      <c r="M34" s="79">
        <v>18.975000000000001</v>
      </c>
      <c r="N34" s="101">
        <v>18.975000000000001</v>
      </c>
      <c r="O34" s="63">
        <v>2530</v>
      </c>
      <c r="P34" s="64">
        <f>Table224578910112345678910111213141516171819[[#This Row],[PEMBULATAN]]*O34</f>
        <v>48006.75</v>
      </c>
    </row>
    <row r="35" spans="1:16" ht="26.25" customHeight="1" x14ac:dyDescent="0.2">
      <c r="A35" s="13"/>
      <c r="B35" s="73"/>
      <c r="C35" s="71" t="s">
        <v>2868</v>
      </c>
      <c r="D35" s="76" t="s">
        <v>69</v>
      </c>
      <c r="E35" s="12">
        <v>44481</v>
      </c>
      <c r="F35" s="74" t="s">
        <v>2543</v>
      </c>
      <c r="G35" s="12">
        <v>44482.833333333336</v>
      </c>
      <c r="H35" s="75" t="s">
        <v>1888</v>
      </c>
      <c r="I35" s="15">
        <v>90</v>
      </c>
      <c r="J35" s="15">
        <v>55</v>
      </c>
      <c r="K35" s="15">
        <v>30</v>
      </c>
      <c r="L35" s="15">
        <v>19</v>
      </c>
      <c r="M35" s="79">
        <v>37.125</v>
      </c>
      <c r="N35" s="101">
        <v>37.125</v>
      </c>
      <c r="O35" s="63">
        <v>2530</v>
      </c>
      <c r="P35" s="64">
        <f>Table224578910112345678910111213141516171819[[#This Row],[PEMBULATAN]]*O35</f>
        <v>93926.25</v>
      </c>
    </row>
    <row r="36" spans="1:16" ht="26.25" customHeight="1" x14ac:dyDescent="0.2">
      <c r="A36" s="13"/>
      <c r="B36" s="73"/>
      <c r="C36" s="71" t="s">
        <v>2869</v>
      </c>
      <c r="D36" s="76" t="s">
        <v>69</v>
      </c>
      <c r="E36" s="12">
        <v>44481</v>
      </c>
      <c r="F36" s="74" t="s">
        <v>2543</v>
      </c>
      <c r="G36" s="12">
        <v>44482.833333333336</v>
      </c>
      <c r="H36" s="75" t="s">
        <v>1888</v>
      </c>
      <c r="I36" s="15">
        <v>90</v>
      </c>
      <c r="J36" s="15">
        <v>50</v>
      </c>
      <c r="K36" s="15">
        <v>37</v>
      </c>
      <c r="L36" s="15">
        <v>17</v>
      </c>
      <c r="M36" s="79">
        <v>41.625</v>
      </c>
      <c r="N36" s="101">
        <v>41.625</v>
      </c>
      <c r="O36" s="63">
        <v>2530</v>
      </c>
      <c r="P36" s="64">
        <f>Table224578910112345678910111213141516171819[[#This Row],[PEMBULATAN]]*O36</f>
        <v>105311.25</v>
      </c>
    </row>
    <row r="37" spans="1:16" ht="26.25" customHeight="1" x14ac:dyDescent="0.2">
      <c r="A37" s="13"/>
      <c r="B37" s="73"/>
      <c r="C37" s="71" t="s">
        <v>2870</v>
      </c>
      <c r="D37" s="76" t="s">
        <v>69</v>
      </c>
      <c r="E37" s="12">
        <v>44481</v>
      </c>
      <c r="F37" s="74" t="s">
        <v>2543</v>
      </c>
      <c r="G37" s="12">
        <v>44482.833333333336</v>
      </c>
      <c r="H37" s="75" t="s">
        <v>1888</v>
      </c>
      <c r="I37" s="15">
        <v>100</v>
      </c>
      <c r="J37" s="15">
        <v>51</v>
      </c>
      <c r="K37" s="15">
        <v>38</v>
      </c>
      <c r="L37" s="15">
        <v>21</v>
      </c>
      <c r="M37" s="79">
        <v>48.45</v>
      </c>
      <c r="N37" s="101">
        <v>49</v>
      </c>
      <c r="O37" s="63">
        <v>2530</v>
      </c>
      <c r="P37" s="64">
        <f>Table224578910112345678910111213141516171819[[#This Row],[PEMBULATAN]]*O37</f>
        <v>123970</v>
      </c>
    </row>
    <row r="38" spans="1:16" ht="26.25" customHeight="1" x14ac:dyDescent="0.2">
      <c r="A38" s="13"/>
      <c r="B38" s="73"/>
      <c r="C38" s="71" t="s">
        <v>2871</v>
      </c>
      <c r="D38" s="76" t="s">
        <v>69</v>
      </c>
      <c r="E38" s="12">
        <v>44481</v>
      </c>
      <c r="F38" s="74" t="s">
        <v>2543</v>
      </c>
      <c r="G38" s="12">
        <v>44482.833333333336</v>
      </c>
      <c r="H38" s="75" t="s">
        <v>1888</v>
      </c>
      <c r="I38" s="15">
        <v>98</v>
      </c>
      <c r="J38" s="15">
        <v>54</v>
      </c>
      <c r="K38" s="15">
        <v>26</v>
      </c>
      <c r="L38" s="15">
        <v>12</v>
      </c>
      <c r="M38" s="79">
        <v>34.398000000000003</v>
      </c>
      <c r="N38" s="101">
        <v>35</v>
      </c>
      <c r="O38" s="63">
        <v>2530</v>
      </c>
      <c r="P38" s="64">
        <f>Table224578910112345678910111213141516171819[[#This Row],[PEMBULATAN]]*O38</f>
        <v>88550</v>
      </c>
    </row>
    <row r="39" spans="1:16" ht="26.25" customHeight="1" x14ac:dyDescent="0.2">
      <c r="A39" s="13"/>
      <c r="B39" s="73"/>
      <c r="C39" s="71" t="s">
        <v>2872</v>
      </c>
      <c r="D39" s="76" t="s">
        <v>69</v>
      </c>
      <c r="E39" s="12">
        <v>44481</v>
      </c>
      <c r="F39" s="74" t="s">
        <v>2543</v>
      </c>
      <c r="G39" s="12">
        <v>44482.833333333336</v>
      </c>
      <c r="H39" s="75" t="s">
        <v>1888</v>
      </c>
      <c r="I39" s="15">
        <v>78</v>
      </c>
      <c r="J39" s="15">
        <v>60</v>
      </c>
      <c r="K39" s="15">
        <v>27</v>
      </c>
      <c r="L39" s="15">
        <v>11</v>
      </c>
      <c r="M39" s="79">
        <v>31.59</v>
      </c>
      <c r="N39" s="101">
        <v>31.59</v>
      </c>
      <c r="O39" s="63">
        <v>2530</v>
      </c>
      <c r="P39" s="64">
        <f>Table224578910112345678910111213141516171819[[#This Row],[PEMBULATAN]]*O39</f>
        <v>79922.7</v>
      </c>
    </row>
    <row r="40" spans="1:16" ht="26.25" customHeight="1" x14ac:dyDescent="0.2">
      <c r="A40" s="13"/>
      <c r="B40" s="73"/>
      <c r="C40" s="71" t="s">
        <v>2873</v>
      </c>
      <c r="D40" s="76" t="s">
        <v>69</v>
      </c>
      <c r="E40" s="12">
        <v>44481</v>
      </c>
      <c r="F40" s="74" t="s">
        <v>2543</v>
      </c>
      <c r="G40" s="12">
        <v>44482.833333333336</v>
      </c>
      <c r="H40" s="75" t="s">
        <v>1888</v>
      </c>
      <c r="I40" s="15">
        <v>90</v>
      </c>
      <c r="J40" s="15">
        <v>60</v>
      </c>
      <c r="K40" s="15">
        <v>20</v>
      </c>
      <c r="L40" s="15">
        <v>11</v>
      </c>
      <c r="M40" s="79">
        <v>27</v>
      </c>
      <c r="N40" s="101">
        <v>27</v>
      </c>
      <c r="O40" s="63">
        <v>2530</v>
      </c>
      <c r="P40" s="64">
        <f>Table224578910112345678910111213141516171819[[#This Row],[PEMBULATAN]]*O40</f>
        <v>68310</v>
      </c>
    </row>
    <row r="41" spans="1:16" ht="26.25" customHeight="1" x14ac:dyDescent="0.2">
      <c r="A41" s="13"/>
      <c r="B41" s="73"/>
      <c r="C41" s="71" t="s">
        <v>2874</v>
      </c>
      <c r="D41" s="76" t="s">
        <v>69</v>
      </c>
      <c r="E41" s="12">
        <v>44481</v>
      </c>
      <c r="F41" s="74" t="s">
        <v>2543</v>
      </c>
      <c r="G41" s="12">
        <v>44482.833333333336</v>
      </c>
      <c r="H41" s="75" t="s">
        <v>1888</v>
      </c>
      <c r="I41" s="15">
        <v>100</v>
      </c>
      <c r="J41" s="15">
        <v>54</v>
      </c>
      <c r="K41" s="15">
        <v>34</v>
      </c>
      <c r="L41" s="15">
        <v>34</v>
      </c>
      <c r="M41" s="79">
        <v>45.9</v>
      </c>
      <c r="N41" s="101">
        <v>45.9</v>
      </c>
      <c r="O41" s="63">
        <v>2530</v>
      </c>
      <c r="P41" s="64">
        <f>Table224578910112345678910111213141516171819[[#This Row],[PEMBULATAN]]*O41</f>
        <v>116127</v>
      </c>
    </row>
    <row r="42" spans="1:16" ht="26.25" customHeight="1" x14ac:dyDescent="0.2">
      <c r="A42" s="13"/>
      <c r="B42" s="73"/>
      <c r="C42" s="71" t="s">
        <v>2875</v>
      </c>
      <c r="D42" s="76" t="s">
        <v>69</v>
      </c>
      <c r="E42" s="12">
        <v>44481</v>
      </c>
      <c r="F42" s="74" t="s">
        <v>2543</v>
      </c>
      <c r="G42" s="12">
        <v>44482.833333333336</v>
      </c>
      <c r="H42" s="75" t="s">
        <v>1888</v>
      </c>
      <c r="I42" s="15">
        <v>60</v>
      </c>
      <c r="J42" s="15">
        <v>54</v>
      </c>
      <c r="K42" s="15">
        <v>26</v>
      </c>
      <c r="L42" s="15">
        <v>8</v>
      </c>
      <c r="M42" s="79">
        <v>21.06</v>
      </c>
      <c r="N42" s="101">
        <v>21.06</v>
      </c>
      <c r="O42" s="63">
        <v>2530</v>
      </c>
      <c r="P42" s="64">
        <f>Table224578910112345678910111213141516171819[[#This Row],[PEMBULATAN]]*O42</f>
        <v>53281.799999999996</v>
      </c>
    </row>
    <row r="43" spans="1:16" ht="26.25" customHeight="1" x14ac:dyDescent="0.2">
      <c r="A43" s="13"/>
      <c r="B43" s="73"/>
      <c r="C43" s="71" t="s">
        <v>2876</v>
      </c>
      <c r="D43" s="76" t="s">
        <v>69</v>
      </c>
      <c r="E43" s="12">
        <v>44481</v>
      </c>
      <c r="F43" s="74" t="s">
        <v>2543</v>
      </c>
      <c r="G43" s="12">
        <v>44482.833333333336</v>
      </c>
      <c r="H43" s="75" t="s">
        <v>1888</v>
      </c>
      <c r="I43" s="15">
        <v>84</v>
      </c>
      <c r="J43" s="15">
        <v>51</v>
      </c>
      <c r="K43" s="15">
        <v>27</v>
      </c>
      <c r="L43" s="15">
        <v>16</v>
      </c>
      <c r="M43" s="79">
        <v>28.917000000000002</v>
      </c>
      <c r="N43" s="101">
        <v>28.917000000000002</v>
      </c>
      <c r="O43" s="63">
        <v>2530</v>
      </c>
      <c r="P43" s="64">
        <f>Table224578910112345678910111213141516171819[[#This Row],[PEMBULATAN]]*O43</f>
        <v>73160.010000000009</v>
      </c>
    </row>
    <row r="44" spans="1:16" ht="26.25" customHeight="1" x14ac:dyDescent="0.2">
      <c r="A44" s="13"/>
      <c r="B44" s="73"/>
      <c r="C44" s="71" t="s">
        <v>2877</v>
      </c>
      <c r="D44" s="76" t="s">
        <v>69</v>
      </c>
      <c r="E44" s="12">
        <v>44481</v>
      </c>
      <c r="F44" s="74" t="s">
        <v>2543</v>
      </c>
      <c r="G44" s="12">
        <v>44482.833333333336</v>
      </c>
      <c r="H44" s="75" t="s">
        <v>1888</v>
      </c>
      <c r="I44" s="15">
        <v>90</v>
      </c>
      <c r="J44" s="15">
        <v>50</v>
      </c>
      <c r="K44" s="15">
        <v>36</v>
      </c>
      <c r="L44" s="15">
        <v>29</v>
      </c>
      <c r="M44" s="79">
        <v>40.5</v>
      </c>
      <c r="N44" s="101">
        <v>40.5</v>
      </c>
      <c r="O44" s="63">
        <v>2530</v>
      </c>
      <c r="P44" s="64">
        <f>Table224578910112345678910111213141516171819[[#This Row],[PEMBULATAN]]*O44</f>
        <v>102465</v>
      </c>
    </row>
    <row r="45" spans="1:16" ht="26.25" customHeight="1" x14ac:dyDescent="0.2">
      <c r="A45" s="13"/>
      <c r="B45" s="73"/>
      <c r="C45" s="71" t="s">
        <v>2878</v>
      </c>
      <c r="D45" s="76" t="s">
        <v>69</v>
      </c>
      <c r="E45" s="12">
        <v>44481</v>
      </c>
      <c r="F45" s="74" t="s">
        <v>2543</v>
      </c>
      <c r="G45" s="12">
        <v>44482.833333333336</v>
      </c>
      <c r="H45" s="75" t="s">
        <v>1888</v>
      </c>
      <c r="I45" s="15">
        <v>100</v>
      </c>
      <c r="J45" s="15">
        <v>67</v>
      </c>
      <c r="K45" s="15">
        <v>33</v>
      </c>
      <c r="L45" s="15">
        <v>24</v>
      </c>
      <c r="M45" s="79">
        <v>55.274999999999999</v>
      </c>
      <c r="N45" s="101">
        <v>55.274999999999999</v>
      </c>
      <c r="O45" s="63">
        <v>2530</v>
      </c>
      <c r="P45" s="64">
        <f>Table224578910112345678910111213141516171819[[#This Row],[PEMBULATAN]]*O45</f>
        <v>139845.75</v>
      </c>
    </row>
    <row r="46" spans="1:16" ht="26.25" customHeight="1" x14ac:dyDescent="0.2">
      <c r="A46" s="13"/>
      <c r="B46" s="73"/>
      <c r="C46" s="71" t="s">
        <v>2879</v>
      </c>
      <c r="D46" s="76" t="s">
        <v>69</v>
      </c>
      <c r="E46" s="12">
        <v>44481</v>
      </c>
      <c r="F46" s="74" t="s">
        <v>2543</v>
      </c>
      <c r="G46" s="12">
        <v>44482.833333333336</v>
      </c>
      <c r="H46" s="75" t="s">
        <v>1888</v>
      </c>
      <c r="I46" s="15">
        <v>87</v>
      </c>
      <c r="J46" s="15">
        <v>57</v>
      </c>
      <c r="K46" s="15">
        <v>30</v>
      </c>
      <c r="L46" s="15">
        <v>15</v>
      </c>
      <c r="M46" s="79">
        <v>37.192500000000003</v>
      </c>
      <c r="N46" s="101">
        <v>37.192500000000003</v>
      </c>
      <c r="O46" s="63">
        <v>2530</v>
      </c>
      <c r="P46" s="64">
        <f>Table224578910112345678910111213141516171819[[#This Row],[PEMBULATAN]]*O46</f>
        <v>94097.025000000009</v>
      </c>
    </row>
    <row r="47" spans="1:16" ht="26.25" customHeight="1" x14ac:dyDescent="0.2">
      <c r="A47" s="13"/>
      <c r="B47" s="73"/>
      <c r="C47" s="71" t="s">
        <v>2880</v>
      </c>
      <c r="D47" s="76" t="s">
        <v>69</v>
      </c>
      <c r="E47" s="12">
        <v>44481</v>
      </c>
      <c r="F47" s="74" t="s">
        <v>2543</v>
      </c>
      <c r="G47" s="12">
        <v>44482.833333333336</v>
      </c>
      <c r="H47" s="75" t="s">
        <v>1888</v>
      </c>
      <c r="I47" s="15">
        <v>72</v>
      </c>
      <c r="J47" s="15">
        <v>50</v>
      </c>
      <c r="K47" s="15">
        <v>30</v>
      </c>
      <c r="L47" s="15">
        <v>13</v>
      </c>
      <c r="M47" s="79">
        <v>27</v>
      </c>
      <c r="N47" s="101">
        <v>27</v>
      </c>
      <c r="O47" s="63">
        <v>2530</v>
      </c>
      <c r="P47" s="64">
        <f>Table224578910112345678910111213141516171819[[#This Row],[PEMBULATAN]]*O47</f>
        <v>68310</v>
      </c>
    </row>
    <row r="48" spans="1:16" ht="26.25" customHeight="1" x14ac:dyDescent="0.2">
      <c r="A48" s="13"/>
      <c r="B48" s="73"/>
      <c r="C48" s="71" t="s">
        <v>2881</v>
      </c>
      <c r="D48" s="76" t="s">
        <v>69</v>
      </c>
      <c r="E48" s="12">
        <v>44481</v>
      </c>
      <c r="F48" s="74" t="s">
        <v>2543</v>
      </c>
      <c r="G48" s="12">
        <v>44482.833333333336</v>
      </c>
      <c r="H48" s="75" t="s">
        <v>1888</v>
      </c>
      <c r="I48" s="15">
        <v>75</v>
      </c>
      <c r="J48" s="15">
        <v>60</v>
      </c>
      <c r="K48" s="15">
        <v>25</v>
      </c>
      <c r="L48" s="15">
        <v>7</v>
      </c>
      <c r="M48" s="79">
        <v>28.125</v>
      </c>
      <c r="N48" s="101">
        <v>28.125</v>
      </c>
      <c r="O48" s="63">
        <v>2530</v>
      </c>
      <c r="P48" s="64">
        <f>Table224578910112345678910111213141516171819[[#This Row],[PEMBULATAN]]*O48</f>
        <v>71156.25</v>
      </c>
    </row>
    <row r="49" spans="1:16" ht="26.25" customHeight="1" x14ac:dyDescent="0.2">
      <c r="A49" s="13"/>
      <c r="B49" s="73"/>
      <c r="C49" s="71" t="s">
        <v>2882</v>
      </c>
      <c r="D49" s="76" t="s">
        <v>69</v>
      </c>
      <c r="E49" s="12">
        <v>44481</v>
      </c>
      <c r="F49" s="74" t="s">
        <v>2543</v>
      </c>
      <c r="G49" s="12">
        <v>44482.833333333336</v>
      </c>
      <c r="H49" s="75" t="s">
        <v>1888</v>
      </c>
      <c r="I49" s="15">
        <v>94</v>
      </c>
      <c r="J49" s="15">
        <v>44</v>
      </c>
      <c r="K49" s="15">
        <v>30</v>
      </c>
      <c r="L49" s="15">
        <v>16</v>
      </c>
      <c r="M49" s="79">
        <v>31.02</v>
      </c>
      <c r="N49" s="101">
        <v>31.02</v>
      </c>
      <c r="O49" s="63">
        <v>2530</v>
      </c>
      <c r="P49" s="64">
        <f>Table224578910112345678910111213141516171819[[#This Row],[PEMBULATAN]]*O49</f>
        <v>78480.600000000006</v>
      </c>
    </row>
    <row r="50" spans="1:16" ht="26.25" customHeight="1" x14ac:dyDescent="0.2">
      <c r="A50" s="13"/>
      <c r="B50" s="73"/>
      <c r="C50" s="71" t="s">
        <v>2883</v>
      </c>
      <c r="D50" s="76" t="s">
        <v>69</v>
      </c>
      <c r="E50" s="12">
        <v>44481</v>
      </c>
      <c r="F50" s="74" t="s">
        <v>2543</v>
      </c>
      <c r="G50" s="12">
        <v>44482.833333333336</v>
      </c>
      <c r="H50" s="75" t="s">
        <v>1888</v>
      </c>
      <c r="I50" s="15">
        <v>90</v>
      </c>
      <c r="J50" s="15">
        <v>55</v>
      </c>
      <c r="K50" s="15">
        <v>34</v>
      </c>
      <c r="L50" s="15">
        <v>11</v>
      </c>
      <c r="M50" s="79">
        <v>42.075000000000003</v>
      </c>
      <c r="N50" s="101">
        <v>42.075000000000003</v>
      </c>
      <c r="O50" s="63">
        <v>2530</v>
      </c>
      <c r="P50" s="64">
        <f>Table224578910112345678910111213141516171819[[#This Row],[PEMBULATAN]]*O50</f>
        <v>106449.75</v>
      </c>
    </row>
    <row r="51" spans="1:16" ht="26.25" customHeight="1" x14ac:dyDescent="0.2">
      <c r="A51" s="13"/>
      <c r="B51" s="73"/>
      <c r="C51" s="71" t="s">
        <v>2884</v>
      </c>
      <c r="D51" s="76" t="s">
        <v>69</v>
      </c>
      <c r="E51" s="12">
        <v>44481</v>
      </c>
      <c r="F51" s="74" t="s">
        <v>2543</v>
      </c>
      <c r="G51" s="12">
        <v>44482.833333333336</v>
      </c>
      <c r="H51" s="75" t="s">
        <v>1888</v>
      </c>
      <c r="I51" s="15">
        <v>96</v>
      </c>
      <c r="J51" s="15">
        <v>56</v>
      </c>
      <c r="K51" s="15">
        <v>35</v>
      </c>
      <c r="L51" s="15">
        <v>29</v>
      </c>
      <c r="M51" s="79">
        <v>47.04</v>
      </c>
      <c r="N51" s="101">
        <v>47.04</v>
      </c>
      <c r="O51" s="63">
        <v>2530</v>
      </c>
      <c r="P51" s="64">
        <f>Table224578910112345678910111213141516171819[[#This Row],[PEMBULATAN]]*O51</f>
        <v>119011.2</v>
      </c>
    </row>
    <row r="52" spans="1:16" ht="26.25" customHeight="1" x14ac:dyDescent="0.2">
      <c r="A52" s="13"/>
      <c r="B52" s="73"/>
      <c r="C52" s="71" t="s">
        <v>2885</v>
      </c>
      <c r="D52" s="76" t="s">
        <v>69</v>
      </c>
      <c r="E52" s="12">
        <v>44481</v>
      </c>
      <c r="F52" s="74" t="s">
        <v>2543</v>
      </c>
      <c r="G52" s="12">
        <v>44482.833333333336</v>
      </c>
      <c r="H52" s="75" t="s">
        <v>1888</v>
      </c>
      <c r="I52" s="15">
        <v>65</v>
      </c>
      <c r="J52" s="15">
        <v>40</v>
      </c>
      <c r="K52" s="15">
        <v>25</v>
      </c>
      <c r="L52" s="15">
        <v>6</v>
      </c>
      <c r="M52" s="79">
        <v>16.25</v>
      </c>
      <c r="N52" s="101">
        <v>16.25</v>
      </c>
      <c r="O52" s="63">
        <v>2530</v>
      </c>
      <c r="P52" s="64">
        <f>Table224578910112345678910111213141516171819[[#This Row],[PEMBULATAN]]*O52</f>
        <v>41112.5</v>
      </c>
    </row>
    <row r="53" spans="1:16" ht="26.25" customHeight="1" x14ac:dyDescent="0.2">
      <c r="A53" s="13"/>
      <c r="B53" s="73"/>
      <c r="C53" s="71" t="s">
        <v>2886</v>
      </c>
      <c r="D53" s="76" t="s">
        <v>69</v>
      </c>
      <c r="E53" s="12">
        <v>44481</v>
      </c>
      <c r="F53" s="74" t="s">
        <v>2543</v>
      </c>
      <c r="G53" s="12">
        <v>44482.833333333336</v>
      </c>
      <c r="H53" s="75" t="s">
        <v>1888</v>
      </c>
      <c r="I53" s="15">
        <v>95</v>
      </c>
      <c r="J53" s="15">
        <v>60</v>
      </c>
      <c r="K53" s="15">
        <v>25</v>
      </c>
      <c r="L53" s="15">
        <v>18</v>
      </c>
      <c r="M53" s="79">
        <v>35.625</v>
      </c>
      <c r="N53" s="101">
        <v>35.625</v>
      </c>
      <c r="O53" s="63">
        <v>2530</v>
      </c>
      <c r="P53" s="64">
        <f>Table224578910112345678910111213141516171819[[#This Row],[PEMBULATAN]]*O53</f>
        <v>90131.25</v>
      </c>
    </row>
    <row r="54" spans="1:16" ht="26.25" customHeight="1" x14ac:dyDescent="0.2">
      <c r="A54" s="13"/>
      <c r="B54" s="73"/>
      <c r="C54" s="71" t="s">
        <v>2887</v>
      </c>
      <c r="D54" s="76" t="s">
        <v>69</v>
      </c>
      <c r="E54" s="12">
        <v>44481</v>
      </c>
      <c r="F54" s="74" t="s">
        <v>2543</v>
      </c>
      <c r="G54" s="12">
        <v>44482.833333333336</v>
      </c>
      <c r="H54" s="75" t="s">
        <v>1888</v>
      </c>
      <c r="I54" s="15">
        <v>96</v>
      </c>
      <c r="J54" s="15">
        <v>52</v>
      </c>
      <c r="K54" s="15">
        <v>34</v>
      </c>
      <c r="L54" s="15">
        <v>12</v>
      </c>
      <c r="M54" s="79">
        <v>42.432000000000002</v>
      </c>
      <c r="N54" s="101">
        <v>43</v>
      </c>
      <c r="O54" s="63">
        <v>2530</v>
      </c>
      <c r="P54" s="64">
        <f>Table224578910112345678910111213141516171819[[#This Row],[PEMBULATAN]]*O54</f>
        <v>108790</v>
      </c>
    </row>
    <row r="55" spans="1:16" ht="26.25" customHeight="1" x14ac:dyDescent="0.2">
      <c r="A55" s="13"/>
      <c r="B55" s="73"/>
      <c r="C55" s="71" t="s">
        <v>2888</v>
      </c>
      <c r="D55" s="76" t="s">
        <v>69</v>
      </c>
      <c r="E55" s="12">
        <v>44481</v>
      </c>
      <c r="F55" s="74" t="s">
        <v>2543</v>
      </c>
      <c r="G55" s="12">
        <v>44482.833333333336</v>
      </c>
      <c r="H55" s="75" t="s">
        <v>1888</v>
      </c>
      <c r="I55" s="15">
        <v>100</v>
      </c>
      <c r="J55" s="15">
        <v>56</v>
      </c>
      <c r="K55" s="15">
        <v>29</v>
      </c>
      <c r="L55" s="15">
        <v>16</v>
      </c>
      <c r="M55" s="79">
        <v>40.6</v>
      </c>
      <c r="N55" s="101">
        <v>40.6</v>
      </c>
      <c r="O55" s="63">
        <v>2530</v>
      </c>
      <c r="P55" s="64">
        <f>Table224578910112345678910111213141516171819[[#This Row],[PEMBULATAN]]*O55</f>
        <v>102718</v>
      </c>
    </row>
    <row r="56" spans="1:16" ht="26.25" customHeight="1" x14ac:dyDescent="0.2">
      <c r="A56" s="13"/>
      <c r="B56" s="73"/>
      <c r="C56" s="71" t="s">
        <v>2889</v>
      </c>
      <c r="D56" s="76" t="s">
        <v>69</v>
      </c>
      <c r="E56" s="12">
        <v>44481</v>
      </c>
      <c r="F56" s="74" t="s">
        <v>2543</v>
      </c>
      <c r="G56" s="12">
        <v>44482.833333333336</v>
      </c>
      <c r="H56" s="75" t="s">
        <v>1888</v>
      </c>
      <c r="I56" s="15">
        <v>57</v>
      </c>
      <c r="J56" s="15">
        <v>51</v>
      </c>
      <c r="K56" s="15">
        <v>25</v>
      </c>
      <c r="L56" s="15">
        <v>9</v>
      </c>
      <c r="M56" s="79">
        <v>18.168749999999999</v>
      </c>
      <c r="N56" s="101">
        <v>18.168749999999999</v>
      </c>
      <c r="O56" s="63">
        <v>2530</v>
      </c>
      <c r="P56" s="64">
        <f>Table224578910112345678910111213141516171819[[#This Row],[PEMBULATAN]]*O56</f>
        <v>45966.9375</v>
      </c>
    </row>
    <row r="57" spans="1:16" ht="26.25" customHeight="1" x14ac:dyDescent="0.2">
      <c r="A57" s="13"/>
      <c r="B57" s="73"/>
      <c r="C57" s="71" t="s">
        <v>2890</v>
      </c>
      <c r="D57" s="76" t="s">
        <v>69</v>
      </c>
      <c r="E57" s="12">
        <v>44481</v>
      </c>
      <c r="F57" s="74" t="s">
        <v>2543</v>
      </c>
      <c r="G57" s="12">
        <v>44482.833333333336</v>
      </c>
      <c r="H57" s="75" t="s">
        <v>1888</v>
      </c>
      <c r="I57" s="15">
        <v>80</v>
      </c>
      <c r="J57" s="15">
        <v>50</v>
      </c>
      <c r="K57" s="15">
        <v>24</v>
      </c>
      <c r="L57" s="15">
        <v>5</v>
      </c>
      <c r="M57" s="79">
        <v>24</v>
      </c>
      <c r="N57" s="101">
        <v>24</v>
      </c>
      <c r="O57" s="63">
        <v>2530</v>
      </c>
      <c r="P57" s="64">
        <f>Table224578910112345678910111213141516171819[[#This Row],[PEMBULATAN]]*O57</f>
        <v>60720</v>
      </c>
    </row>
    <row r="58" spans="1:16" ht="26.25" customHeight="1" x14ac:dyDescent="0.2">
      <c r="A58" s="13"/>
      <c r="B58" s="73"/>
      <c r="C58" s="71" t="s">
        <v>2891</v>
      </c>
      <c r="D58" s="76" t="s">
        <v>69</v>
      </c>
      <c r="E58" s="12">
        <v>44481</v>
      </c>
      <c r="F58" s="74" t="s">
        <v>2543</v>
      </c>
      <c r="G58" s="12">
        <v>44482.833333333336</v>
      </c>
      <c r="H58" s="75" t="s">
        <v>1888</v>
      </c>
      <c r="I58" s="15">
        <v>96</v>
      </c>
      <c r="J58" s="15">
        <v>55</v>
      </c>
      <c r="K58" s="15">
        <v>30</v>
      </c>
      <c r="L58" s="15">
        <v>24</v>
      </c>
      <c r="M58" s="79">
        <v>39.6</v>
      </c>
      <c r="N58" s="101">
        <v>39.6</v>
      </c>
      <c r="O58" s="63">
        <v>2530</v>
      </c>
      <c r="P58" s="64">
        <f>Table224578910112345678910111213141516171819[[#This Row],[PEMBULATAN]]*O58</f>
        <v>100188</v>
      </c>
    </row>
    <row r="59" spans="1:16" ht="26.25" customHeight="1" x14ac:dyDescent="0.2">
      <c r="A59" s="13"/>
      <c r="B59" s="73"/>
      <c r="C59" s="71" t="s">
        <v>2892</v>
      </c>
      <c r="D59" s="76" t="s">
        <v>69</v>
      </c>
      <c r="E59" s="12">
        <v>44481</v>
      </c>
      <c r="F59" s="74" t="s">
        <v>2543</v>
      </c>
      <c r="G59" s="12">
        <v>44482.833333333336</v>
      </c>
      <c r="H59" s="75" t="s">
        <v>1888</v>
      </c>
      <c r="I59" s="15">
        <v>77</v>
      </c>
      <c r="J59" s="15">
        <v>60</v>
      </c>
      <c r="K59" s="15">
        <v>25</v>
      </c>
      <c r="L59" s="15">
        <v>9</v>
      </c>
      <c r="M59" s="79">
        <v>28.875</v>
      </c>
      <c r="N59" s="101">
        <v>28.875</v>
      </c>
      <c r="O59" s="63">
        <v>2530</v>
      </c>
      <c r="P59" s="64">
        <f>Table224578910112345678910111213141516171819[[#This Row],[PEMBULATAN]]*O59</f>
        <v>73053.75</v>
      </c>
    </row>
    <row r="60" spans="1:16" ht="26.25" customHeight="1" x14ac:dyDescent="0.2">
      <c r="A60" s="13"/>
      <c r="B60" s="73"/>
      <c r="C60" s="71" t="s">
        <v>2893</v>
      </c>
      <c r="D60" s="76" t="s">
        <v>69</v>
      </c>
      <c r="E60" s="12">
        <v>44481</v>
      </c>
      <c r="F60" s="74" t="s">
        <v>2543</v>
      </c>
      <c r="G60" s="12">
        <v>44482.833333333336</v>
      </c>
      <c r="H60" s="75" t="s">
        <v>1888</v>
      </c>
      <c r="I60" s="15">
        <v>81</v>
      </c>
      <c r="J60" s="15">
        <v>54</v>
      </c>
      <c r="K60" s="15">
        <v>30</v>
      </c>
      <c r="L60" s="15">
        <v>11</v>
      </c>
      <c r="M60" s="79">
        <v>32.805</v>
      </c>
      <c r="N60" s="101">
        <v>32.805</v>
      </c>
      <c r="O60" s="63">
        <v>2530</v>
      </c>
      <c r="P60" s="64">
        <f>Table224578910112345678910111213141516171819[[#This Row],[PEMBULATAN]]*O60</f>
        <v>82996.649999999994</v>
      </c>
    </row>
    <row r="61" spans="1:16" ht="26.25" customHeight="1" x14ac:dyDescent="0.2">
      <c r="A61" s="13"/>
      <c r="B61" s="73"/>
      <c r="C61" s="71" t="s">
        <v>2894</v>
      </c>
      <c r="D61" s="76" t="s">
        <v>69</v>
      </c>
      <c r="E61" s="12">
        <v>44481</v>
      </c>
      <c r="F61" s="74" t="s">
        <v>2543</v>
      </c>
      <c r="G61" s="12">
        <v>44482.833333333336</v>
      </c>
      <c r="H61" s="75" t="s">
        <v>1888</v>
      </c>
      <c r="I61" s="15">
        <v>72</v>
      </c>
      <c r="J61" s="15">
        <v>52</v>
      </c>
      <c r="K61" s="15">
        <v>24</v>
      </c>
      <c r="L61" s="15">
        <v>7</v>
      </c>
      <c r="M61" s="79">
        <v>22.463999999999999</v>
      </c>
      <c r="N61" s="101">
        <v>23</v>
      </c>
      <c r="O61" s="63">
        <v>2530</v>
      </c>
      <c r="P61" s="64">
        <f>Table224578910112345678910111213141516171819[[#This Row],[PEMBULATAN]]*O61</f>
        <v>58190</v>
      </c>
    </row>
    <row r="62" spans="1:16" ht="26.25" customHeight="1" x14ac:dyDescent="0.2">
      <c r="A62" s="13"/>
      <c r="B62" s="73"/>
      <c r="C62" s="71" t="s">
        <v>2895</v>
      </c>
      <c r="D62" s="76" t="s">
        <v>69</v>
      </c>
      <c r="E62" s="12">
        <v>44481</v>
      </c>
      <c r="F62" s="74" t="s">
        <v>2543</v>
      </c>
      <c r="G62" s="12">
        <v>44482.833333333336</v>
      </c>
      <c r="H62" s="75" t="s">
        <v>1888</v>
      </c>
      <c r="I62" s="15">
        <v>93</v>
      </c>
      <c r="J62" s="15">
        <v>52</v>
      </c>
      <c r="K62" s="15">
        <v>25</v>
      </c>
      <c r="L62" s="15">
        <v>17</v>
      </c>
      <c r="M62" s="79">
        <v>30.225000000000001</v>
      </c>
      <c r="N62" s="101">
        <v>30.225000000000001</v>
      </c>
      <c r="O62" s="63">
        <v>2530</v>
      </c>
      <c r="P62" s="64">
        <f>Table224578910112345678910111213141516171819[[#This Row],[PEMBULATAN]]*O62</f>
        <v>76469.25</v>
      </c>
    </row>
    <row r="63" spans="1:16" ht="26.25" customHeight="1" x14ac:dyDescent="0.2">
      <c r="A63" s="13"/>
      <c r="B63" s="73"/>
      <c r="C63" s="71" t="s">
        <v>2896</v>
      </c>
      <c r="D63" s="76" t="s">
        <v>69</v>
      </c>
      <c r="E63" s="12">
        <v>44481</v>
      </c>
      <c r="F63" s="74" t="s">
        <v>2543</v>
      </c>
      <c r="G63" s="12">
        <v>44482.833333333336</v>
      </c>
      <c r="H63" s="75" t="s">
        <v>1888</v>
      </c>
      <c r="I63" s="15">
        <v>23</v>
      </c>
      <c r="J63" s="15">
        <v>20</v>
      </c>
      <c r="K63" s="15">
        <v>16</v>
      </c>
      <c r="L63" s="15">
        <v>1</v>
      </c>
      <c r="M63" s="79">
        <v>1.84</v>
      </c>
      <c r="N63" s="101">
        <v>1.84</v>
      </c>
      <c r="O63" s="63">
        <v>2530</v>
      </c>
      <c r="P63" s="64">
        <f>Table224578910112345678910111213141516171819[[#This Row],[PEMBULATAN]]*O63</f>
        <v>4655.2</v>
      </c>
    </row>
    <row r="64" spans="1:16" ht="26.25" customHeight="1" x14ac:dyDescent="0.2">
      <c r="A64" s="13"/>
      <c r="B64" s="73"/>
      <c r="C64" s="71" t="s">
        <v>2897</v>
      </c>
      <c r="D64" s="76" t="s">
        <v>69</v>
      </c>
      <c r="E64" s="12">
        <v>44481</v>
      </c>
      <c r="F64" s="74" t="s">
        <v>2543</v>
      </c>
      <c r="G64" s="12">
        <v>44482.833333333336</v>
      </c>
      <c r="H64" s="75" t="s">
        <v>1888</v>
      </c>
      <c r="I64" s="15">
        <v>80</v>
      </c>
      <c r="J64" s="15">
        <v>42</v>
      </c>
      <c r="K64" s="15">
        <v>25</v>
      </c>
      <c r="L64" s="15">
        <v>7</v>
      </c>
      <c r="M64" s="79">
        <v>21</v>
      </c>
      <c r="N64" s="101">
        <v>21</v>
      </c>
      <c r="O64" s="63">
        <v>2530</v>
      </c>
      <c r="P64" s="64">
        <f>Table224578910112345678910111213141516171819[[#This Row],[PEMBULATAN]]*O64</f>
        <v>53130</v>
      </c>
    </row>
    <row r="65" spans="1:16" ht="26.25" customHeight="1" x14ac:dyDescent="0.2">
      <c r="A65" s="13"/>
      <c r="B65" s="73"/>
      <c r="C65" s="71" t="s">
        <v>2898</v>
      </c>
      <c r="D65" s="76" t="s">
        <v>69</v>
      </c>
      <c r="E65" s="12">
        <v>44481</v>
      </c>
      <c r="F65" s="74" t="s">
        <v>2543</v>
      </c>
      <c r="G65" s="12">
        <v>44482.833333333336</v>
      </c>
      <c r="H65" s="75" t="s">
        <v>1888</v>
      </c>
      <c r="I65" s="15">
        <v>40</v>
      </c>
      <c r="J65" s="15">
        <v>39</v>
      </c>
      <c r="K65" s="15">
        <v>19</v>
      </c>
      <c r="L65" s="15">
        <v>3</v>
      </c>
      <c r="M65" s="79">
        <v>7.41</v>
      </c>
      <c r="N65" s="101">
        <v>8</v>
      </c>
      <c r="O65" s="63">
        <v>2530</v>
      </c>
      <c r="P65" s="64">
        <f>Table224578910112345678910111213141516171819[[#This Row],[PEMBULATAN]]*O65</f>
        <v>20240</v>
      </c>
    </row>
    <row r="66" spans="1:16" ht="26.25" customHeight="1" x14ac:dyDescent="0.2">
      <c r="A66" s="13"/>
      <c r="B66" s="73"/>
      <c r="C66" s="71" t="s">
        <v>2899</v>
      </c>
      <c r="D66" s="76" t="s">
        <v>69</v>
      </c>
      <c r="E66" s="12">
        <v>44481</v>
      </c>
      <c r="F66" s="74" t="s">
        <v>2543</v>
      </c>
      <c r="G66" s="12">
        <v>44482.833333333336</v>
      </c>
      <c r="H66" s="75" t="s">
        <v>1888</v>
      </c>
      <c r="I66" s="15">
        <v>47</v>
      </c>
      <c r="J66" s="15">
        <v>40</v>
      </c>
      <c r="K66" s="15">
        <v>13</v>
      </c>
      <c r="L66" s="15">
        <v>3</v>
      </c>
      <c r="M66" s="79">
        <v>6.11</v>
      </c>
      <c r="N66" s="101">
        <v>6.11</v>
      </c>
      <c r="O66" s="63">
        <v>2530</v>
      </c>
      <c r="P66" s="64">
        <f>Table224578910112345678910111213141516171819[[#This Row],[PEMBULATAN]]*O66</f>
        <v>15458.300000000001</v>
      </c>
    </row>
    <row r="67" spans="1:16" ht="26.25" customHeight="1" x14ac:dyDescent="0.2">
      <c r="A67" s="13"/>
      <c r="B67" s="73"/>
      <c r="C67" s="71" t="s">
        <v>2900</v>
      </c>
      <c r="D67" s="76" t="s">
        <v>69</v>
      </c>
      <c r="E67" s="12">
        <v>44481</v>
      </c>
      <c r="F67" s="74" t="s">
        <v>2543</v>
      </c>
      <c r="G67" s="12">
        <v>44482.833333333336</v>
      </c>
      <c r="H67" s="75" t="s">
        <v>1888</v>
      </c>
      <c r="I67" s="15">
        <v>60</v>
      </c>
      <c r="J67" s="15">
        <v>37</v>
      </c>
      <c r="K67" s="15">
        <v>29</v>
      </c>
      <c r="L67" s="15">
        <v>7</v>
      </c>
      <c r="M67" s="79">
        <v>16.094999999999999</v>
      </c>
      <c r="N67" s="101">
        <v>16.094999999999999</v>
      </c>
      <c r="O67" s="63">
        <v>2530</v>
      </c>
      <c r="P67" s="64">
        <f>Table224578910112345678910111213141516171819[[#This Row],[PEMBULATAN]]*O67</f>
        <v>40720.35</v>
      </c>
    </row>
    <row r="68" spans="1:16" ht="26.25" customHeight="1" x14ac:dyDescent="0.2">
      <c r="A68" s="13"/>
      <c r="B68" s="73"/>
      <c r="C68" s="71" t="s">
        <v>2901</v>
      </c>
      <c r="D68" s="76" t="s">
        <v>69</v>
      </c>
      <c r="E68" s="12">
        <v>44481</v>
      </c>
      <c r="F68" s="74" t="s">
        <v>2543</v>
      </c>
      <c r="G68" s="12">
        <v>44482.833333333336</v>
      </c>
      <c r="H68" s="75" t="s">
        <v>1888</v>
      </c>
      <c r="I68" s="15">
        <v>79</v>
      </c>
      <c r="J68" s="15">
        <v>60</v>
      </c>
      <c r="K68" s="15">
        <v>20</v>
      </c>
      <c r="L68" s="15">
        <v>10</v>
      </c>
      <c r="M68" s="79">
        <v>23.7</v>
      </c>
      <c r="N68" s="101">
        <v>23.7</v>
      </c>
      <c r="O68" s="63">
        <v>2530</v>
      </c>
      <c r="P68" s="64">
        <f>Table224578910112345678910111213141516171819[[#This Row],[PEMBULATAN]]*O68</f>
        <v>59961</v>
      </c>
    </row>
    <row r="69" spans="1:16" ht="26.25" customHeight="1" x14ac:dyDescent="0.2">
      <c r="A69" s="13"/>
      <c r="B69" s="73"/>
      <c r="C69" s="71" t="s">
        <v>2902</v>
      </c>
      <c r="D69" s="76" t="s">
        <v>69</v>
      </c>
      <c r="E69" s="12">
        <v>44481</v>
      </c>
      <c r="F69" s="74" t="s">
        <v>2543</v>
      </c>
      <c r="G69" s="12">
        <v>44482.833333333336</v>
      </c>
      <c r="H69" s="75" t="s">
        <v>1888</v>
      </c>
      <c r="I69" s="15">
        <v>60</v>
      </c>
      <c r="J69" s="15">
        <v>40</v>
      </c>
      <c r="K69" s="15">
        <v>19</v>
      </c>
      <c r="L69" s="15">
        <v>6</v>
      </c>
      <c r="M69" s="79">
        <v>11.4</v>
      </c>
      <c r="N69" s="101">
        <v>12</v>
      </c>
      <c r="O69" s="63">
        <v>2530</v>
      </c>
      <c r="P69" s="64">
        <f>Table224578910112345678910111213141516171819[[#This Row],[PEMBULATAN]]*O69</f>
        <v>30360</v>
      </c>
    </row>
    <row r="70" spans="1:16" ht="26.25" customHeight="1" x14ac:dyDescent="0.2">
      <c r="A70" s="13"/>
      <c r="B70" s="73"/>
      <c r="C70" s="71" t="s">
        <v>2903</v>
      </c>
      <c r="D70" s="76" t="s">
        <v>69</v>
      </c>
      <c r="E70" s="12">
        <v>44481</v>
      </c>
      <c r="F70" s="74" t="s">
        <v>2543</v>
      </c>
      <c r="G70" s="12">
        <v>44482.833333333336</v>
      </c>
      <c r="H70" s="75" t="s">
        <v>1888</v>
      </c>
      <c r="I70" s="15">
        <v>70</v>
      </c>
      <c r="J70" s="15">
        <v>60</v>
      </c>
      <c r="K70" s="15">
        <v>16</v>
      </c>
      <c r="L70" s="15">
        <v>9</v>
      </c>
      <c r="M70" s="79">
        <v>16.8</v>
      </c>
      <c r="N70" s="101">
        <v>16.8</v>
      </c>
      <c r="O70" s="63">
        <v>2530</v>
      </c>
      <c r="P70" s="64">
        <f>Table224578910112345678910111213141516171819[[#This Row],[PEMBULATAN]]*O70</f>
        <v>42504</v>
      </c>
    </row>
    <row r="71" spans="1:16" ht="26.25" customHeight="1" x14ac:dyDescent="0.2">
      <c r="A71" s="13"/>
      <c r="B71" s="73"/>
      <c r="C71" s="71" t="s">
        <v>2904</v>
      </c>
      <c r="D71" s="76" t="s">
        <v>69</v>
      </c>
      <c r="E71" s="12">
        <v>44481</v>
      </c>
      <c r="F71" s="74" t="s">
        <v>2543</v>
      </c>
      <c r="G71" s="12">
        <v>44482.833333333336</v>
      </c>
      <c r="H71" s="75" t="s">
        <v>1888</v>
      </c>
      <c r="I71" s="15">
        <v>50</v>
      </c>
      <c r="J71" s="15">
        <v>40</v>
      </c>
      <c r="K71" s="15">
        <v>20</v>
      </c>
      <c r="L71" s="15">
        <v>3</v>
      </c>
      <c r="M71" s="79">
        <v>10</v>
      </c>
      <c r="N71" s="101">
        <v>10</v>
      </c>
      <c r="O71" s="63">
        <v>2530</v>
      </c>
      <c r="P71" s="64">
        <f>Table224578910112345678910111213141516171819[[#This Row],[PEMBULATAN]]*O71</f>
        <v>25300</v>
      </c>
    </row>
    <row r="72" spans="1:16" ht="26.25" customHeight="1" x14ac:dyDescent="0.2">
      <c r="A72" s="13"/>
      <c r="B72" s="73"/>
      <c r="C72" s="71" t="s">
        <v>2905</v>
      </c>
      <c r="D72" s="76" t="s">
        <v>69</v>
      </c>
      <c r="E72" s="12">
        <v>44481</v>
      </c>
      <c r="F72" s="74" t="s">
        <v>2543</v>
      </c>
      <c r="G72" s="12">
        <v>44482.833333333336</v>
      </c>
      <c r="H72" s="75" t="s">
        <v>1888</v>
      </c>
      <c r="I72" s="15">
        <v>87</v>
      </c>
      <c r="J72" s="15">
        <v>59</v>
      </c>
      <c r="K72" s="15">
        <v>30</v>
      </c>
      <c r="L72" s="15">
        <v>18</v>
      </c>
      <c r="M72" s="79">
        <v>38.497500000000002</v>
      </c>
      <c r="N72" s="101">
        <v>38.497500000000002</v>
      </c>
      <c r="O72" s="63">
        <v>2530</v>
      </c>
      <c r="P72" s="64">
        <f>Table224578910112345678910111213141516171819[[#This Row],[PEMBULATAN]]*O72</f>
        <v>97398.675000000003</v>
      </c>
    </row>
    <row r="73" spans="1:16" ht="26.25" customHeight="1" x14ac:dyDescent="0.2">
      <c r="A73" s="13"/>
      <c r="B73" s="73"/>
      <c r="C73" s="71" t="s">
        <v>2906</v>
      </c>
      <c r="D73" s="76" t="s">
        <v>69</v>
      </c>
      <c r="E73" s="12">
        <v>44481</v>
      </c>
      <c r="F73" s="74" t="s">
        <v>2543</v>
      </c>
      <c r="G73" s="12">
        <v>44482.833333333336</v>
      </c>
      <c r="H73" s="75" t="s">
        <v>1888</v>
      </c>
      <c r="I73" s="15">
        <v>98</v>
      </c>
      <c r="J73" s="15">
        <v>50</v>
      </c>
      <c r="K73" s="15">
        <v>25</v>
      </c>
      <c r="L73" s="15">
        <v>12</v>
      </c>
      <c r="M73" s="79">
        <v>30.625</v>
      </c>
      <c r="N73" s="101">
        <v>30.625</v>
      </c>
      <c r="O73" s="63">
        <v>2530</v>
      </c>
      <c r="P73" s="64">
        <f>Table224578910112345678910111213141516171819[[#This Row],[PEMBULATAN]]*O73</f>
        <v>77481.25</v>
      </c>
    </row>
    <row r="74" spans="1:16" ht="26.25" customHeight="1" x14ac:dyDescent="0.2">
      <c r="A74" s="13"/>
      <c r="B74" s="73"/>
      <c r="C74" s="71" t="s">
        <v>2907</v>
      </c>
      <c r="D74" s="76" t="s">
        <v>69</v>
      </c>
      <c r="E74" s="12">
        <v>44481</v>
      </c>
      <c r="F74" s="74" t="s">
        <v>2543</v>
      </c>
      <c r="G74" s="12">
        <v>44482.833333333336</v>
      </c>
      <c r="H74" s="75" t="s">
        <v>1888</v>
      </c>
      <c r="I74" s="15">
        <v>60</v>
      </c>
      <c r="J74" s="15">
        <v>57</v>
      </c>
      <c r="K74" s="15">
        <v>20</v>
      </c>
      <c r="L74" s="15">
        <v>8</v>
      </c>
      <c r="M74" s="79">
        <v>17.100000000000001</v>
      </c>
      <c r="N74" s="101">
        <v>17.100000000000001</v>
      </c>
      <c r="O74" s="63">
        <v>2530</v>
      </c>
      <c r="P74" s="64">
        <f>Table224578910112345678910111213141516171819[[#This Row],[PEMBULATAN]]*O74</f>
        <v>43263</v>
      </c>
    </row>
    <row r="75" spans="1:16" ht="26.25" customHeight="1" x14ac:dyDescent="0.2">
      <c r="A75" s="13"/>
      <c r="B75" s="73"/>
      <c r="C75" s="71" t="s">
        <v>2908</v>
      </c>
      <c r="D75" s="76" t="s">
        <v>69</v>
      </c>
      <c r="E75" s="12">
        <v>44481</v>
      </c>
      <c r="F75" s="74" t="s">
        <v>2543</v>
      </c>
      <c r="G75" s="12">
        <v>44482.833333333336</v>
      </c>
      <c r="H75" s="75" t="s">
        <v>1888</v>
      </c>
      <c r="I75" s="15">
        <v>38</v>
      </c>
      <c r="J75" s="15">
        <v>40</v>
      </c>
      <c r="K75" s="15">
        <v>17</v>
      </c>
      <c r="L75" s="15">
        <v>2</v>
      </c>
      <c r="M75" s="79">
        <v>6.46</v>
      </c>
      <c r="N75" s="101">
        <v>7</v>
      </c>
      <c r="O75" s="63">
        <v>2530</v>
      </c>
      <c r="P75" s="64">
        <f>Table224578910112345678910111213141516171819[[#This Row],[PEMBULATAN]]*O75</f>
        <v>17710</v>
      </c>
    </row>
    <row r="76" spans="1:16" ht="26.25" customHeight="1" x14ac:dyDescent="0.2">
      <c r="A76" s="13"/>
      <c r="B76" s="73"/>
      <c r="C76" s="71" t="s">
        <v>2909</v>
      </c>
      <c r="D76" s="76" t="s">
        <v>69</v>
      </c>
      <c r="E76" s="12">
        <v>44481</v>
      </c>
      <c r="F76" s="74" t="s">
        <v>2543</v>
      </c>
      <c r="G76" s="12">
        <v>44482.833333333336</v>
      </c>
      <c r="H76" s="75" t="s">
        <v>1888</v>
      </c>
      <c r="I76" s="15">
        <v>100</v>
      </c>
      <c r="J76" s="15">
        <v>60</v>
      </c>
      <c r="K76" s="15">
        <v>18</v>
      </c>
      <c r="L76" s="15">
        <v>8</v>
      </c>
      <c r="M76" s="79">
        <v>27</v>
      </c>
      <c r="N76" s="101">
        <v>27</v>
      </c>
      <c r="O76" s="63">
        <v>2530</v>
      </c>
      <c r="P76" s="64">
        <f>Table224578910112345678910111213141516171819[[#This Row],[PEMBULATAN]]*O76</f>
        <v>68310</v>
      </c>
    </row>
    <row r="77" spans="1:16" ht="26.25" customHeight="1" x14ac:dyDescent="0.2">
      <c r="A77" s="13"/>
      <c r="B77" s="73"/>
      <c r="C77" s="71" t="s">
        <v>2910</v>
      </c>
      <c r="D77" s="76" t="s">
        <v>69</v>
      </c>
      <c r="E77" s="12">
        <v>44481</v>
      </c>
      <c r="F77" s="74" t="s">
        <v>2543</v>
      </c>
      <c r="G77" s="12">
        <v>44482.833333333336</v>
      </c>
      <c r="H77" s="75" t="s">
        <v>1888</v>
      </c>
      <c r="I77" s="15">
        <v>80</v>
      </c>
      <c r="J77" s="15">
        <v>60</v>
      </c>
      <c r="K77" s="15">
        <v>27</v>
      </c>
      <c r="L77" s="15">
        <v>15</v>
      </c>
      <c r="M77" s="79">
        <v>32.4</v>
      </c>
      <c r="N77" s="101">
        <v>33</v>
      </c>
      <c r="O77" s="63">
        <v>2530</v>
      </c>
      <c r="P77" s="64">
        <f>Table224578910112345678910111213141516171819[[#This Row],[PEMBULATAN]]*O77</f>
        <v>83490</v>
      </c>
    </row>
    <row r="78" spans="1:16" ht="26.25" customHeight="1" x14ac:dyDescent="0.2">
      <c r="A78" s="13"/>
      <c r="B78" s="73"/>
      <c r="C78" s="71" t="s">
        <v>2911</v>
      </c>
      <c r="D78" s="76" t="s">
        <v>69</v>
      </c>
      <c r="E78" s="12">
        <v>44481</v>
      </c>
      <c r="F78" s="74" t="s">
        <v>2543</v>
      </c>
      <c r="G78" s="12">
        <v>44482.833333333336</v>
      </c>
      <c r="H78" s="75" t="s">
        <v>1888</v>
      </c>
      <c r="I78" s="15">
        <v>80</v>
      </c>
      <c r="J78" s="15">
        <v>59</v>
      </c>
      <c r="K78" s="15">
        <v>25</v>
      </c>
      <c r="L78" s="15">
        <v>19</v>
      </c>
      <c r="M78" s="79">
        <v>29.5</v>
      </c>
      <c r="N78" s="101">
        <v>29.5</v>
      </c>
      <c r="O78" s="63">
        <v>2530</v>
      </c>
      <c r="P78" s="64">
        <f>Table224578910112345678910111213141516171819[[#This Row],[PEMBULATAN]]*O78</f>
        <v>74635</v>
      </c>
    </row>
    <row r="79" spans="1:16" ht="26.25" customHeight="1" x14ac:dyDescent="0.2">
      <c r="A79" s="13"/>
      <c r="B79" s="73"/>
      <c r="C79" s="71" t="s">
        <v>2912</v>
      </c>
      <c r="D79" s="76" t="s">
        <v>69</v>
      </c>
      <c r="E79" s="12">
        <v>44481</v>
      </c>
      <c r="F79" s="74" t="s">
        <v>2543</v>
      </c>
      <c r="G79" s="12">
        <v>44482.833333333336</v>
      </c>
      <c r="H79" s="75" t="s">
        <v>1888</v>
      </c>
      <c r="I79" s="15">
        <v>93</v>
      </c>
      <c r="J79" s="15">
        <v>60</v>
      </c>
      <c r="K79" s="15">
        <v>30</v>
      </c>
      <c r="L79" s="15">
        <v>15</v>
      </c>
      <c r="M79" s="79">
        <v>41.85</v>
      </c>
      <c r="N79" s="101">
        <v>41.85</v>
      </c>
      <c r="O79" s="63">
        <v>2530</v>
      </c>
      <c r="P79" s="64">
        <f>Table224578910112345678910111213141516171819[[#This Row],[PEMBULATAN]]*O79</f>
        <v>105880.5</v>
      </c>
    </row>
    <row r="80" spans="1:16" ht="26.25" customHeight="1" x14ac:dyDescent="0.2">
      <c r="A80" s="13"/>
      <c r="B80" s="73"/>
      <c r="C80" s="71" t="s">
        <v>2913</v>
      </c>
      <c r="D80" s="76" t="s">
        <v>69</v>
      </c>
      <c r="E80" s="12">
        <v>44481</v>
      </c>
      <c r="F80" s="74" t="s">
        <v>2543</v>
      </c>
      <c r="G80" s="12">
        <v>44482.833333333336</v>
      </c>
      <c r="H80" s="75" t="s">
        <v>1888</v>
      </c>
      <c r="I80" s="15">
        <v>60</v>
      </c>
      <c r="J80" s="15">
        <v>34</v>
      </c>
      <c r="K80" s="15">
        <v>20</v>
      </c>
      <c r="L80" s="15">
        <v>7</v>
      </c>
      <c r="M80" s="79">
        <v>10.199999999999999</v>
      </c>
      <c r="N80" s="101">
        <v>10.199999999999999</v>
      </c>
      <c r="O80" s="63">
        <v>2530</v>
      </c>
      <c r="P80" s="64">
        <f>Table224578910112345678910111213141516171819[[#This Row],[PEMBULATAN]]*O80</f>
        <v>25806</v>
      </c>
    </row>
    <row r="81" spans="1:16" ht="26.25" customHeight="1" x14ac:dyDescent="0.2">
      <c r="A81" s="13"/>
      <c r="B81" s="73"/>
      <c r="C81" s="71" t="s">
        <v>2914</v>
      </c>
      <c r="D81" s="76" t="s">
        <v>69</v>
      </c>
      <c r="E81" s="12">
        <v>44481</v>
      </c>
      <c r="F81" s="74" t="s">
        <v>2543</v>
      </c>
      <c r="G81" s="12">
        <v>44482.833333333336</v>
      </c>
      <c r="H81" s="75" t="s">
        <v>1888</v>
      </c>
      <c r="I81" s="15">
        <v>90</v>
      </c>
      <c r="J81" s="15">
        <v>55</v>
      </c>
      <c r="K81" s="15">
        <v>25</v>
      </c>
      <c r="L81" s="15">
        <v>14</v>
      </c>
      <c r="M81" s="79">
        <v>30.9375</v>
      </c>
      <c r="N81" s="101">
        <v>30.9375</v>
      </c>
      <c r="O81" s="63">
        <v>2530</v>
      </c>
      <c r="P81" s="64">
        <f>Table224578910112345678910111213141516171819[[#This Row],[PEMBULATAN]]*O81</f>
        <v>78271.875</v>
      </c>
    </row>
    <row r="82" spans="1:16" ht="26.25" customHeight="1" x14ac:dyDescent="0.2">
      <c r="A82" s="13"/>
      <c r="B82" s="73"/>
      <c r="C82" s="71" t="s">
        <v>2915</v>
      </c>
      <c r="D82" s="76" t="s">
        <v>69</v>
      </c>
      <c r="E82" s="12">
        <v>44481</v>
      </c>
      <c r="F82" s="74" t="s">
        <v>2543</v>
      </c>
      <c r="G82" s="12">
        <v>44482.833333333336</v>
      </c>
      <c r="H82" s="75" t="s">
        <v>1888</v>
      </c>
      <c r="I82" s="15">
        <v>80</v>
      </c>
      <c r="J82" s="15">
        <v>55</v>
      </c>
      <c r="K82" s="15">
        <v>23</v>
      </c>
      <c r="L82" s="15">
        <v>13</v>
      </c>
      <c r="M82" s="79">
        <v>25.3</v>
      </c>
      <c r="N82" s="101">
        <v>26</v>
      </c>
      <c r="O82" s="63">
        <v>2530</v>
      </c>
      <c r="P82" s="64">
        <f>Table224578910112345678910111213141516171819[[#This Row],[PEMBULATAN]]*O82</f>
        <v>65780</v>
      </c>
    </row>
    <row r="83" spans="1:16" ht="26.25" customHeight="1" x14ac:dyDescent="0.2">
      <c r="A83" s="13"/>
      <c r="B83" s="73"/>
      <c r="C83" s="71" t="s">
        <v>2916</v>
      </c>
      <c r="D83" s="76" t="s">
        <v>69</v>
      </c>
      <c r="E83" s="12">
        <v>44481</v>
      </c>
      <c r="F83" s="74" t="s">
        <v>2543</v>
      </c>
      <c r="G83" s="12">
        <v>44482.833333333336</v>
      </c>
      <c r="H83" s="75" t="s">
        <v>1888</v>
      </c>
      <c r="I83" s="15">
        <v>85</v>
      </c>
      <c r="J83" s="15">
        <v>45</v>
      </c>
      <c r="K83" s="15">
        <v>25</v>
      </c>
      <c r="L83" s="15">
        <v>11</v>
      </c>
      <c r="M83" s="79">
        <v>23.90625</v>
      </c>
      <c r="N83" s="101">
        <v>23.90625</v>
      </c>
      <c r="O83" s="63">
        <v>2530</v>
      </c>
      <c r="P83" s="64">
        <f>Table224578910112345678910111213141516171819[[#This Row],[PEMBULATAN]]*O83</f>
        <v>60482.8125</v>
      </c>
    </row>
    <row r="84" spans="1:16" ht="26.25" customHeight="1" x14ac:dyDescent="0.2">
      <c r="A84" s="13"/>
      <c r="B84" s="73"/>
      <c r="C84" s="71" t="s">
        <v>2917</v>
      </c>
      <c r="D84" s="76" t="s">
        <v>69</v>
      </c>
      <c r="E84" s="12">
        <v>44481</v>
      </c>
      <c r="F84" s="74" t="s">
        <v>2543</v>
      </c>
      <c r="G84" s="12">
        <v>44482.833333333336</v>
      </c>
      <c r="H84" s="75" t="s">
        <v>1888</v>
      </c>
      <c r="I84" s="15">
        <v>35</v>
      </c>
      <c r="J84" s="15">
        <v>50</v>
      </c>
      <c r="K84" s="15">
        <v>25</v>
      </c>
      <c r="L84" s="15">
        <v>9</v>
      </c>
      <c r="M84" s="79">
        <v>10.9375</v>
      </c>
      <c r="N84" s="101">
        <v>10.9375</v>
      </c>
      <c r="O84" s="63">
        <v>2530</v>
      </c>
      <c r="P84" s="64">
        <f>Table224578910112345678910111213141516171819[[#This Row],[PEMBULATAN]]*O84</f>
        <v>27671.875</v>
      </c>
    </row>
    <row r="85" spans="1:16" ht="26.25" customHeight="1" x14ac:dyDescent="0.2">
      <c r="A85" s="13"/>
      <c r="B85" s="73"/>
      <c r="C85" s="71" t="s">
        <v>2918</v>
      </c>
      <c r="D85" s="76" t="s">
        <v>69</v>
      </c>
      <c r="E85" s="12">
        <v>44481</v>
      </c>
      <c r="F85" s="74" t="s">
        <v>2543</v>
      </c>
      <c r="G85" s="12">
        <v>44482.833333333336</v>
      </c>
      <c r="H85" s="75" t="s">
        <v>1888</v>
      </c>
      <c r="I85" s="15">
        <v>96</v>
      </c>
      <c r="J85" s="15">
        <v>60</v>
      </c>
      <c r="K85" s="15">
        <v>25</v>
      </c>
      <c r="L85" s="15">
        <v>16</v>
      </c>
      <c r="M85" s="79">
        <v>36</v>
      </c>
      <c r="N85" s="101">
        <v>36</v>
      </c>
      <c r="O85" s="63">
        <v>2530</v>
      </c>
      <c r="P85" s="64">
        <f>Table224578910112345678910111213141516171819[[#This Row],[PEMBULATAN]]*O85</f>
        <v>91080</v>
      </c>
    </row>
    <row r="86" spans="1:16" ht="26.25" customHeight="1" x14ac:dyDescent="0.2">
      <c r="A86" s="13"/>
      <c r="B86" s="73"/>
      <c r="C86" s="71" t="s">
        <v>2919</v>
      </c>
      <c r="D86" s="76" t="s">
        <v>69</v>
      </c>
      <c r="E86" s="12">
        <v>44481</v>
      </c>
      <c r="F86" s="74" t="s">
        <v>2543</v>
      </c>
      <c r="G86" s="12">
        <v>44482.833333333336</v>
      </c>
      <c r="H86" s="75" t="s">
        <v>1888</v>
      </c>
      <c r="I86" s="15">
        <v>80</v>
      </c>
      <c r="J86" s="15">
        <v>70</v>
      </c>
      <c r="K86" s="15">
        <v>25</v>
      </c>
      <c r="L86" s="15">
        <v>12</v>
      </c>
      <c r="M86" s="79">
        <v>35</v>
      </c>
      <c r="N86" s="101">
        <v>35</v>
      </c>
      <c r="O86" s="63">
        <v>2530</v>
      </c>
      <c r="P86" s="64">
        <f>Table224578910112345678910111213141516171819[[#This Row],[PEMBULATAN]]*O86</f>
        <v>88550</v>
      </c>
    </row>
    <row r="87" spans="1:16" ht="26.25" customHeight="1" x14ac:dyDescent="0.2">
      <c r="A87" s="13"/>
      <c r="B87" s="73"/>
      <c r="C87" s="71" t="s">
        <v>2920</v>
      </c>
      <c r="D87" s="76" t="s">
        <v>69</v>
      </c>
      <c r="E87" s="12">
        <v>44481</v>
      </c>
      <c r="F87" s="74" t="s">
        <v>2543</v>
      </c>
      <c r="G87" s="12">
        <v>44482.833333333336</v>
      </c>
      <c r="H87" s="75" t="s">
        <v>1888</v>
      </c>
      <c r="I87" s="15">
        <v>70</v>
      </c>
      <c r="J87" s="15">
        <v>56</v>
      </c>
      <c r="K87" s="15">
        <v>25</v>
      </c>
      <c r="L87" s="15">
        <v>12</v>
      </c>
      <c r="M87" s="79">
        <v>24.5</v>
      </c>
      <c r="N87" s="101">
        <v>24.5</v>
      </c>
      <c r="O87" s="63">
        <v>2530</v>
      </c>
      <c r="P87" s="64">
        <f>Table224578910112345678910111213141516171819[[#This Row],[PEMBULATAN]]*O87</f>
        <v>61985</v>
      </c>
    </row>
    <row r="88" spans="1:16" ht="26.25" customHeight="1" x14ac:dyDescent="0.2">
      <c r="A88" s="13"/>
      <c r="B88" s="73"/>
      <c r="C88" s="71" t="s">
        <v>2921</v>
      </c>
      <c r="D88" s="76" t="s">
        <v>69</v>
      </c>
      <c r="E88" s="12">
        <v>44481</v>
      </c>
      <c r="F88" s="74" t="s">
        <v>2543</v>
      </c>
      <c r="G88" s="12">
        <v>44482.833333333336</v>
      </c>
      <c r="H88" s="75" t="s">
        <v>1888</v>
      </c>
      <c r="I88" s="15">
        <v>50</v>
      </c>
      <c r="J88" s="15">
        <v>40</v>
      </c>
      <c r="K88" s="15">
        <v>17</v>
      </c>
      <c r="L88" s="15">
        <v>3</v>
      </c>
      <c r="M88" s="79">
        <v>8.5</v>
      </c>
      <c r="N88" s="101">
        <v>8.5</v>
      </c>
      <c r="O88" s="63">
        <v>2530</v>
      </c>
      <c r="P88" s="64">
        <f>Table224578910112345678910111213141516171819[[#This Row],[PEMBULATAN]]*O88</f>
        <v>21505</v>
      </c>
    </row>
    <row r="89" spans="1:16" ht="26.25" customHeight="1" x14ac:dyDescent="0.2">
      <c r="A89" s="13"/>
      <c r="B89" s="73"/>
      <c r="C89" s="71" t="s">
        <v>2922</v>
      </c>
      <c r="D89" s="76" t="s">
        <v>69</v>
      </c>
      <c r="E89" s="12">
        <v>44481</v>
      </c>
      <c r="F89" s="74" t="s">
        <v>2543</v>
      </c>
      <c r="G89" s="12">
        <v>44482.833333333336</v>
      </c>
      <c r="H89" s="75" t="s">
        <v>1888</v>
      </c>
      <c r="I89" s="15">
        <v>80</v>
      </c>
      <c r="J89" s="15">
        <v>61</v>
      </c>
      <c r="K89" s="15">
        <v>30</v>
      </c>
      <c r="L89" s="15">
        <v>7</v>
      </c>
      <c r="M89" s="79">
        <v>36.6</v>
      </c>
      <c r="N89" s="101">
        <v>36.6</v>
      </c>
      <c r="O89" s="63">
        <v>2530</v>
      </c>
      <c r="P89" s="64">
        <f>Table224578910112345678910111213141516171819[[#This Row],[PEMBULATAN]]*O89</f>
        <v>92598</v>
      </c>
    </row>
    <row r="90" spans="1:16" ht="26.25" customHeight="1" x14ac:dyDescent="0.2">
      <c r="A90" s="13"/>
      <c r="B90" s="73"/>
      <c r="C90" s="71" t="s">
        <v>2923</v>
      </c>
      <c r="D90" s="76" t="s">
        <v>69</v>
      </c>
      <c r="E90" s="12">
        <v>44481</v>
      </c>
      <c r="F90" s="74" t="s">
        <v>2543</v>
      </c>
      <c r="G90" s="12">
        <v>44482.833333333336</v>
      </c>
      <c r="H90" s="75" t="s">
        <v>1888</v>
      </c>
      <c r="I90" s="15">
        <v>87</v>
      </c>
      <c r="J90" s="15">
        <v>60</v>
      </c>
      <c r="K90" s="15">
        <v>20</v>
      </c>
      <c r="L90" s="15">
        <v>7</v>
      </c>
      <c r="M90" s="79">
        <v>26.1</v>
      </c>
      <c r="N90" s="101">
        <v>26.1</v>
      </c>
      <c r="O90" s="63">
        <v>2530</v>
      </c>
      <c r="P90" s="64">
        <f>Table224578910112345678910111213141516171819[[#This Row],[PEMBULATAN]]*O90</f>
        <v>66033</v>
      </c>
    </row>
    <row r="91" spans="1:16" ht="26.25" customHeight="1" x14ac:dyDescent="0.2">
      <c r="A91" s="13"/>
      <c r="B91" s="73"/>
      <c r="C91" s="71" t="s">
        <v>2924</v>
      </c>
      <c r="D91" s="76" t="s">
        <v>69</v>
      </c>
      <c r="E91" s="12">
        <v>44481</v>
      </c>
      <c r="F91" s="74" t="s">
        <v>2543</v>
      </c>
      <c r="G91" s="12">
        <v>44482.833333333336</v>
      </c>
      <c r="H91" s="75" t="s">
        <v>1888</v>
      </c>
      <c r="I91" s="15">
        <v>50</v>
      </c>
      <c r="J91" s="15">
        <v>40</v>
      </c>
      <c r="K91" s="15">
        <v>15</v>
      </c>
      <c r="L91" s="15">
        <v>5</v>
      </c>
      <c r="M91" s="79">
        <v>7.5</v>
      </c>
      <c r="N91" s="101">
        <v>7.5</v>
      </c>
      <c r="O91" s="63">
        <v>2530</v>
      </c>
      <c r="P91" s="64">
        <f>Table224578910112345678910111213141516171819[[#This Row],[PEMBULATAN]]*O91</f>
        <v>18975</v>
      </c>
    </row>
    <row r="92" spans="1:16" ht="26.25" customHeight="1" x14ac:dyDescent="0.2">
      <c r="A92" s="13"/>
      <c r="B92" s="73"/>
      <c r="C92" s="71" t="s">
        <v>2925</v>
      </c>
      <c r="D92" s="76" t="s">
        <v>69</v>
      </c>
      <c r="E92" s="12">
        <v>44481</v>
      </c>
      <c r="F92" s="74" t="s">
        <v>2543</v>
      </c>
      <c r="G92" s="12">
        <v>44482.833333333336</v>
      </c>
      <c r="H92" s="75" t="s">
        <v>1888</v>
      </c>
      <c r="I92" s="15">
        <v>80</v>
      </c>
      <c r="J92" s="15">
        <v>55</v>
      </c>
      <c r="K92" s="15">
        <v>30</v>
      </c>
      <c r="L92" s="15">
        <v>8</v>
      </c>
      <c r="M92" s="79">
        <v>33</v>
      </c>
      <c r="N92" s="101">
        <v>33</v>
      </c>
      <c r="O92" s="63">
        <v>2530</v>
      </c>
      <c r="P92" s="64">
        <f>Table224578910112345678910111213141516171819[[#This Row],[PEMBULATAN]]*O92</f>
        <v>83490</v>
      </c>
    </row>
    <row r="93" spans="1:16" ht="26.25" customHeight="1" x14ac:dyDescent="0.2">
      <c r="A93" s="13"/>
      <c r="B93" s="73"/>
      <c r="C93" s="71" t="s">
        <v>2926</v>
      </c>
      <c r="D93" s="76" t="s">
        <v>69</v>
      </c>
      <c r="E93" s="12">
        <v>44481</v>
      </c>
      <c r="F93" s="74" t="s">
        <v>2543</v>
      </c>
      <c r="G93" s="12">
        <v>44482.833333333336</v>
      </c>
      <c r="H93" s="75" t="s">
        <v>1888</v>
      </c>
      <c r="I93" s="15">
        <v>70</v>
      </c>
      <c r="J93" s="15">
        <v>50</v>
      </c>
      <c r="K93" s="15">
        <v>25</v>
      </c>
      <c r="L93" s="15">
        <v>8</v>
      </c>
      <c r="M93" s="79">
        <v>21.875</v>
      </c>
      <c r="N93" s="101">
        <v>21.875</v>
      </c>
      <c r="O93" s="63">
        <v>2530</v>
      </c>
      <c r="P93" s="64">
        <f>Table224578910112345678910111213141516171819[[#This Row],[PEMBULATAN]]*O93</f>
        <v>55343.75</v>
      </c>
    </row>
    <row r="94" spans="1:16" ht="26.25" customHeight="1" x14ac:dyDescent="0.2">
      <c r="A94" s="13"/>
      <c r="B94" s="73"/>
      <c r="C94" s="71" t="s">
        <v>2927</v>
      </c>
      <c r="D94" s="76" t="s">
        <v>69</v>
      </c>
      <c r="E94" s="12">
        <v>44481</v>
      </c>
      <c r="F94" s="74" t="s">
        <v>2543</v>
      </c>
      <c r="G94" s="12">
        <v>44482.833333333336</v>
      </c>
      <c r="H94" s="75" t="s">
        <v>1888</v>
      </c>
      <c r="I94" s="15">
        <v>65</v>
      </c>
      <c r="J94" s="15">
        <v>60</v>
      </c>
      <c r="K94" s="15">
        <v>15</v>
      </c>
      <c r="L94" s="15">
        <v>8</v>
      </c>
      <c r="M94" s="79">
        <v>14.625</v>
      </c>
      <c r="N94" s="101">
        <v>14.625</v>
      </c>
      <c r="O94" s="63">
        <v>2530</v>
      </c>
      <c r="P94" s="64">
        <f>Table224578910112345678910111213141516171819[[#This Row],[PEMBULATAN]]*O94</f>
        <v>37001.25</v>
      </c>
    </row>
    <row r="95" spans="1:16" ht="26.25" customHeight="1" x14ac:dyDescent="0.2">
      <c r="A95" s="13"/>
      <c r="B95" s="73"/>
      <c r="C95" s="71" t="s">
        <v>2928</v>
      </c>
      <c r="D95" s="76" t="s">
        <v>69</v>
      </c>
      <c r="E95" s="12">
        <v>44481</v>
      </c>
      <c r="F95" s="74" t="s">
        <v>2543</v>
      </c>
      <c r="G95" s="12">
        <v>44482.833333333336</v>
      </c>
      <c r="H95" s="75" t="s">
        <v>1888</v>
      </c>
      <c r="I95" s="15">
        <v>50</v>
      </c>
      <c r="J95" s="15">
        <v>39</v>
      </c>
      <c r="K95" s="15">
        <v>17</v>
      </c>
      <c r="L95" s="15">
        <v>2</v>
      </c>
      <c r="M95" s="79">
        <v>8.2874999999999996</v>
      </c>
      <c r="N95" s="101">
        <v>8.2874999999999996</v>
      </c>
      <c r="O95" s="63">
        <v>2530</v>
      </c>
      <c r="P95" s="64">
        <f>Table224578910112345678910111213141516171819[[#This Row],[PEMBULATAN]]*O95</f>
        <v>20967.375</v>
      </c>
    </row>
    <row r="96" spans="1:16" ht="26.25" customHeight="1" x14ac:dyDescent="0.2">
      <c r="A96" s="13"/>
      <c r="B96" s="73"/>
      <c r="C96" s="71" t="s">
        <v>2929</v>
      </c>
      <c r="D96" s="76" t="s">
        <v>69</v>
      </c>
      <c r="E96" s="12">
        <v>44481</v>
      </c>
      <c r="F96" s="74" t="s">
        <v>2543</v>
      </c>
      <c r="G96" s="12">
        <v>44482.833333333336</v>
      </c>
      <c r="H96" s="75" t="s">
        <v>1888</v>
      </c>
      <c r="I96" s="15">
        <v>66</v>
      </c>
      <c r="J96" s="15">
        <v>50</v>
      </c>
      <c r="K96" s="15">
        <v>18</v>
      </c>
      <c r="L96" s="15">
        <v>4</v>
      </c>
      <c r="M96" s="79">
        <v>14.85</v>
      </c>
      <c r="N96" s="101">
        <v>14.85</v>
      </c>
      <c r="O96" s="63">
        <v>2530</v>
      </c>
      <c r="P96" s="64">
        <f>Table224578910112345678910111213141516171819[[#This Row],[PEMBULATAN]]*O96</f>
        <v>37570.5</v>
      </c>
    </row>
    <row r="97" spans="1:16" ht="26.25" customHeight="1" x14ac:dyDescent="0.2">
      <c r="A97" s="13"/>
      <c r="B97" s="73"/>
      <c r="C97" s="71" t="s">
        <v>2930</v>
      </c>
      <c r="D97" s="76" t="s">
        <v>69</v>
      </c>
      <c r="E97" s="12">
        <v>44481</v>
      </c>
      <c r="F97" s="74" t="s">
        <v>2543</v>
      </c>
      <c r="G97" s="12">
        <v>44482.833333333336</v>
      </c>
      <c r="H97" s="75" t="s">
        <v>1888</v>
      </c>
      <c r="I97" s="15">
        <v>60</v>
      </c>
      <c r="J97" s="15">
        <v>49</v>
      </c>
      <c r="K97" s="15">
        <v>28</v>
      </c>
      <c r="L97" s="15">
        <v>10</v>
      </c>
      <c r="M97" s="79">
        <v>20.58</v>
      </c>
      <c r="N97" s="101">
        <v>20.58</v>
      </c>
      <c r="O97" s="63">
        <v>2530</v>
      </c>
      <c r="P97" s="64">
        <f>Table224578910112345678910111213141516171819[[#This Row],[PEMBULATAN]]*O97</f>
        <v>52067.399999999994</v>
      </c>
    </row>
    <row r="98" spans="1:16" ht="26.25" customHeight="1" x14ac:dyDescent="0.2">
      <c r="A98" s="13"/>
      <c r="B98" s="73"/>
      <c r="C98" s="71" t="s">
        <v>2931</v>
      </c>
      <c r="D98" s="76" t="s">
        <v>69</v>
      </c>
      <c r="E98" s="12">
        <v>44481</v>
      </c>
      <c r="F98" s="74" t="s">
        <v>2543</v>
      </c>
      <c r="G98" s="12">
        <v>44482.833333333336</v>
      </c>
      <c r="H98" s="75" t="s">
        <v>1888</v>
      </c>
      <c r="I98" s="15">
        <v>71</v>
      </c>
      <c r="J98" s="15">
        <v>60</v>
      </c>
      <c r="K98" s="15">
        <v>20</v>
      </c>
      <c r="L98" s="15">
        <v>14</v>
      </c>
      <c r="M98" s="79">
        <v>21.3</v>
      </c>
      <c r="N98" s="101">
        <v>22</v>
      </c>
      <c r="O98" s="63">
        <v>2530</v>
      </c>
      <c r="P98" s="64">
        <f>Table224578910112345678910111213141516171819[[#This Row],[PEMBULATAN]]*O98</f>
        <v>55660</v>
      </c>
    </row>
    <row r="99" spans="1:16" ht="26.25" customHeight="1" x14ac:dyDescent="0.2">
      <c r="A99" s="13"/>
      <c r="B99" s="73"/>
      <c r="C99" s="71" t="s">
        <v>2932</v>
      </c>
      <c r="D99" s="76" t="s">
        <v>69</v>
      </c>
      <c r="E99" s="12">
        <v>44481</v>
      </c>
      <c r="F99" s="74" t="s">
        <v>2543</v>
      </c>
      <c r="G99" s="12">
        <v>44482.833333333336</v>
      </c>
      <c r="H99" s="75" t="s">
        <v>1888</v>
      </c>
      <c r="I99" s="15">
        <v>80</v>
      </c>
      <c r="J99" s="15">
        <v>50</v>
      </c>
      <c r="K99" s="15">
        <v>28</v>
      </c>
      <c r="L99" s="15">
        <v>13</v>
      </c>
      <c r="M99" s="79">
        <v>28</v>
      </c>
      <c r="N99" s="101">
        <v>28</v>
      </c>
      <c r="O99" s="63">
        <v>2530</v>
      </c>
      <c r="P99" s="64">
        <f>Table224578910112345678910111213141516171819[[#This Row],[PEMBULATAN]]*O99</f>
        <v>70840</v>
      </c>
    </row>
    <row r="100" spans="1:16" ht="26.25" customHeight="1" x14ac:dyDescent="0.2">
      <c r="A100" s="13"/>
      <c r="B100" s="73"/>
      <c r="C100" s="71" t="s">
        <v>2933</v>
      </c>
      <c r="D100" s="76" t="s">
        <v>69</v>
      </c>
      <c r="E100" s="12">
        <v>44481</v>
      </c>
      <c r="F100" s="74" t="s">
        <v>2543</v>
      </c>
      <c r="G100" s="12">
        <v>44482.833333333336</v>
      </c>
      <c r="H100" s="75" t="s">
        <v>1888</v>
      </c>
      <c r="I100" s="15">
        <v>60</v>
      </c>
      <c r="J100" s="15">
        <v>37</v>
      </c>
      <c r="K100" s="15">
        <v>15</v>
      </c>
      <c r="L100" s="15">
        <v>4</v>
      </c>
      <c r="M100" s="79">
        <v>8.3249999999999993</v>
      </c>
      <c r="N100" s="101">
        <v>9</v>
      </c>
      <c r="O100" s="63">
        <v>2530</v>
      </c>
      <c r="P100" s="64">
        <f>Table224578910112345678910111213141516171819[[#This Row],[PEMBULATAN]]*O100</f>
        <v>22770</v>
      </c>
    </row>
    <row r="101" spans="1:16" ht="26.25" customHeight="1" x14ac:dyDescent="0.2">
      <c r="A101" s="13"/>
      <c r="B101" s="73"/>
      <c r="C101" s="71" t="s">
        <v>2934</v>
      </c>
      <c r="D101" s="76" t="s">
        <v>69</v>
      </c>
      <c r="E101" s="12">
        <v>44481</v>
      </c>
      <c r="F101" s="74" t="s">
        <v>2543</v>
      </c>
      <c r="G101" s="12">
        <v>44482.833333333336</v>
      </c>
      <c r="H101" s="75" t="s">
        <v>1888</v>
      </c>
      <c r="I101" s="15">
        <v>76</v>
      </c>
      <c r="J101" s="15">
        <v>50</v>
      </c>
      <c r="K101" s="15">
        <v>18</v>
      </c>
      <c r="L101" s="15">
        <v>5</v>
      </c>
      <c r="M101" s="79">
        <v>17.100000000000001</v>
      </c>
      <c r="N101" s="101">
        <v>17.100000000000001</v>
      </c>
      <c r="O101" s="63">
        <v>2530</v>
      </c>
      <c r="P101" s="64">
        <f>Table224578910112345678910111213141516171819[[#This Row],[PEMBULATAN]]*O101</f>
        <v>43263</v>
      </c>
    </row>
    <row r="102" spans="1:16" ht="26.25" customHeight="1" x14ac:dyDescent="0.2">
      <c r="A102" s="13"/>
      <c r="B102" s="73"/>
      <c r="C102" s="71" t="s">
        <v>2935</v>
      </c>
      <c r="D102" s="76" t="s">
        <v>69</v>
      </c>
      <c r="E102" s="12">
        <v>44481</v>
      </c>
      <c r="F102" s="74" t="s">
        <v>2543</v>
      </c>
      <c r="G102" s="12">
        <v>44482.833333333336</v>
      </c>
      <c r="H102" s="75" t="s">
        <v>1888</v>
      </c>
      <c r="I102" s="15">
        <v>80</v>
      </c>
      <c r="J102" s="15">
        <v>54</v>
      </c>
      <c r="K102" s="15">
        <v>30</v>
      </c>
      <c r="L102" s="15">
        <v>12</v>
      </c>
      <c r="M102" s="79">
        <v>32.4</v>
      </c>
      <c r="N102" s="101">
        <v>33</v>
      </c>
      <c r="O102" s="63">
        <v>2530</v>
      </c>
      <c r="P102" s="64">
        <f>Table224578910112345678910111213141516171819[[#This Row],[PEMBULATAN]]*O102</f>
        <v>83490</v>
      </c>
    </row>
    <row r="103" spans="1:16" ht="26.25" customHeight="1" x14ac:dyDescent="0.2">
      <c r="A103" s="13"/>
      <c r="B103" s="73"/>
      <c r="C103" s="71" t="s">
        <v>2936</v>
      </c>
      <c r="D103" s="76" t="s">
        <v>69</v>
      </c>
      <c r="E103" s="12">
        <v>44481</v>
      </c>
      <c r="F103" s="74" t="s">
        <v>2543</v>
      </c>
      <c r="G103" s="12">
        <v>44482.833333333336</v>
      </c>
      <c r="H103" s="75" t="s">
        <v>1888</v>
      </c>
      <c r="I103" s="15">
        <v>84</v>
      </c>
      <c r="J103" s="15">
        <v>50</v>
      </c>
      <c r="K103" s="15">
        <v>20</v>
      </c>
      <c r="L103" s="15">
        <v>9</v>
      </c>
      <c r="M103" s="79">
        <v>21</v>
      </c>
      <c r="N103" s="101">
        <v>21</v>
      </c>
      <c r="O103" s="63">
        <v>2530</v>
      </c>
      <c r="P103" s="64">
        <f>Table224578910112345678910111213141516171819[[#This Row],[PEMBULATAN]]*O103</f>
        <v>53130</v>
      </c>
    </row>
    <row r="104" spans="1:16" ht="26.25" customHeight="1" x14ac:dyDescent="0.2">
      <c r="A104" s="13"/>
      <c r="B104" s="73"/>
      <c r="C104" s="71" t="s">
        <v>2937</v>
      </c>
      <c r="D104" s="76" t="s">
        <v>69</v>
      </c>
      <c r="E104" s="12">
        <v>44481</v>
      </c>
      <c r="F104" s="74" t="s">
        <v>2543</v>
      </c>
      <c r="G104" s="12">
        <v>44482.833333333336</v>
      </c>
      <c r="H104" s="75" t="s">
        <v>1888</v>
      </c>
      <c r="I104" s="15">
        <v>88</v>
      </c>
      <c r="J104" s="15">
        <v>50</v>
      </c>
      <c r="K104" s="15">
        <v>25</v>
      </c>
      <c r="L104" s="15">
        <v>14</v>
      </c>
      <c r="M104" s="79">
        <v>27.5</v>
      </c>
      <c r="N104" s="101">
        <v>27.5</v>
      </c>
      <c r="O104" s="63">
        <v>2530</v>
      </c>
      <c r="P104" s="64">
        <f>Table224578910112345678910111213141516171819[[#This Row],[PEMBULATAN]]*O104</f>
        <v>69575</v>
      </c>
    </row>
    <row r="105" spans="1:16" ht="26.25" customHeight="1" x14ac:dyDescent="0.2">
      <c r="A105" s="13"/>
      <c r="B105" s="73"/>
      <c r="C105" s="71" t="s">
        <v>2938</v>
      </c>
      <c r="D105" s="76" t="s">
        <v>69</v>
      </c>
      <c r="E105" s="12">
        <v>44481</v>
      </c>
      <c r="F105" s="74" t="s">
        <v>2543</v>
      </c>
      <c r="G105" s="12">
        <v>44482.833333333336</v>
      </c>
      <c r="H105" s="75" t="s">
        <v>1888</v>
      </c>
      <c r="I105" s="15">
        <v>70</v>
      </c>
      <c r="J105" s="15">
        <v>54</v>
      </c>
      <c r="K105" s="15">
        <v>30</v>
      </c>
      <c r="L105" s="15">
        <v>7</v>
      </c>
      <c r="M105" s="79">
        <v>28.35</v>
      </c>
      <c r="N105" s="101">
        <v>29</v>
      </c>
      <c r="O105" s="63">
        <v>2530</v>
      </c>
      <c r="P105" s="64">
        <f>Table224578910112345678910111213141516171819[[#This Row],[PEMBULATAN]]*O105</f>
        <v>73370</v>
      </c>
    </row>
    <row r="106" spans="1:16" ht="26.25" customHeight="1" x14ac:dyDescent="0.2">
      <c r="A106" s="13"/>
      <c r="B106" s="73"/>
      <c r="C106" s="71" t="s">
        <v>2939</v>
      </c>
      <c r="D106" s="76" t="s">
        <v>69</v>
      </c>
      <c r="E106" s="12">
        <v>44481</v>
      </c>
      <c r="F106" s="74" t="s">
        <v>2543</v>
      </c>
      <c r="G106" s="12">
        <v>44482.833333333336</v>
      </c>
      <c r="H106" s="75" t="s">
        <v>1888</v>
      </c>
      <c r="I106" s="15">
        <v>46</v>
      </c>
      <c r="J106" s="15">
        <v>44</v>
      </c>
      <c r="K106" s="15">
        <v>10</v>
      </c>
      <c r="L106" s="15">
        <v>2</v>
      </c>
      <c r="M106" s="79">
        <v>5.0599999999999996</v>
      </c>
      <c r="N106" s="101">
        <v>5.0599999999999996</v>
      </c>
      <c r="O106" s="63">
        <v>2530</v>
      </c>
      <c r="P106" s="64">
        <f>Table224578910112345678910111213141516171819[[#This Row],[PEMBULATAN]]*O106</f>
        <v>12801.8</v>
      </c>
    </row>
    <row r="107" spans="1:16" ht="26.25" customHeight="1" x14ac:dyDescent="0.2">
      <c r="A107" s="13"/>
      <c r="B107" s="73"/>
      <c r="C107" s="71" t="s">
        <v>2940</v>
      </c>
      <c r="D107" s="76" t="s">
        <v>69</v>
      </c>
      <c r="E107" s="12">
        <v>44481</v>
      </c>
      <c r="F107" s="74" t="s">
        <v>2543</v>
      </c>
      <c r="G107" s="12">
        <v>44482.833333333336</v>
      </c>
      <c r="H107" s="75" t="s">
        <v>1888</v>
      </c>
      <c r="I107" s="15">
        <v>90</v>
      </c>
      <c r="J107" s="15">
        <v>60</v>
      </c>
      <c r="K107" s="15">
        <v>25</v>
      </c>
      <c r="L107" s="15">
        <v>9</v>
      </c>
      <c r="M107" s="79">
        <v>33.75</v>
      </c>
      <c r="N107" s="101">
        <v>33.75</v>
      </c>
      <c r="O107" s="63">
        <v>2530</v>
      </c>
      <c r="P107" s="64">
        <f>Table224578910112345678910111213141516171819[[#This Row],[PEMBULATAN]]*O107</f>
        <v>85387.5</v>
      </c>
    </row>
    <row r="108" spans="1:16" ht="26.25" customHeight="1" x14ac:dyDescent="0.2">
      <c r="A108" s="13"/>
      <c r="B108" s="73"/>
      <c r="C108" s="71" t="s">
        <v>2941</v>
      </c>
      <c r="D108" s="76" t="s">
        <v>69</v>
      </c>
      <c r="E108" s="12">
        <v>44481</v>
      </c>
      <c r="F108" s="74" t="s">
        <v>2543</v>
      </c>
      <c r="G108" s="12">
        <v>44482.833333333336</v>
      </c>
      <c r="H108" s="75" t="s">
        <v>1888</v>
      </c>
      <c r="I108" s="15">
        <v>76</v>
      </c>
      <c r="J108" s="15">
        <v>50</v>
      </c>
      <c r="K108" s="15">
        <v>20</v>
      </c>
      <c r="L108" s="15">
        <v>9</v>
      </c>
      <c r="M108" s="79">
        <v>19</v>
      </c>
      <c r="N108" s="101">
        <v>19</v>
      </c>
      <c r="O108" s="63">
        <v>2530</v>
      </c>
      <c r="P108" s="64">
        <f>Table224578910112345678910111213141516171819[[#This Row],[PEMBULATAN]]*O108</f>
        <v>48070</v>
      </c>
    </row>
    <row r="109" spans="1:16" ht="26.25" customHeight="1" x14ac:dyDescent="0.2">
      <c r="A109" s="13"/>
      <c r="B109" s="73"/>
      <c r="C109" s="71" t="s">
        <v>2942</v>
      </c>
      <c r="D109" s="76" t="s">
        <v>69</v>
      </c>
      <c r="E109" s="12">
        <v>44481</v>
      </c>
      <c r="F109" s="74" t="s">
        <v>2543</v>
      </c>
      <c r="G109" s="12">
        <v>44482.833333333336</v>
      </c>
      <c r="H109" s="75" t="s">
        <v>1888</v>
      </c>
      <c r="I109" s="15">
        <v>90</v>
      </c>
      <c r="J109" s="15">
        <v>60</v>
      </c>
      <c r="K109" s="15">
        <v>30</v>
      </c>
      <c r="L109" s="15">
        <v>13</v>
      </c>
      <c r="M109" s="79">
        <v>40.5</v>
      </c>
      <c r="N109" s="101">
        <v>40.5</v>
      </c>
      <c r="O109" s="63">
        <v>2530</v>
      </c>
      <c r="P109" s="64">
        <f>Table224578910112345678910111213141516171819[[#This Row],[PEMBULATAN]]*O109</f>
        <v>102465</v>
      </c>
    </row>
    <row r="110" spans="1:16" ht="26.25" customHeight="1" x14ac:dyDescent="0.2">
      <c r="A110" s="13"/>
      <c r="B110" s="73"/>
      <c r="C110" s="71" t="s">
        <v>2943</v>
      </c>
      <c r="D110" s="76" t="s">
        <v>69</v>
      </c>
      <c r="E110" s="12">
        <v>44481</v>
      </c>
      <c r="F110" s="74" t="s">
        <v>2543</v>
      </c>
      <c r="G110" s="12">
        <v>44482.833333333336</v>
      </c>
      <c r="H110" s="75" t="s">
        <v>1888</v>
      </c>
      <c r="I110" s="15">
        <v>70</v>
      </c>
      <c r="J110" s="15">
        <v>50</v>
      </c>
      <c r="K110" s="15">
        <v>30</v>
      </c>
      <c r="L110" s="15">
        <v>12</v>
      </c>
      <c r="M110" s="79">
        <v>26.25</v>
      </c>
      <c r="N110" s="101">
        <v>26.25</v>
      </c>
      <c r="O110" s="63">
        <v>2530</v>
      </c>
      <c r="P110" s="64">
        <f>Table224578910112345678910111213141516171819[[#This Row],[PEMBULATAN]]*O110</f>
        <v>66412.5</v>
      </c>
    </row>
    <row r="111" spans="1:16" ht="26.25" customHeight="1" x14ac:dyDescent="0.2">
      <c r="A111" s="13"/>
      <c r="B111" s="73"/>
      <c r="C111" s="71" t="s">
        <v>2944</v>
      </c>
      <c r="D111" s="76" t="s">
        <v>69</v>
      </c>
      <c r="E111" s="12">
        <v>44481</v>
      </c>
      <c r="F111" s="74" t="s">
        <v>2543</v>
      </c>
      <c r="G111" s="12">
        <v>44482.833333333336</v>
      </c>
      <c r="H111" s="75" t="s">
        <v>1888</v>
      </c>
      <c r="I111" s="15">
        <v>60</v>
      </c>
      <c r="J111" s="15">
        <v>54</v>
      </c>
      <c r="K111" s="15">
        <v>20</v>
      </c>
      <c r="L111" s="15">
        <v>10</v>
      </c>
      <c r="M111" s="79">
        <v>16.2</v>
      </c>
      <c r="N111" s="101">
        <v>16.2</v>
      </c>
      <c r="O111" s="63">
        <v>2530</v>
      </c>
      <c r="P111" s="64">
        <f>Table224578910112345678910111213141516171819[[#This Row],[PEMBULATAN]]*O111</f>
        <v>40986</v>
      </c>
    </row>
    <row r="112" spans="1:16" ht="26.25" customHeight="1" x14ac:dyDescent="0.2">
      <c r="A112" s="13"/>
      <c r="B112" s="73"/>
      <c r="C112" s="71" t="s">
        <v>2945</v>
      </c>
      <c r="D112" s="76" t="s">
        <v>69</v>
      </c>
      <c r="E112" s="12">
        <v>44481</v>
      </c>
      <c r="F112" s="74" t="s">
        <v>2543</v>
      </c>
      <c r="G112" s="12">
        <v>44482.833333333336</v>
      </c>
      <c r="H112" s="75" t="s">
        <v>1888</v>
      </c>
      <c r="I112" s="15">
        <v>74</v>
      </c>
      <c r="J112" s="15">
        <v>60</v>
      </c>
      <c r="K112" s="15">
        <v>30</v>
      </c>
      <c r="L112" s="15">
        <v>10</v>
      </c>
      <c r="M112" s="79">
        <v>33.299999999999997</v>
      </c>
      <c r="N112" s="101">
        <v>34</v>
      </c>
      <c r="O112" s="63">
        <v>2530</v>
      </c>
      <c r="P112" s="64">
        <f>Table224578910112345678910111213141516171819[[#This Row],[PEMBULATAN]]*O112</f>
        <v>86020</v>
      </c>
    </row>
    <row r="113" spans="1:16" ht="26.25" customHeight="1" x14ac:dyDescent="0.2">
      <c r="A113" s="13"/>
      <c r="B113" s="73"/>
      <c r="C113" s="71" t="s">
        <v>2946</v>
      </c>
      <c r="D113" s="76" t="s">
        <v>69</v>
      </c>
      <c r="E113" s="12">
        <v>44481</v>
      </c>
      <c r="F113" s="74" t="s">
        <v>2543</v>
      </c>
      <c r="G113" s="12">
        <v>44482.833333333336</v>
      </c>
      <c r="H113" s="75" t="s">
        <v>1888</v>
      </c>
      <c r="I113" s="15">
        <v>74</v>
      </c>
      <c r="J113" s="15">
        <v>56</v>
      </c>
      <c r="K113" s="15">
        <v>20</v>
      </c>
      <c r="L113" s="15">
        <v>9</v>
      </c>
      <c r="M113" s="79">
        <v>20.72</v>
      </c>
      <c r="N113" s="101">
        <v>20.72</v>
      </c>
      <c r="O113" s="63">
        <v>2530</v>
      </c>
      <c r="P113" s="64">
        <f>Table224578910112345678910111213141516171819[[#This Row],[PEMBULATAN]]*O113</f>
        <v>52421.599999999999</v>
      </c>
    </row>
    <row r="114" spans="1:16" ht="26.25" customHeight="1" x14ac:dyDescent="0.2">
      <c r="A114" s="13"/>
      <c r="B114" s="73"/>
      <c r="C114" s="71" t="s">
        <v>2947</v>
      </c>
      <c r="D114" s="76" t="s">
        <v>69</v>
      </c>
      <c r="E114" s="12">
        <v>44481</v>
      </c>
      <c r="F114" s="74" t="s">
        <v>2543</v>
      </c>
      <c r="G114" s="12">
        <v>44482.833333333336</v>
      </c>
      <c r="H114" s="75" t="s">
        <v>1888</v>
      </c>
      <c r="I114" s="15">
        <v>100</v>
      </c>
      <c r="J114" s="15">
        <v>49</v>
      </c>
      <c r="K114" s="15">
        <v>20</v>
      </c>
      <c r="L114" s="15">
        <v>9</v>
      </c>
      <c r="M114" s="79">
        <v>24.5</v>
      </c>
      <c r="N114" s="101">
        <v>24.5</v>
      </c>
      <c r="O114" s="63">
        <v>2530</v>
      </c>
      <c r="P114" s="64">
        <f>Table224578910112345678910111213141516171819[[#This Row],[PEMBULATAN]]*O114</f>
        <v>61985</v>
      </c>
    </row>
    <row r="115" spans="1:16" ht="26.25" customHeight="1" x14ac:dyDescent="0.2">
      <c r="A115" s="13"/>
      <c r="B115" s="73"/>
      <c r="C115" s="71" t="s">
        <v>2948</v>
      </c>
      <c r="D115" s="76" t="s">
        <v>69</v>
      </c>
      <c r="E115" s="12">
        <v>44481</v>
      </c>
      <c r="F115" s="74" t="s">
        <v>2543</v>
      </c>
      <c r="G115" s="12">
        <v>44482.833333333336</v>
      </c>
      <c r="H115" s="75" t="s">
        <v>1888</v>
      </c>
      <c r="I115" s="15">
        <v>70</v>
      </c>
      <c r="J115" s="15">
        <v>60</v>
      </c>
      <c r="K115" s="15">
        <v>17</v>
      </c>
      <c r="L115" s="15">
        <v>12</v>
      </c>
      <c r="M115" s="79">
        <v>17.850000000000001</v>
      </c>
      <c r="N115" s="101">
        <v>17.850000000000001</v>
      </c>
      <c r="O115" s="63">
        <v>2530</v>
      </c>
      <c r="P115" s="64">
        <f>Table224578910112345678910111213141516171819[[#This Row],[PEMBULATAN]]*O115</f>
        <v>45160.5</v>
      </c>
    </row>
    <row r="116" spans="1:16" ht="26.25" customHeight="1" x14ac:dyDescent="0.2">
      <c r="A116" s="13"/>
      <c r="B116" s="73"/>
      <c r="C116" s="71" t="s">
        <v>2949</v>
      </c>
      <c r="D116" s="76" t="s">
        <v>69</v>
      </c>
      <c r="E116" s="12">
        <v>44481</v>
      </c>
      <c r="F116" s="74" t="s">
        <v>2543</v>
      </c>
      <c r="G116" s="12">
        <v>44482.833333333336</v>
      </c>
      <c r="H116" s="75" t="s">
        <v>1888</v>
      </c>
      <c r="I116" s="15">
        <v>60</v>
      </c>
      <c r="J116" s="15">
        <v>50</v>
      </c>
      <c r="K116" s="15">
        <v>27</v>
      </c>
      <c r="L116" s="15">
        <v>7</v>
      </c>
      <c r="M116" s="79">
        <v>20.25</v>
      </c>
      <c r="N116" s="101">
        <v>20.25</v>
      </c>
      <c r="O116" s="63">
        <v>2530</v>
      </c>
      <c r="P116" s="64">
        <f>Table224578910112345678910111213141516171819[[#This Row],[PEMBULATAN]]*O116</f>
        <v>51232.5</v>
      </c>
    </row>
    <row r="117" spans="1:16" ht="26.25" customHeight="1" x14ac:dyDescent="0.2">
      <c r="A117" s="13"/>
      <c r="B117" s="73"/>
      <c r="C117" s="71" t="s">
        <v>2950</v>
      </c>
      <c r="D117" s="76" t="s">
        <v>69</v>
      </c>
      <c r="E117" s="12">
        <v>44481</v>
      </c>
      <c r="F117" s="74" t="s">
        <v>2543</v>
      </c>
      <c r="G117" s="12">
        <v>44482.833333333336</v>
      </c>
      <c r="H117" s="75" t="s">
        <v>1888</v>
      </c>
      <c r="I117" s="15">
        <v>95</v>
      </c>
      <c r="J117" s="15">
        <v>58</v>
      </c>
      <c r="K117" s="15">
        <v>30</v>
      </c>
      <c r="L117" s="15">
        <v>20</v>
      </c>
      <c r="M117" s="79">
        <v>41.325000000000003</v>
      </c>
      <c r="N117" s="101">
        <v>42</v>
      </c>
      <c r="O117" s="63">
        <v>2530</v>
      </c>
      <c r="P117" s="64">
        <f>Table224578910112345678910111213141516171819[[#This Row],[PEMBULATAN]]*O117</f>
        <v>106260</v>
      </c>
    </row>
    <row r="118" spans="1:16" ht="26.25" customHeight="1" x14ac:dyDescent="0.2">
      <c r="A118" s="13"/>
      <c r="B118" s="73"/>
      <c r="C118" s="71" t="s">
        <v>2951</v>
      </c>
      <c r="D118" s="76" t="s">
        <v>69</v>
      </c>
      <c r="E118" s="12">
        <v>44481</v>
      </c>
      <c r="F118" s="74" t="s">
        <v>2543</v>
      </c>
      <c r="G118" s="12">
        <v>44482.833333333336</v>
      </c>
      <c r="H118" s="75" t="s">
        <v>1888</v>
      </c>
      <c r="I118" s="15">
        <v>70</v>
      </c>
      <c r="J118" s="15">
        <v>50</v>
      </c>
      <c r="K118" s="15">
        <v>25</v>
      </c>
      <c r="L118" s="15">
        <v>19</v>
      </c>
      <c r="M118" s="79">
        <v>21.875</v>
      </c>
      <c r="N118" s="101">
        <v>21.875</v>
      </c>
      <c r="O118" s="63">
        <v>2530</v>
      </c>
      <c r="P118" s="64">
        <f>Table224578910112345678910111213141516171819[[#This Row],[PEMBULATAN]]*O118</f>
        <v>55343.75</v>
      </c>
    </row>
    <row r="119" spans="1:16" ht="26.25" customHeight="1" x14ac:dyDescent="0.2">
      <c r="A119" s="13"/>
      <c r="B119" s="73"/>
      <c r="C119" s="71" t="s">
        <v>2952</v>
      </c>
      <c r="D119" s="76" t="s">
        <v>69</v>
      </c>
      <c r="E119" s="12">
        <v>44481</v>
      </c>
      <c r="F119" s="74" t="s">
        <v>2543</v>
      </c>
      <c r="G119" s="12">
        <v>44482.833333333336</v>
      </c>
      <c r="H119" s="75" t="s">
        <v>1888</v>
      </c>
      <c r="I119" s="15">
        <v>80</v>
      </c>
      <c r="J119" s="15">
        <v>50</v>
      </c>
      <c r="K119" s="15">
        <v>23</v>
      </c>
      <c r="L119" s="15">
        <v>10</v>
      </c>
      <c r="M119" s="79">
        <v>23</v>
      </c>
      <c r="N119" s="101">
        <v>23</v>
      </c>
      <c r="O119" s="63">
        <v>2530</v>
      </c>
      <c r="P119" s="64">
        <f>Table224578910112345678910111213141516171819[[#This Row],[PEMBULATAN]]*O119</f>
        <v>58190</v>
      </c>
    </row>
    <row r="120" spans="1:16" ht="26.25" customHeight="1" x14ac:dyDescent="0.2">
      <c r="A120" s="13"/>
      <c r="B120" s="73"/>
      <c r="C120" s="71" t="s">
        <v>2953</v>
      </c>
      <c r="D120" s="76" t="s">
        <v>69</v>
      </c>
      <c r="E120" s="12">
        <v>44481</v>
      </c>
      <c r="F120" s="74" t="s">
        <v>2543</v>
      </c>
      <c r="G120" s="12">
        <v>44482.833333333336</v>
      </c>
      <c r="H120" s="75" t="s">
        <v>1888</v>
      </c>
      <c r="I120" s="15">
        <v>80</v>
      </c>
      <c r="J120" s="15">
        <v>70</v>
      </c>
      <c r="K120" s="15">
        <v>25</v>
      </c>
      <c r="L120" s="15">
        <v>14</v>
      </c>
      <c r="M120" s="79">
        <v>35</v>
      </c>
      <c r="N120" s="101">
        <v>35</v>
      </c>
      <c r="O120" s="63">
        <v>2530</v>
      </c>
      <c r="P120" s="64">
        <f>Table224578910112345678910111213141516171819[[#This Row],[PEMBULATAN]]*O120</f>
        <v>88550</v>
      </c>
    </row>
    <row r="121" spans="1:16" ht="26.25" customHeight="1" x14ac:dyDescent="0.2">
      <c r="A121" s="13"/>
      <c r="B121" s="73"/>
      <c r="C121" s="71" t="s">
        <v>2954</v>
      </c>
      <c r="D121" s="76" t="s">
        <v>69</v>
      </c>
      <c r="E121" s="12">
        <v>44481</v>
      </c>
      <c r="F121" s="74" t="s">
        <v>2543</v>
      </c>
      <c r="G121" s="12">
        <v>44482.833333333336</v>
      </c>
      <c r="H121" s="75" t="s">
        <v>1888</v>
      </c>
      <c r="I121" s="15">
        <v>81</v>
      </c>
      <c r="J121" s="15">
        <v>60</v>
      </c>
      <c r="K121" s="15">
        <v>32</v>
      </c>
      <c r="L121" s="15">
        <v>10</v>
      </c>
      <c r="M121" s="79">
        <v>38.880000000000003</v>
      </c>
      <c r="N121" s="101">
        <v>38.880000000000003</v>
      </c>
      <c r="O121" s="63">
        <v>2530</v>
      </c>
      <c r="P121" s="64">
        <f>Table224578910112345678910111213141516171819[[#This Row],[PEMBULATAN]]*O121</f>
        <v>98366.400000000009</v>
      </c>
    </row>
    <row r="122" spans="1:16" ht="26.25" customHeight="1" x14ac:dyDescent="0.2">
      <c r="A122" s="13"/>
      <c r="B122" s="73"/>
      <c r="C122" s="71" t="s">
        <v>2955</v>
      </c>
      <c r="D122" s="76" t="s">
        <v>69</v>
      </c>
      <c r="E122" s="12">
        <v>44481</v>
      </c>
      <c r="F122" s="74" t="s">
        <v>2543</v>
      </c>
      <c r="G122" s="12">
        <v>44482.833333333336</v>
      </c>
      <c r="H122" s="75" t="s">
        <v>1888</v>
      </c>
      <c r="I122" s="15">
        <v>70</v>
      </c>
      <c r="J122" s="15">
        <v>54</v>
      </c>
      <c r="K122" s="15">
        <v>25</v>
      </c>
      <c r="L122" s="15">
        <v>9</v>
      </c>
      <c r="M122" s="79">
        <v>23.625</v>
      </c>
      <c r="N122" s="101">
        <v>23.625</v>
      </c>
      <c r="O122" s="63">
        <v>2530</v>
      </c>
      <c r="P122" s="64">
        <f>Table224578910112345678910111213141516171819[[#This Row],[PEMBULATAN]]*O122</f>
        <v>59771.25</v>
      </c>
    </row>
    <row r="123" spans="1:16" ht="26.25" customHeight="1" x14ac:dyDescent="0.2">
      <c r="A123" s="13"/>
      <c r="B123" s="73"/>
      <c r="C123" s="71" t="s">
        <v>2956</v>
      </c>
      <c r="D123" s="76" t="s">
        <v>69</v>
      </c>
      <c r="E123" s="12">
        <v>44481</v>
      </c>
      <c r="F123" s="74" t="s">
        <v>2543</v>
      </c>
      <c r="G123" s="12">
        <v>44482.833333333336</v>
      </c>
      <c r="H123" s="75" t="s">
        <v>1888</v>
      </c>
      <c r="I123" s="15">
        <v>70</v>
      </c>
      <c r="J123" s="15">
        <v>60</v>
      </c>
      <c r="K123" s="15">
        <v>30</v>
      </c>
      <c r="L123" s="15">
        <v>12</v>
      </c>
      <c r="M123" s="79">
        <v>31.5</v>
      </c>
      <c r="N123" s="101">
        <v>31.5</v>
      </c>
      <c r="O123" s="63">
        <v>2530</v>
      </c>
      <c r="P123" s="64">
        <f>Table224578910112345678910111213141516171819[[#This Row],[PEMBULATAN]]*O123</f>
        <v>79695</v>
      </c>
    </row>
    <row r="124" spans="1:16" ht="26.25" customHeight="1" x14ac:dyDescent="0.2">
      <c r="A124" s="13"/>
      <c r="B124" s="73"/>
      <c r="C124" s="71" t="s">
        <v>2957</v>
      </c>
      <c r="D124" s="76" t="s">
        <v>69</v>
      </c>
      <c r="E124" s="12">
        <v>44481</v>
      </c>
      <c r="F124" s="74" t="s">
        <v>2543</v>
      </c>
      <c r="G124" s="12">
        <v>44482.833333333336</v>
      </c>
      <c r="H124" s="75" t="s">
        <v>1888</v>
      </c>
      <c r="I124" s="15">
        <v>80</v>
      </c>
      <c r="J124" s="15">
        <v>60</v>
      </c>
      <c r="K124" s="15">
        <v>30</v>
      </c>
      <c r="L124" s="15">
        <v>17</v>
      </c>
      <c r="M124" s="79">
        <v>36</v>
      </c>
      <c r="N124" s="101">
        <v>36</v>
      </c>
      <c r="O124" s="63">
        <v>2530</v>
      </c>
      <c r="P124" s="64">
        <f>Table224578910112345678910111213141516171819[[#This Row],[PEMBULATAN]]*O124</f>
        <v>91080</v>
      </c>
    </row>
    <row r="125" spans="1:16" ht="26.25" customHeight="1" x14ac:dyDescent="0.2">
      <c r="A125" s="13"/>
      <c r="B125" s="73"/>
      <c r="C125" s="71" t="s">
        <v>2958</v>
      </c>
      <c r="D125" s="76" t="s">
        <v>69</v>
      </c>
      <c r="E125" s="12">
        <v>44481</v>
      </c>
      <c r="F125" s="74" t="s">
        <v>2543</v>
      </c>
      <c r="G125" s="12">
        <v>44482.833333333336</v>
      </c>
      <c r="H125" s="75" t="s">
        <v>1888</v>
      </c>
      <c r="I125" s="15">
        <v>60</v>
      </c>
      <c r="J125" s="15">
        <v>40</v>
      </c>
      <c r="K125" s="15">
        <v>25</v>
      </c>
      <c r="L125" s="15">
        <v>7</v>
      </c>
      <c r="M125" s="79">
        <v>15</v>
      </c>
      <c r="N125" s="101">
        <v>15</v>
      </c>
      <c r="O125" s="63">
        <v>2530</v>
      </c>
      <c r="P125" s="64">
        <f>Table224578910112345678910111213141516171819[[#This Row],[PEMBULATAN]]*O125</f>
        <v>37950</v>
      </c>
    </row>
    <row r="126" spans="1:16" ht="26.25" customHeight="1" x14ac:dyDescent="0.2">
      <c r="A126" s="13"/>
      <c r="B126" s="73"/>
      <c r="C126" s="71" t="s">
        <v>2959</v>
      </c>
      <c r="D126" s="76" t="s">
        <v>69</v>
      </c>
      <c r="E126" s="12">
        <v>44481</v>
      </c>
      <c r="F126" s="74" t="s">
        <v>2543</v>
      </c>
      <c r="G126" s="12">
        <v>44482.833333333336</v>
      </c>
      <c r="H126" s="75" t="s">
        <v>1888</v>
      </c>
      <c r="I126" s="15">
        <v>85</v>
      </c>
      <c r="J126" s="15">
        <v>55</v>
      </c>
      <c r="K126" s="15">
        <v>25</v>
      </c>
      <c r="L126" s="15">
        <v>16</v>
      </c>
      <c r="M126" s="79">
        <v>29.21875</v>
      </c>
      <c r="N126" s="101">
        <v>29.21875</v>
      </c>
      <c r="O126" s="63">
        <v>2530</v>
      </c>
      <c r="P126" s="64">
        <f>Table224578910112345678910111213141516171819[[#This Row],[PEMBULATAN]]*O126</f>
        <v>73923.4375</v>
      </c>
    </row>
    <row r="127" spans="1:16" ht="26.25" customHeight="1" x14ac:dyDescent="0.2">
      <c r="A127" s="13"/>
      <c r="B127" s="73"/>
      <c r="C127" s="71" t="s">
        <v>2960</v>
      </c>
      <c r="D127" s="76" t="s">
        <v>69</v>
      </c>
      <c r="E127" s="12">
        <v>44481</v>
      </c>
      <c r="F127" s="74" t="s">
        <v>2543</v>
      </c>
      <c r="G127" s="12">
        <v>44482.833333333336</v>
      </c>
      <c r="H127" s="75" t="s">
        <v>1888</v>
      </c>
      <c r="I127" s="15">
        <v>49</v>
      </c>
      <c r="J127" s="15">
        <v>43</v>
      </c>
      <c r="K127" s="15">
        <v>18</v>
      </c>
      <c r="L127" s="15">
        <v>4</v>
      </c>
      <c r="M127" s="79">
        <v>9.4815000000000005</v>
      </c>
      <c r="N127" s="101">
        <v>10</v>
      </c>
      <c r="O127" s="63">
        <v>2530</v>
      </c>
      <c r="P127" s="64">
        <f>Table224578910112345678910111213141516171819[[#This Row],[PEMBULATAN]]*O127</f>
        <v>25300</v>
      </c>
    </row>
    <row r="128" spans="1:16" ht="26.25" customHeight="1" x14ac:dyDescent="0.2">
      <c r="A128" s="13"/>
      <c r="B128" s="73"/>
      <c r="C128" s="71" t="s">
        <v>2961</v>
      </c>
      <c r="D128" s="76" t="s">
        <v>69</v>
      </c>
      <c r="E128" s="12">
        <v>44481</v>
      </c>
      <c r="F128" s="74" t="s">
        <v>2543</v>
      </c>
      <c r="G128" s="12">
        <v>44482.833333333336</v>
      </c>
      <c r="H128" s="75" t="s">
        <v>1888</v>
      </c>
      <c r="I128" s="15">
        <v>66</v>
      </c>
      <c r="J128" s="15">
        <v>56</v>
      </c>
      <c r="K128" s="15">
        <v>25</v>
      </c>
      <c r="L128" s="15">
        <v>16</v>
      </c>
      <c r="M128" s="79">
        <v>23.1</v>
      </c>
      <c r="N128" s="101">
        <v>23.1</v>
      </c>
      <c r="O128" s="63">
        <v>2530</v>
      </c>
      <c r="P128" s="64">
        <f>Table224578910112345678910111213141516171819[[#This Row],[PEMBULATAN]]*O128</f>
        <v>58443</v>
      </c>
    </row>
    <row r="129" spans="1:16" ht="26.25" customHeight="1" x14ac:dyDescent="0.2">
      <c r="A129" s="13"/>
      <c r="B129" s="73"/>
      <c r="C129" s="71" t="s">
        <v>2962</v>
      </c>
      <c r="D129" s="76" t="s">
        <v>69</v>
      </c>
      <c r="E129" s="12">
        <v>44481</v>
      </c>
      <c r="F129" s="74" t="s">
        <v>2543</v>
      </c>
      <c r="G129" s="12">
        <v>44482.833333333336</v>
      </c>
      <c r="H129" s="75" t="s">
        <v>1888</v>
      </c>
      <c r="I129" s="15">
        <v>55</v>
      </c>
      <c r="J129" s="15">
        <v>44</v>
      </c>
      <c r="K129" s="15">
        <v>19</v>
      </c>
      <c r="L129" s="15">
        <v>6</v>
      </c>
      <c r="M129" s="79">
        <v>11.494999999999999</v>
      </c>
      <c r="N129" s="101">
        <v>11.494999999999999</v>
      </c>
      <c r="O129" s="63">
        <v>2530</v>
      </c>
      <c r="P129" s="64">
        <f>Table224578910112345678910111213141516171819[[#This Row],[PEMBULATAN]]*O129</f>
        <v>29082.35</v>
      </c>
    </row>
    <row r="130" spans="1:16" ht="26.25" customHeight="1" x14ac:dyDescent="0.2">
      <c r="A130" s="13"/>
      <c r="B130" s="73"/>
      <c r="C130" s="71" t="s">
        <v>2963</v>
      </c>
      <c r="D130" s="76" t="s">
        <v>69</v>
      </c>
      <c r="E130" s="12">
        <v>44481</v>
      </c>
      <c r="F130" s="74" t="s">
        <v>2543</v>
      </c>
      <c r="G130" s="12">
        <v>44482.833333333336</v>
      </c>
      <c r="H130" s="75" t="s">
        <v>1888</v>
      </c>
      <c r="I130" s="15">
        <v>77</v>
      </c>
      <c r="J130" s="15">
        <v>55</v>
      </c>
      <c r="K130" s="15">
        <v>30</v>
      </c>
      <c r="L130" s="15">
        <v>4</v>
      </c>
      <c r="M130" s="79">
        <v>31.762499999999999</v>
      </c>
      <c r="N130" s="101">
        <v>31.762499999999999</v>
      </c>
      <c r="O130" s="63">
        <v>2530</v>
      </c>
      <c r="P130" s="64">
        <f>Table224578910112345678910111213141516171819[[#This Row],[PEMBULATAN]]*O130</f>
        <v>80359.125</v>
      </c>
    </row>
    <row r="131" spans="1:16" ht="26.25" customHeight="1" x14ac:dyDescent="0.2">
      <c r="A131" s="13"/>
      <c r="B131" s="73"/>
      <c r="C131" s="71" t="s">
        <v>2964</v>
      </c>
      <c r="D131" s="76" t="s">
        <v>69</v>
      </c>
      <c r="E131" s="12">
        <v>44481</v>
      </c>
      <c r="F131" s="74" t="s">
        <v>2543</v>
      </c>
      <c r="G131" s="12">
        <v>44482.833333333336</v>
      </c>
      <c r="H131" s="75" t="s">
        <v>1888</v>
      </c>
      <c r="I131" s="15">
        <v>70</v>
      </c>
      <c r="J131" s="15">
        <v>54</v>
      </c>
      <c r="K131" s="15">
        <v>30</v>
      </c>
      <c r="L131" s="15">
        <v>7</v>
      </c>
      <c r="M131" s="79">
        <v>28.35</v>
      </c>
      <c r="N131" s="101">
        <v>29</v>
      </c>
      <c r="O131" s="63">
        <v>2530</v>
      </c>
      <c r="P131" s="64">
        <f>Table224578910112345678910111213141516171819[[#This Row],[PEMBULATAN]]*O131</f>
        <v>73370</v>
      </c>
    </row>
    <row r="132" spans="1:16" ht="26.25" customHeight="1" x14ac:dyDescent="0.2">
      <c r="A132" s="13"/>
      <c r="B132" s="73"/>
      <c r="C132" s="71" t="s">
        <v>2965</v>
      </c>
      <c r="D132" s="76" t="s">
        <v>69</v>
      </c>
      <c r="E132" s="12">
        <v>44481</v>
      </c>
      <c r="F132" s="74" t="s">
        <v>2543</v>
      </c>
      <c r="G132" s="12">
        <v>44482.833333333336</v>
      </c>
      <c r="H132" s="75" t="s">
        <v>1888</v>
      </c>
      <c r="I132" s="15">
        <v>47</v>
      </c>
      <c r="J132" s="15">
        <v>37</v>
      </c>
      <c r="K132" s="15">
        <v>20</v>
      </c>
      <c r="L132" s="15">
        <v>4</v>
      </c>
      <c r="M132" s="79">
        <v>8.6950000000000003</v>
      </c>
      <c r="N132" s="101">
        <v>8.6950000000000003</v>
      </c>
      <c r="O132" s="63">
        <v>2530</v>
      </c>
      <c r="P132" s="64">
        <f>Table224578910112345678910111213141516171819[[#This Row],[PEMBULATAN]]*O132</f>
        <v>21998.350000000002</v>
      </c>
    </row>
    <row r="133" spans="1:16" ht="26.25" customHeight="1" x14ac:dyDescent="0.2">
      <c r="A133" s="13"/>
      <c r="B133" s="73"/>
      <c r="C133" s="71" t="s">
        <v>2966</v>
      </c>
      <c r="D133" s="76" t="s">
        <v>69</v>
      </c>
      <c r="E133" s="12">
        <v>44481</v>
      </c>
      <c r="F133" s="74" t="s">
        <v>2543</v>
      </c>
      <c r="G133" s="12">
        <v>44482.833333333336</v>
      </c>
      <c r="H133" s="75" t="s">
        <v>1888</v>
      </c>
      <c r="I133" s="15">
        <v>95</v>
      </c>
      <c r="J133" s="15">
        <v>50</v>
      </c>
      <c r="K133" s="15">
        <v>30</v>
      </c>
      <c r="L133" s="15">
        <v>24</v>
      </c>
      <c r="M133" s="79">
        <v>35.625</v>
      </c>
      <c r="N133" s="101">
        <v>35.625</v>
      </c>
      <c r="O133" s="63">
        <v>2530</v>
      </c>
      <c r="P133" s="64">
        <f>Table224578910112345678910111213141516171819[[#This Row],[PEMBULATAN]]*O133</f>
        <v>90131.25</v>
      </c>
    </row>
    <row r="134" spans="1:16" ht="26.25" customHeight="1" x14ac:dyDescent="0.2">
      <c r="A134" s="13"/>
      <c r="B134" s="73"/>
      <c r="C134" s="71" t="s">
        <v>2967</v>
      </c>
      <c r="D134" s="76" t="s">
        <v>69</v>
      </c>
      <c r="E134" s="12">
        <v>44481</v>
      </c>
      <c r="F134" s="74" t="s">
        <v>2543</v>
      </c>
      <c r="G134" s="12">
        <v>44482.833333333336</v>
      </c>
      <c r="H134" s="75" t="s">
        <v>1888</v>
      </c>
      <c r="I134" s="15">
        <v>75</v>
      </c>
      <c r="J134" s="15">
        <v>55</v>
      </c>
      <c r="K134" s="15">
        <v>25</v>
      </c>
      <c r="L134" s="15">
        <v>14</v>
      </c>
      <c r="M134" s="79">
        <v>25.78125</v>
      </c>
      <c r="N134" s="101">
        <v>25.78125</v>
      </c>
      <c r="O134" s="63">
        <v>2530</v>
      </c>
      <c r="P134" s="64">
        <f>Table224578910112345678910111213141516171819[[#This Row],[PEMBULATAN]]*O134</f>
        <v>65226.5625</v>
      </c>
    </row>
    <row r="135" spans="1:16" ht="26.25" customHeight="1" x14ac:dyDescent="0.2">
      <c r="A135" s="13"/>
      <c r="B135" s="73"/>
      <c r="C135" s="71" t="s">
        <v>2968</v>
      </c>
      <c r="D135" s="76" t="s">
        <v>69</v>
      </c>
      <c r="E135" s="12">
        <v>44481</v>
      </c>
      <c r="F135" s="74" t="s">
        <v>2543</v>
      </c>
      <c r="G135" s="12">
        <v>44482.833333333336</v>
      </c>
      <c r="H135" s="75" t="s">
        <v>1888</v>
      </c>
      <c r="I135" s="15">
        <v>55</v>
      </c>
      <c r="J135" s="15">
        <v>35</v>
      </c>
      <c r="K135" s="15">
        <v>20</v>
      </c>
      <c r="L135" s="15">
        <v>8</v>
      </c>
      <c r="M135" s="79">
        <v>9.625</v>
      </c>
      <c r="N135" s="101">
        <v>9.625</v>
      </c>
      <c r="O135" s="63">
        <v>2530</v>
      </c>
      <c r="P135" s="64">
        <f>Table224578910112345678910111213141516171819[[#This Row],[PEMBULATAN]]*O135</f>
        <v>24351.25</v>
      </c>
    </row>
    <row r="136" spans="1:16" ht="26.25" customHeight="1" x14ac:dyDescent="0.2">
      <c r="A136" s="13"/>
      <c r="B136" s="73"/>
      <c r="C136" s="71" t="s">
        <v>2969</v>
      </c>
      <c r="D136" s="76" t="s">
        <v>69</v>
      </c>
      <c r="E136" s="12">
        <v>44481</v>
      </c>
      <c r="F136" s="74" t="s">
        <v>2543</v>
      </c>
      <c r="G136" s="12">
        <v>44482.833333333336</v>
      </c>
      <c r="H136" s="75" t="s">
        <v>1888</v>
      </c>
      <c r="I136" s="15">
        <v>55</v>
      </c>
      <c r="J136" s="15">
        <v>51</v>
      </c>
      <c r="K136" s="15">
        <v>20</v>
      </c>
      <c r="L136" s="15">
        <v>5</v>
      </c>
      <c r="M136" s="79">
        <v>14.025</v>
      </c>
      <c r="N136" s="101">
        <v>14.025</v>
      </c>
      <c r="O136" s="63">
        <v>2530</v>
      </c>
      <c r="P136" s="64">
        <f>Table224578910112345678910111213141516171819[[#This Row],[PEMBULATAN]]*O136</f>
        <v>35483.25</v>
      </c>
    </row>
    <row r="137" spans="1:16" ht="26.25" customHeight="1" x14ac:dyDescent="0.2">
      <c r="A137" s="13"/>
      <c r="B137" s="73"/>
      <c r="C137" s="71" t="s">
        <v>2970</v>
      </c>
      <c r="D137" s="76" t="s">
        <v>69</v>
      </c>
      <c r="E137" s="12">
        <v>44481</v>
      </c>
      <c r="F137" s="74" t="s">
        <v>2543</v>
      </c>
      <c r="G137" s="12">
        <v>44482.833333333336</v>
      </c>
      <c r="H137" s="75" t="s">
        <v>1888</v>
      </c>
      <c r="I137" s="15">
        <v>91</v>
      </c>
      <c r="J137" s="15">
        <v>61</v>
      </c>
      <c r="K137" s="15">
        <v>21</v>
      </c>
      <c r="L137" s="15">
        <v>19</v>
      </c>
      <c r="M137" s="79">
        <v>29.142749999999999</v>
      </c>
      <c r="N137" s="101">
        <v>29.142749999999999</v>
      </c>
      <c r="O137" s="63">
        <v>2530</v>
      </c>
      <c r="P137" s="64">
        <f>Table224578910112345678910111213141516171819[[#This Row],[PEMBULATAN]]*O137</f>
        <v>73731.157500000001</v>
      </c>
    </row>
    <row r="138" spans="1:16" ht="26.25" customHeight="1" x14ac:dyDescent="0.2">
      <c r="A138" s="13"/>
      <c r="B138" s="73"/>
      <c r="C138" s="71" t="s">
        <v>2971</v>
      </c>
      <c r="D138" s="76" t="s">
        <v>69</v>
      </c>
      <c r="E138" s="12">
        <v>44481</v>
      </c>
      <c r="F138" s="74" t="s">
        <v>2543</v>
      </c>
      <c r="G138" s="12">
        <v>44482.833333333336</v>
      </c>
      <c r="H138" s="75" t="s">
        <v>1888</v>
      </c>
      <c r="I138" s="15">
        <v>82</v>
      </c>
      <c r="J138" s="15">
        <v>41</v>
      </c>
      <c r="K138" s="15">
        <v>66</v>
      </c>
      <c r="L138" s="15">
        <v>11</v>
      </c>
      <c r="M138" s="79">
        <v>55.472999999999999</v>
      </c>
      <c r="N138" s="101">
        <v>56</v>
      </c>
      <c r="O138" s="63">
        <v>2530</v>
      </c>
      <c r="P138" s="64">
        <f>Table224578910112345678910111213141516171819[[#This Row],[PEMBULATAN]]*O138</f>
        <v>141680</v>
      </c>
    </row>
    <row r="139" spans="1:16" ht="26.25" customHeight="1" x14ac:dyDescent="0.2">
      <c r="A139" s="13"/>
      <c r="B139" s="73"/>
      <c r="C139" s="71" t="s">
        <v>2972</v>
      </c>
      <c r="D139" s="76" t="s">
        <v>69</v>
      </c>
      <c r="E139" s="12">
        <v>44481</v>
      </c>
      <c r="F139" s="74" t="s">
        <v>2543</v>
      </c>
      <c r="G139" s="12">
        <v>44482.833333333336</v>
      </c>
      <c r="H139" s="75" t="s">
        <v>1888</v>
      </c>
      <c r="I139" s="15">
        <v>82</v>
      </c>
      <c r="J139" s="15">
        <v>58</v>
      </c>
      <c r="K139" s="15">
        <v>16</v>
      </c>
      <c r="L139" s="15">
        <v>11</v>
      </c>
      <c r="M139" s="79">
        <v>19.024000000000001</v>
      </c>
      <c r="N139" s="101">
        <v>19.024000000000001</v>
      </c>
      <c r="O139" s="63">
        <v>2530</v>
      </c>
      <c r="P139" s="64">
        <f>Table224578910112345678910111213141516171819[[#This Row],[PEMBULATAN]]*O139</f>
        <v>48130.720000000001</v>
      </c>
    </row>
    <row r="140" spans="1:16" ht="26.25" customHeight="1" x14ac:dyDescent="0.2">
      <c r="A140" s="13"/>
      <c r="B140" s="73"/>
      <c r="C140" s="71" t="s">
        <v>2973</v>
      </c>
      <c r="D140" s="76" t="s">
        <v>69</v>
      </c>
      <c r="E140" s="12">
        <v>44481</v>
      </c>
      <c r="F140" s="74" t="s">
        <v>2543</v>
      </c>
      <c r="G140" s="12">
        <v>44482.833333333336</v>
      </c>
      <c r="H140" s="75" t="s">
        <v>1888</v>
      </c>
      <c r="I140" s="15">
        <v>45</v>
      </c>
      <c r="J140" s="15">
        <v>41</v>
      </c>
      <c r="K140" s="15">
        <v>15</v>
      </c>
      <c r="L140" s="15">
        <v>9</v>
      </c>
      <c r="M140" s="79">
        <v>6.9187500000000002</v>
      </c>
      <c r="N140" s="101">
        <v>9</v>
      </c>
      <c r="O140" s="63">
        <v>2530</v>
      </c>
      <c r="P140" s="64">
        <f>Table224578910112345678910111213141516171819[[#This Row],[PEMBULATAN]]*O140</f>
        <v>22770</v>
      </c>
    </row>
    <row r="141" spans="1:16" ht="26.25" customHeight="1" x14ac:dyDescent="0.2">
      <c r="A141" s="13"/>
      <c r="B141" s="73"/>
      <c r="C141" s="71" t="s">
        <v>2974</v>
      </c>
      <c r="D141" s="76" t="s">
        <v>69</v>
      </c>
      <c r="E141" s="12">
        <v>44481</v>
      </c>
      <c r="F141" s="74" t="s">
        <v>2543</v>
      </c>
      <c r="G141" s="12">
        <v>44482.833333333336</v>
      </c>
      <c r="H141" s="75" t="s">
        <v>1888</v>
      </c>
      <c r="I141" s="15">
        <v>72</v>
      </c>
      <c r="J141" s="15">
        <v>58</v>
      </c>
      <c r="K141" s="15">
        <v>22</v>
      </c>
      <c r="L141" s="15">
        <v>6</v>
      </c>
      <c r="M141" s="79">
        <v>22.968</v>
      </c>
      <c r="N141" s="101">
        <v>22.968</v>
      </c>
      <c r="O141" s="63">
        <v>2530</v>
      </c>
      <c r="P141" s="64">
        <f>Table224578910112345678910111213141516171819[[#This Row],[PEMBULATAN]]*O141</f>
        <v>58109.04</v>
      </c>
    </row>
    <row r="142" spans="1:16" ht="26.25" customHeight="1" x14ac:dyDescent="0.2">
      <c r="A142" s="13"/>
      <c r="B142" s="73"/>
      <c r="C142" s="71" t="s">
        <v>2975</v>
      </c>
      <c r="D142" s="76" t="s">
        <v>69</v>
      </c>
      <c r="E142" s="12">
        <v>44481</v>
      </c>
      <c r="F142" s="74" t="s">
        <v>2543</v>
      </c>
      <c r="G142" s="12">
        <v>44482.833333333336</v>
      </c>
      <c r="H142" s="75" t="s">
        <v>1888</v>
      </c>
      <c r="I142" s="15">
        <v>71</v>
      </c>
      <c r="J142" s="15">
        <v>52</v>
      </c>
      <c r="K142" s="15">
        <v>25</v>
      </c>
      <c r="L142" s="15">
        <v>12</v>
      </c>
      <c r="M142" s="79">
        <v>23.074999999999999</v>
      </c>
      <c r="N142" s="101">
        <v>23.074999999999999</v>
      </c>
      <c r="O142" s="63">
        <v>2530</v>
      </c>
      <c r="P142" s="64">
        <f>Table224578910112345678910111213141516171819[[#This Row],[PEMBULATAN]]*O142</f>
        <v>58379.75</v>
      </c>
    </row>
    <row r="143" spans="1:16" ht="26.25" customHeight="1" x14ac:dyDescent="0.2">
      <c r="A143" s="13"/>
      <c r="B143" s="73"/>
      <c r="C143" s="71" t="s">
        <v>2976</v>
      </c>
      <c r="D143" s="76" t="s">
        <v>69</v>
      </c>
      <c r="E143" s="12">
        <v>44481</v>
      </c>
      <c r="F143" s="74" t="s">
        <v>2543</v>
      </c>
      <c r="G143" s="12">
        <v>44482.833333333336</v>
      </c>
      <c r="H143" s="75" t="s">
        <v>1888</v>
      </c>
      <c r="I143" s="15">
        <v>76</v>
      </c>
      <c r="J143" s="15">
        <v>52</v>
      </c>
      <c r="K143" s="15">
        <v>21</v>
      </c>
      <c r="L143" s="15">
        <v>4</v>
      </c>
      <c r="M143" s="79">
        <v>20.748000000000001</v>
      </c>
      <c r="N143" s="101">
        <v>20.748000000000001</v>
      </c>
      <c r="O143" s="63">
        <v>2530</v>
      </c>
      <c r="P143" s="64">
        <f>Table224578910112345678910111213141516171819[[#This Row],[PEMBULATAN]]*O143</f>
        <v>52492.44</v>
      </c>
    </row>
    <row r="144" spans="1:16" ht="26.25" customHeight="1" x14ac:dyDescent="0.2">
      <c r="A144" s="13"/>
      <c r="B144" s="73"/>
      <c r="C144" s="71" t="s">
        <v>2977</v>
      </c>
      <c r="D144" s="76" t="s">
        <v>69</v>
      </c>
      <c r="E144" s="12">
        <v>44481</v>
      </c>
      <c r="F144" s="74" t="s">
        <v>2543</v>
      </c>
      <c r="G144" s="12">
        <v>44482.833333333336</v>
      </c>
      <c r="H144" s="75" t="s">
        <v>1888</v>
      </c>
      <c r="I144" s="15">
        <v>79</v>
      </c>
      <c r="J144" s="15">
        <v>54</v>
      </c>
      <c r="K144" s="15">
        <v>11</v>
      </c>
      <c r="L144" s="15">
        <v>6</v>
      </c>
      <c r="M144" s="79">
        <v>11.7315</v>
      </c>
      <c r="N144" s="101">
        <v>11.7315</v>
      </c>
      <c r="O144" s="63">
        <v>2530</v>
      </c>
      <c r="P144" s="64">
        <f>Table224578910112345678910111213141516171819[[#This Row],[PEMBULATAN]]*O144</f>
        <v>29680.695</v>
      </c>
    </row>
    <row r="145" spans="1:16" ht="26.25" customHeight="1" x14ac:dyDescent="0.2">
      <c r="A145" s="13"/>
      <c r="B145" s="73"/>
      <c r="C145" s="71" t="s">
        <v>2978</v>
      </c>
      <c r="D145" s="76" t="s">
        <v>69</v>
      </c>
      <c r="E145" s="12">
        <v>44481</v>
      </c>
      <c r="F145" s="74" t="s">
        <v>2543</v>
      </c>
      <c r="G145" s="12">
        <v>44482.833333333336</v>
      </c>
      <c r="H145" s="75" t="s">
        <v>1888</v>
      </c>
      <c r="I145" s="15">
        <v>71</v>
      </c>
      <c r="J145" s="15">
        <v>51</v>
      </c>
      <c r="K145" s="15">
        <v>21</v>
      </c>
      <c r="L145" s="15">
        <v>3</v>
      </c>
      <c r="M145" s="79">
        <v>19.010249999999999</v>
      </c>
      <c r="N145" s="101">
        <v>19.010249999999999</v>
      </c>
      <c r="O145" s="63">
        <v>2530</v>
      </c>
      <c r="P145" s="64">
        <f>Table224578910112345678910111213141516171819[[#This Row],[PEMBULATAN]]*O145</f>
        <v>48095.932499999995</v>
      </c>
    </row>
    <row r="146" spans="1:16" ht="26.25" customHeight="1" x14ac:dyDescent="0.2">
      <c r="A146" s="13"/>
      <c r="B146" s="73"/>
      <c r="C146" s="71" t="s">
        <v>2979</v>
      </c>
      <c r="D146" s="76" t="s">
        <v>69</v>
      </c>
      <c r="E146" s="12">
        <v>44481</v>
      </c>
      <c r="F146" s="74" t="s">
        <v>2543</v>
      </c>
      <c r="G146" s="12">
        <v>44482.833333333336</v>
      </c>
      <c r="H146" s="75" t="s">
        <v>1888</v>
      </c>
      <c r="I146" s="15">
        <v>78</v>
      </c>
      <c r="J146" s="15">
        <v>61</v>
      </c>
      <c r="K146" s="15">
        <v>23</v>
      </c>
      <c r="L146" s="15">
        <v>10</v>
      </c>
      <c r="M146" s="79">
        <v>27.358499999999999</v>
      </c>
      <c r="N146" s="101">
        <v>28</v>
      </c>
      <c r="O146" s="63">
        <v>2530</v>
      </c>
      <c r="P146" s="64">
        <f>Table224578910112345678910111213141516171819[[#This Row],[PEMBULATAN]]*O146</f>
        <v>70840</v>
      </c>
    </row>
    <row r="147" spans="1:16" ht="26.25" customHeight="1" x14ac:dyDescent="0.2">
      <c r="A147" s="13"/>
      <c r="B147" s="73"/>
      <c r="C147" s="71" t="s">
        <v>2980</v>
      </c>
      <c r="D147" s="76" t="s">
        <v>69</v>
      </c>
      <c r="E147" s="12">
        <v>44481</v>
      </c>
      <c r="F147" s="74" t="s">
        <v>2543</v>
      </c>
      <c r="G147" s="12">
        <v>44482.833333333336</v>
      </c>
      <c r="H147" s="75" t="s">
        <v>1888</v>
      </c>
      <c r="I147" s="15">
        <v>73</v>
      </c>
      <c r="J147" s="15">
        <v>61</v>
      </c>
      <c r="K147" s="15">
        <v>18</v>
      </c>
      <c r="L147" s="15">
        <v>14</v>
      </c>
      <c r="M147" s="79">
        <v>20.038499999999999</v>
      </c>
      <c r="N147" s="101">
        <v>20.038499999999999</v>
      </c>
      <c r="O147" s="63">
        <v>2530</v>
      </c>
      <c r="P147" s="64">
        <f>Table224578910112345678910111213141516171819[[#This Row],[PEMBULATAN]]*O147</f>
        <v>50697.404999999999</v>
      </c>
    </row>
    <row r="148" spans="1:16" ht="26.25" customHeight="1" x14ac:dyDescent="0.2">
      <c r="A148" s="13"/>
      <c r="B148" s="73"/>
      <c r="C148" s="71" t="s">
        <v>2981</v>
      </c>
      <c r="D148" s="76" t="s">
        <v>69</v>
      </c>
      <c r="E148" s="12">
        <v>44481</v>
      </c>
      <c r="F148" s="74" t="s">
        <v>2543</v>
      </c>
      <c r="G148" s="12">
        <v>44482.833333333336</v>
      </c>
      <c r="H148" s="75" t="s">
        <v>1888</v>
      </c>
      <c r="I148" s="15">
        <v>57</v>
      </c>
      <c r="J148" s="15">
        <v>48</v>
      </c>
      <c r="K148" s="15">
        <v>16</v>
      </c>
      <c r="L148" s="15">
        <v>6</v>
      </c>
      <c r="M148" s="79">
        <v>10.944000000000001</v>
      </c>
      <c r="N148" s="101">
        <v>10.944000000000001</v>
      </c>
      <c r="O148" s="63">
        <v>2530</v>
      </c>
      <c r="P148" s="64">
        <f>Table224578910112345678910111213141516171819[[#This Row],[PEMBULATAN]]*O148</f>
        <v>27688.320000000003</v>
      </c>
    </row>
    <row r="149" spans="1:16" ht="26.25" customHeight="1" x14ac:dyDescent="0.2">
      <c r="A149" s="13"/>
      <c r="B149" s="73"/>
      <c r="C149" s="71" t="s">
        <v>2982</v>
      </c>
      <c r="D149" s="76" t="s">
        <v>69</v>
      </c>
      <c r="E149" s="12">
        <v>44481</v>
      </c>
      <c r="F149" s="74" t="s">
        <v>2543</v>
      </c>
      <c r="G149" s="12">
        <v>44482.833333333336</v>
      </c>
      <c r="H149" s="75" t="s">
        <v>1888</v>
      </c>
      <c r="I149" s="15">
        <v>85</v>
      </c>
      <c r="J149" s="15">
        <v>65</v>
      </c>
      <c r="K149" s="15">
        <v>28</v>
      </c>
      <c r="L149" s="15">
        <v>23</v>
      </c>
      <c r="M149" s="79">
        <v>38.674999999999997</v>
      </c>
      <c r="N149" s="101">
        <v>38.674999999999997</v>
      </c>
      <c r="O149" s="63">
        <v>2530</v>
      </c>
      <c r="P149" s="64">
        <f>Table224578910112345678910111213141516171819[[#This Row],[PEMBULATAN]]*O149</f>
        <v>97847.75</v>
      </c>
    </row>
    <row r="150" spans="1:16" ht="26.25" customHeight="1" x14ac:dyDescent="0.2">
      <c r="A150" s="13"/>
      <c r="B150" s="73"/>
      <c r="C150" s="71" t="s">
        <v>2983</v>
      </c>
      <c r="D150" s="76" t="s">
        <v>69</v>
      </c>
      <c r="E150" s="12">
        <v>44481</v>
      </c>
      <c r="F150" s="74" t="s">
        <v>2543</v>
      </c>
      <c r="G150" s="12">
        <v>44482.833333333336</v>
      </c>
      <c r="H150" s="75" t="s">
        <v>1888</v>
      </c>
      <c r="I150" s="15">
        <v>65</v>
      </c>
      <c r="J150" s="15">
        <v>62</v>
      </c>
      <c r="K150" s="15">
        <v>16</v>
      </c>
      <c r="L150" s="15">
        <v>9</v>
      </c>
      <c r="M150" s="79">
        <v>16.12</v>
      </c>
      <c r="N150" s="101">
        <v>16.12</v>
      </c>
      <c r="O150" s="63">
        <v>2530</v>
      </c>
      <c r="P150" s="64">
        <f>Table224578910112345678910111213141516171819[[#This Row],[PEMBULATAN]]*O150</f>
        <v>40783.600000000006</v>
      </c>
    </row>
    <row r="151" spans="1:16" ht="26.25" customHeight="1" x14ac:dyDescent="0.2">
      <c r="A151" s="13"/>
      <c r="B151" s="73"/>
      <c r="C151" s="71" t="s">
        <v>2984</v>
      </c>
      <c r="D151" s="76" t="s">
        <v>69</v>
      </c>
      <c r="E151" s="12">
        <v>44481</v>
      </c>
      <c r="F151" s="74" t="s">
        <v>2543</v>
      </c>
      <c r="G151" s="12">
        <v>44482.833333333336</v>
      </c>
      <c r="H151" s="75" t="s">
        <v>1888</v>
      </c>
      <c r="I151" s="15">
        <v>61</v>
      </c>
      <c r="J151" s="15">
        <v>38</v>
      </c>
      <c r="K151" s="15">
        <v>15</v>
      </c>
      <c r="L151" s="15">
        <v>4</v>
      </c>
      <c r="M151" s="79">
        <v>8.6925000000000008</v>
      </c>
      <c r="N151" s="101">
        <v>8.6925000000000008</v>
      </c>
      <c r="O151" s="63">
        <v>2530</v>
      </c>
      <c r="P151" s="64">
        <f>Table224578910112345678910111213141516171819[[#This Row],[PEMBULATAN]]*O151</f>
        <v>21992.025000000001</v>
      </c>
    </row>
    <row r="152" spans="1:16" ht="26.25" customHeight="1" x14ac:dyDescent="0.2">
      <c r="A152" s="13"/>
      <c r="B152" s="73"/>
      <c r="C152" s="71" t="s">
        <v>2985</v>
      </c>
      <c r="D152" s="76" t="s">
        <v>69</v>
      </c>
      <c r="E152" s="12">
        <v>44481</v>
      </c>
      <c r="F152" s="74" t="s">
        <v>2543</v>
      </c>
      <c r="G152" s="12">
        <v>44482.833333333336</v>
      </c>
      <c r="H152" s="75" t="s">
        <v>1888</v>
      </c>
      <c r="I152" s="15">
        <v>78</v>
      </c>
      <c r="J152" s="15">
        <v>55</v>
      </c>
      <c r="K152" s="15">
        <v>28</v>
      </c>
      <c r="L152" s="15">
        <v>14</v>
      </c>
      <c r="M152" s="79">
        <v>30.03</v>
      </c>
      <c r="N152" s="101">
        <v>30.03</v>
      </c>
      <c r="O152" s="63">
        <v>2530</v>
      </c>
      <c r="P152" s="64">
        <f>Table224578910112345678910111213141516171819[[#This Row],[PEMBULATAN]]*O152</f>
        <v>75975.900000000009</v>
      </c>
    </row>
    <row r="153" spans="1:16" ht="26.25" customHeight="1" x14ac:dyDescent="0.2">
      <c r="A153" s="13"/>
      <c r="B153" s="73"/>
      <c r="C153" s="71" t="s">
        <v>2986</v>
      </c>
      <c r="D153" s="76" t="s">
        <v>69</v>
      </c>
      <c r="E153" s="12">
        <v>44481</v>
      </c>
      <c r="F153" s="74" t="s">
        <v>2543</v>
      </c>
      <c r="G153" s="12">
        <v>44482.833333333336</v>
      </c>
      <c r="H153" s="75" t="s">
        <v>1888</v>
      </c>
      <c r="I153" s="15">
        <v>86</v>
      </c>
      <c r="J153" s="15">
        <v>64</v>
      </c>
      <c r="K153" s="15">
        <v>21</v>
      </c>
      <c r="L153" s="15">
        <v>12</v>
      </c>
      <c r="M153" s="79">
        <v>28.896000000000001</v>
      </c>
      <c r="N153" s="101">
        <v>28.896000000000001</v>
      </c>
      <c r="O153" s="63">
        <v>2530</v>
      </c>
      <c r="P153" s="64">
        <f>Table224578910112345678910111213141516171819[[#This Row],[PEMBULATAN]]*O153</f>
        <v>73106.880000000005</v>
      </c>
    </row>
    <row r="154" spans="1:16" ht="26.25" customHeight="1" x14ac:dyDescent="0.2">
      <c r="A154" s="13"/>
      <c r="B154" s="73"/>
      <c r="C154" s="71" t="s">
        <v>2987</v>
      </c>
      <c r="D154" s="76" t="s">
        <v>69</v>
      </c>
      <c r="E154" s="12">
        <v>44481</v>
      </c>
      <c r="F154" s="74" t="s">
        <v>2543</v>
      </c>
      <c r="G154" s="12">
        <v>44482.833333333336</v>
      </c>
      <c r="H154" s="75" t="s">
        <v>1888</v>
      </c>
      <c r="I154" s="15">
        <v>96</v>
      </c>
      <c r="J154" s="15">
        <v>56</v>
      </c>
      <c r="K154" s="15">
        <v>20</v>
      </c>
      <c r="L154" s="15">
        <v>10</v>
      </c>
      <c r="M154" s="79">
        <v>26.88</v>
      </c>
      <c r="N154" s="101">
        <v>26.88</v>
      </c>
      <c r="O154" s="63">
        <v>2530</v>
      </c>
      <c r="P154" s="64">
        <f>Table224578910112345678910111213141516171819[[#This Row],[PEMBULATAN]]*O154</f>
        <v>68006.399999999994</v>
      </c>
    </row>
    <row r="155" spans="1:16" ht="26.25" customHeight="1" x14ac:dyDescent="0.2">
      <c r="A155" s="13"/>
      <c r="B155" s="73"/>
      <c r="C155" s="71" t="s">
        <v>2988</v>
      </c>
      <c r="D155" s="76" t="s">
        <v>69</v>
      </c>
      <c r="E155" s="12">
        <v>44481</v>
      </c>
      <c r="F155" s="74" t="s">
        <v>2543</v>
      </c>
      <c r="G155" s="12">
        <v>44482.833333333336</v>
      </c>
      <c r="H155" s="75" t="s">
        <v>1888</v>
      </c>
      <c r="I155" s="15">
        <v>76</v>
      </c>
      <c r="J155" s="15">
        <v>41</v>
      </c>
      <c r="K155" s="15">
        <v>26</v>
      </c>
      <c r="L155" s="15">
        <v>7</v>
      </c>
      <c r="M155" s="79">
        <v>20.254000000000001</v>
      </c>
      <c r="N155" s="101">
        <v>20.254000000000001</v>
      </c>
      <c r="O155" s="63">
        <v>2530</v>
      </c>
      <c r="P155" s="64">
        <f>Table224578910112345678910111213141516171819[[#This Row],[PEMBULATAN]]*O155</f>
        <v>51242.62</v>
      </c>
    </row>
    <row r="156" spans="1:16" ht="26.25" customHeight="1" x14ac:dyDescent="0.2">
      <c r="A156" s="13"/>
      <c r="B156" s="73"/>
      <c r="C156" s="71" t="s">
        <v>2989</v>
      </c>
      <c r="D156" s="76" t="s">
        <v>69</v>
      </c>
      <c r="E156" s="12">
        <v>44481</v>
      </c>
      <c r="F156" s="74" t="s">
        <v>2543</v>
      </c>
      <c r="G156" s="12">
        <v>44482.833333333336</v>
      </c>
      <c r="H156" s="75" t="s">
        <v>1888</v>
      </c>
      <c r="I156" s="15">
        <v>78</v>
      </c>
      <c r="J156" s="15">
        <v>61</v>
      </c>
      <c r="K156" s="15">
        <v>21</v>
      </c>
      <c r="L156" s="15">
        <v>7</v>
      </c>
      <c r="M156" s="79">
        <v>24.979500000000002</v>
      </c>
      <c r="N156" s="101">
        <v>24.979500000000002</v>
      </c>
      <c r="O156" s="63">
        <v>2530</v>
      </c>
      <c r="P156" s="64">
        <f>Table224578910112345678910111213141516171819[[#This Row],[PEMBULATAN]]*O156</f>
        <v>63198.135000000002</v>
      </c>
    </row>
    <row r="157" spans="1:16" ht="26.25" customHeight="1" x14ac:dyDescent="0.2">
      <c r="A157" s="13"/>
      <c r="B157" s="73"/>
      <c r="C157" s="71" t="s">
        <v>2990</v>
      </c>
      <c r="D157" s="76" t="s">
        <v>69</v>
      </c>
      <c r="E157" s="12">
        <v>44481</v>
      </c>
      <c r="F157" s="74" t="s">
        <v>2543</v>
      </c>
      <c r="G157" s="12">
        <v>44482.833333333336</v>
      </c>
      <c r="H157" s="75" t="s">
        <v>1888</v>
      </c>
      <c r="I157" s="15">
        <v>48</v>
      </c>
      <c r="J157" s="15">
        <v>38</v>
      </c>
      <c r="K157" s="15">
        <v>12</v>
      </c>
      <c r="L157" s="15">
        <v>4</v>
      </c>
      <c r="M157" s="79">
        <v>5.4720000000000004</v>
      </c>
      <c r="N157" s="101">
        <v>6</v>
      </c>
      <c r="O157" s="63">
        <v>2530</v>
      </c>
      <c r="P157" s="64">
        <f>Table224578910112345678910111213141516171819[[#This Row],[PEMBULATAN]]*O157</f>
        <v>15180</v>
      </c>
    </row>
    <row r="158" spans="1:16" ht="26.25" customHeight="1" x14ac:dyDescent="0.2">
      <c r="A158" s="13"/>
      <c r="B158" s="73"/>
      <c r="C158" s="71" t="s">
        <v>2991</v>
      </c>
      <c r="D158" s="76" t="s">
        <v>69</v>
      </c>
      <c r="E158" s="12">
        <v>44481</v>
      </c>
      <c r="F158" s="74" t="s">
        <v>2543</v>
      </c>
      <c r="G158" s="12">
        <v>44482.833333333336</v>
      </c>
      <c r="H158" s="75" t="s">
        <v>1888</v>
      </c>
      <c r="I158" s="15">
        <v>76</v>
      </c>
      <c r="J158" s="15">
        <v>52</v>
      </c>
      <c r="K158" s="15">
        <v>32</v>
      </c>
      <c r="L158" s="15">
        <v>15</v>
      </c>
      <c r="M158" s="79">
        <v>31.616</v>
      </c>
      <c r="N158" s="101">
        <v>31.616</v>
      </c>
      <c r="O158" s="63">
        <v>2530</v>
      </c>
      <c r="P158" s="64">
        <f>Table224578910112345678910111213141516171819[[#This Row],[PEMBULATAN]]*O158</f>
        <v>79988.479999999996</v>
      </c>
    </row>
    <row r="159" spans="1:16" ht="26.25" customHeight="1" x14ac:dyDescent="0.2">
      <c r="A159" s="13"/>
      <c r="B159" s="73"/>
      <c r="C159" s="71" t="s">
        <v>2992</v>
      </c>
      <c r="D159" s="76" t="s">
        <v>69</v>
      </c>
      <c r="E159" s="12">
        <v>44481</v>
      </c>
      <c r="F159" s="74" t="s">
        <v>2543</v>
      </c>
      <c r="G159" s="12">
        <v>44482.833333333336</v>
      </c>
      <c r="H159" s="75" t="s">
        <v>1888</v>
      </c>
      <c r="I159" s="15">
        <v>97</v>
      </c>
      <c r="J159" s="15">
        <v>52</v>
      </c>
      <c r="K159" s="15">
        <v>31</v>
      </c>
      <c r="L159" s="15">
        <v>16</v>
      </c>
      <c r="M159" s="79">
        <v>39.091000000000001</v>
      </c>
      <c r="N159" s="101">
        <v>39.091000000000001</v>
      </c>
      <c r="O159" s="63">
        <v>2530</v>
      </c>
      <c r="P159" s="64">
        <f>Table224578910112345678910111213141516171819[[#This Row],[PEMBULATAN]]*O159</f>
        <v>98900.23</v>
      </c>
    </row>
    <row r="160" spans="1:16" ht="26.25" customHeight="1" x14ac:dyDescent="0.2">
      <c r="A160" s="13"/>
      <c r="B160" s="73"/>
      <c r="C160" s="71" t="s">
        <v>2993</v>
      </c>
      <c r="D160" s="76" t="s">
        <v>69</v>
      </c>
      <c r="E160" s="12">
        <v>44481</v>
      </c>
      <c r="F160" s="74" t="s">
        <v>2543</v>
      </c>
      <c r="G160" s="12">
        <v>44482.833333333336</v>
      </c>
      <c r="H160" s="75" t="s">
        <v>1888</v>
      </c>
      <c r="I160" s="15">
        <v>72</v>
      </c>
      <c r="J160" s="15">
        <v>61</v>
      </c>
      <c r="K160" s="15">
        <v>18</v>
      </c>
      <c r="L160" s="15">
        <v>8</v>
      </c>
      <c r="M160" s="79">
        <v>19.763999999999999</v>
      </c>
      <c r="N160" s="101">
        <v>19.763999999999999</v>
      </c>
      <c r="O160" s="63">
        <v>2530</v>
      </c>
      <c r="P160" s="64">
        <f>Table224578910112345678910111213141516171819[[#This Row],[PEMBULATAN]]*O160</f>
        <v>50002.92</v>
      </c>
    </row>
    <row r="161" spans="1:16" ht="26.25" customHeight="1" x14ac:dyDescent="0.2">
      <c r="A161" s="13"/>
      <c r="B161" s="73"/>
      <c r="C161" s="71" t="s">
        <v>2994</v>
      </c>
      <c r="D161" s="76" t="s">
        <v>69</v>
      </c>
      <c r="E161" s="12">
        <v>44481</v>
      </c>
      <c r="F161" s="74" t="s">
        <v>2543</v>
      </c>
      <c r="G161" s="12">
        <v>44482.833333333336</v>
      </c>
      <c r="H161" s="75" t="s">
        <v>1888</v>
      </c>
      <c r="I161" s="15">
        <v>88</v>
      </c>
      <c r="J161" s="15">
        <v>49</v>
      </c>
      <c r="K161" s="15">
        <v>32</v>
      </c>
      <c r="L161" s="15">
        <v>23</v>
      </c>
      <c r="M161" s="79">
        <v>34.496000000000002</v>
      </c>
      <c r="N161" s="101">
        <v>34.496000000000002</v>
      </c>
      <c r="O161" s="63">
        <v>2530</v>
      </c>
      <c r="P161" s="64">
        <f>Table224578910112345678910111213141516171819[[#This Row],[PEMBULATAN]]*O161</f>
        <v>87274.880000000005</v>
      </c>
    </row>
    <row r="162" spans="1:16" ht="26.25" customHeight="1" x14ac:dyDescent="0.2">
      <c r="A162" s="13"/>
      <c r="B162" s="73"/>
      <c r="C162" s="71" t="s">
        <v>2995</v>
      </c>
      <c r="D162" s="76" t="s">
        <v>69</v>
      </c>
      <c r="E162" s="12">
        <v>44481</v>
      </c>
      <c r="F162" s="74" t="s">
        <v>2543</v>
      </c>
      <c r="G162" s="12">
        <v>44482.833333333336</v>
      </c>
      <c r="H162" s="75" t="s">
        <v>1888</v>
      </c>
      <c r="I162" s="15">
        <v>55</v>
      </c>
      <c r="J162" s="15">
        <v>52</v>
      </c>
      <c r="K162" s="15">
        <v>25</v>
      </c>
      <c r="L162" s="15">
        <v>4</v>
      </c>
      <c r="M162" s="79">
        <v>17.875</v>
      </c>
      <c r="N162" s="101">
        <v>17.875</v>
      </c>
      <c r="O162" s="63">
        <v>2530</v>
      </c>
      <c r="P162" s="64">
        <f>Table224578910112345678910111213141516171819[[#This Row],[PEMBULATAN]]*O162</f>
        <v>45223.75</v>
      </c>
    </row>
    <row r="163" spans="1:16" ht="26.25" customHeight="1" x14ac:dyDescent="0.2">
      <c r="A163" s="13"/>
      <c r="B163" s="73"/>
      <c r="C163" s="71" t="s">
        <v>2996</v>
      </c>
      <c r="D163" s="76" t="s">
        <v>69</v>
      </c>
      <c r="E163" s="12">
        <v>44481</v>
      </c>
      <c r="F163" s="74" t="s">
        <v>2543</v>
      </c>
      <c r="G163" s="12">
        <v>44482.833333333336</v>
      </c>
      <c r="H163" s="75" t="s">
        <v>1888</v>
      </c>
      <c r="I163" s="15">
        <v>83</v>
      </c>
      <c r="J163" s="15">
        <v>51</v>
      </c>
      <c r="K163" s="15">
        <v>31</v>
      </c>
      <c r="L163" s="15">
        <v>9</v>
      </c>
      <c r="M163" s="79">
        <v>32.805750000000003</v>
      </c>
      <c r="N163" s="101">
        <v>32.805750000000003</v>
      </c>
      <c r="O163" s="63">
        <v>2530</v>
      </c>
      <c r="P163" s="64">
        <f>Table224578910112345678910111213141516171819[[#This Row],[PEMBULATAN]]*O163</f>
        <v>82998.547500000015</v>
      </c>
    </row>
    <row r="164" spans="1:16" ht="26.25" customHeight="1" x14ac:dyDescent="0.2">
      <c r="A164" s="13"/>
      <c r="B164" s="73"/>
      <c r="C164" s="71" t="s">
        <v>2997</v>
      </c>
      <c r="D164" s="76" t="s">
        <v>69</v>
      </c>
      <c r="E164" s="12">
        <v>44481</v>
      </c>
      <c r="F164" s="74" t="s">
        <v>2543</v>
      </c>
      <c r="G164" s="12">
        <v>44482.833333333336</v>
      </c>
      <c r="H164" s="75" t="s">
        <v>1888</v>
      </c>
      <c r="I164" s="15">
        <v>86</v>
      </c>
      <c r="J164" s="15">
        <v>21</v>
      </c>
      <c r="K164" s="15">
        <v>28</v>
      </c>
      <c r="L164" s="15">
        <v>30</v>
      </c>
      <c r="M164" s="79">
        <v>12.641999999999999</v>
      </c>
      <c r="N164" s="101">
        <v>30</v>
      </c>
      <c r="O164" s="63">
        <v>2530</v>
      </c>
      <c r="P164" s="64">
        <f>Table224578910112345678910111213141516171819[[#This Row],[PEMBULATAN]]*O164</f>
        <v>75900</v>
      </c>
    </row>
    <row r="165" spans="1:16" ht="26.25" customHeight="1" x14ac:dyDescent="0.2">
      <c r="A165" s="13"/>
      <c r="B165" s="73"/>
      <c r="C165" s="71" t="s">
        <v>2998</v>
      </c>
      <c r="D165" s="76" t="s">
        <v>69</v>
      </c>
      <c r="E165" s="12">
        <v>44481</v>
      </c>
      <c r="F165" s="74" t="s">
        <v>2543</v>
      </c>
      <c r="G165" s="12">
        <v>44482.833333333336</v>
      </c>
      <c r="H165" s="75" t="s">
        <v>1888</v>
      </c>
      <c r="I165" s="15">
        <v>85</v>
      </c>
      <c r="J165" s="15">
        <v>56</v>
      </c>
      <c r="K165" s="15">
        <v>21</v>
      </c>
      <c r="L165" s="15">
        <v>15</v>
      </c>
      <c r="M165" s="79">
        <v>24.99</v>
      </c>
      <c r="N165" s="101">
        <v>24.99</v>
      </c>
      <c r="O165" s="63">
        <v>2530</v>
      </c>
      <c r="P165" s="64">
        <f>Table224578910112345678910111213141516171819[[#This Row],[PEMBULATAN]]*O165</f>
        <v>63224.7</v>
      </c>
    </row>
    <row r="166" spans="1:16" ht="26.25" customHeight="1" x14ac:dyDescent="0.2">
      <c r="A166" s="13"/>
      <c r="B166" s="73"/>
      <c r="C166" s="71" t="s">
        <v>2999</v>
      </c>
      <c r="D166" s="76" t="s">
        <v>69</v>
      </c>
      <c r="E166" s="12">
        <v>44481</v>
      </c>
      <c r="F166" s="74" t="s">
        <v>2543</v>
      </c>
      <c r="G166" s="12">
        <v>44482.833333333336</v>
      </c>
      <c r="H166" s="75" t="s">
        <v>1888</v>
      </c>
      <c r="I166" s="15">
        <v>73</v>
      </c>
      <c r="J166" s="15">
        <v>61</v>
      </c>
      <c r="K166" s="15">
        <v>22</v>
      </c>
      <c r="L166" s="15">
        <v>10</v>
      </c>
      <c r="M166" s="79">
        <v>24.491499999999998</v>
      </c>
      <c r="N166" s="101">
        <v>25</v>
      </c>
      <c r="O166" s="63">
        <v>2530</v>
      </c>
      <c r="P166" s="64">
        <f>Table224578910112345678910111213141516171819[[#This Row],[PEMBULATAN]]*O166</f>
        <v>63250</v>
      </c>
    </row>
    <row r="167" spans="1:16" ht="26.25" customHeight="1" x14ac:dyDescent="0.2">
      <c r="A167" s="13"/>
      <c r="B167" s="73"/>
      <c r="C167" s="71" t="s">
        <v>3000</v>
      </c>
      <c r="D167" s="76" t="s">
        <v>69</v>
      </c>
      <c r="E167" s="12">
        <v>44481</v>
      </c>
      <c r="F167" s="74" t="s">
        <v>2543</v>
      </c>
      <c r="G167" s="12">
        <v>44482.833333333336</v>
      </c>
      <c r="H167" s="75" t="s">
        <v>1888</v>
      </c>
      <c r="I167" s="15">
        <v>88</v>
      </c>
      <c r="J167" s="15">
        <v>59</v>
      </c>
      <c r="K167" s="15">
        <v>27</v>
      </c>
      <c r="L167" s="15">
        <v>20</v>
      </c>
      <c r="M167" s="79">
        <v>35.045999999999999</v>
      </c>
      <c r="N167" s="101">
        <v>35.045999999999999</v>
      </c>
      <c r="O167" s="63">
        <v>2530</v>
      </c>
      <c r="P167" s="64">
        <f>Table224578910112345678910111213141516171819[[#This Row],[PEMBULATAN]]*O167</f>
        <v>88666.38</v>
      </c>
    </row>
    <row r="168" spans="1:16" ht="26.25" customHeight="1" x14ac:dyDescent="0.2">
      <c r="A168" s="13"/>
      <c r="B168" s="73"/>
      <c r="C168" s="71" t="s">
        <v>3001</v>
      </c>
      <c r="D168" s="76" t="s">
        <v>69</v>
      </c>
      <c r="E168" s="12">
        <v>44481</v>
      </c>
      <c r="F168" s="74" t="s">
        <v>2543</v>
      </c>
      <c r="G168" s="12">
        <v>44482.833333333336</v>
      </c>
      <c r="H168" s="75" t="s">
        <v>1888</v>
      </c>
      <c r="I168" s="15">
        <v>40</v>
      </c>
      <c r="J168" s="15">
        <v>28</v>
      </c>
      <c r="K168" s="15">
        <v>8</v>
      </c>
      <c r="L168" s="15">
        <v>1</v>
      </c>
      <c r="M168" s="79">
        <v>2.2400000000000002</v>
      </c>
      <c r="N168" s="101">
        <v>2.2400000000000002</v>
      </c>
      <c r="O168" s="63">
        <v>2530</v>
      </c>
      <c r="P168" s="64">
        <f>Table224578910112345678910111213141516171819[[#This Row],[PEMBULATAN]]*O168</f>
        <v>5667.2000000000007</v>
      </c>
    </row>
    <row r="169" spans="1:16" ht="26.25" customHeight="1" x14ac:dyDescent="0.2">
      <c r="A169" s="13"/>
      <c r="B169" s="73"/>
      <c r="C169" s="71" t="s">
        <v>3002</v>
      </c>
      <c r="D169" s="76" t="s">
        <v>69</v>
      </c>
      <c r="E169" s="12">
        <v>44481</v>
      </c>
      <c r="F169" s="74" t="s">
        <v>2543</v>
      </c>
      <c r="G169" s="12">
        <v>44482.833333333336</v>
      </c>
      <c r="H169" s="75" t="s">
        <v>1888</v>
      </c>
      <c r="I169" s="15">
        <v>93</v>
      </c>
      <c r="J169" s="15">
        <v>65</v>
      </c>
      <c r="K169" s="15">
        <v>24</v>
      </c>
      <c r="L169" s="15">
        <v>19</v>
      </c>
      <c r="M169" s="79">
        <v>36.270000000000003</v>
      </c>
      <c r="N169" s="101">
        <v>36.270000000000003</v>
      </c>
      <c r="O169" s="63">
        <v>2530</v>
      </c>
      <c r="P169" s="64">
        <f>Table224578910112345678910111213141516171819[[#This Row],[PEMBULATAN]]*O169</f>
        <v>91763.1</v>
      </c>
    </row>
    <row r="170" spans="1:16" ht="26.25" customHeight="1" x14ac:dyDescent="0.2">
      <c r="A170" s="13"/>
      <c r="B170" s="73"/>
      <c r="C170" s="71" t="s">
        <v>3003</v>
      </c>
      <c r="D170" s="76" t="s">
        <v>69</v>
      </c>
      <c r="E170" s="12">
        <v>44481</v>
      </c>
      <c r="F170" s="74" t="s">
        <v>2543</v>
      </c>
      <c r="G170" s="12">
        <v>44482.833333333336</v>
      </c>
      <c r="H170" s="75" t="s">
        <v>1888</v>
      </c>
      <c r="I170" s="15">
        <v>77</v>
      </c>
      <c r="J170" s="15">
        <v>51</v>
      </c>
      <c r="K170" s="15">
        <v>23</v>
      </c>
      <c r="L170" s="15">
        <v>9</v>
      </c>
      <c r="M170" s="79">
        <v>22.580249999999999</v>
      </c>
      <c r="N170" s="101">
        <v>22.580249999999999</v>
      </c>
      <c r="O170" s="63">
        <v>2530</v>
      </c>
      <c r="P170" s="64">
        <f>Table224578910112345678910111213141516171819[[#This Row],[PEMBULATAN]]*O170</f>
        <v>57128.032500000001</v>
      </c>
    </row>
    <row r="171" spans="1:16" ht="26.25" customHeight="1" x14ac:dyDescent="0.2">
      <c r="A171" s="13"/>
      <c r="B171" s="73"/>
      <c r="C171" s="71" t="s">
        <v>3004</v>
      </c>
      <c r="D171" s="76" t="s">
        <v>69</v>
      </c>
      <c r="E171" s="12">
        <v>44481</v>
      </c>
      <c r="F171" s="74" t="s">
        <v>2543</v>
      </c>
      <c r="G171" s="12">
        <v>44482.833333333336</v>
      </c>
      <c r="H171" s="75" t="s">
        <v>1888</v>
      </c>
      <c r="I171" s="15">
        <v>98</v>
      </c>
      <c r="J171" s="15">
        <v>65</v>
      </c>
      <c r="K171" s="15">
        <v>26</v>
      </c>
      <c r="L171" s="15">
        <v>20</v>
      </c>
      <c r="M171" s="79">
        <v>41.405000000000001</v>
      </c>
      <c r="N171" s="101">
        <v>42</v>
      </c>
      <c r="O171" s="63">
        <v>2530</v>
      </c>
      <c r="P171" s="64">
        <f>Table224578910112345678910111213141516171819[[#This Row],[PEMBULATAN]]*O171</f>
        <v>106260</v>
      </c>
    </row>
    <row r="172" spans="1:16" ht="26.25" customHeight="1" x14ac:dyDescent="0.2">
      <c r="A172" s="13"/>
      <c r="B172" s="73"/>
      <c r="C172" s="71" t="s">
        <v>3005</v>
      </c>
      <c r="D172" s="76" t="s">
        <v>69</v>
      </c>
      <c r="E172" s="12">
        <v>44481</v>
      </c>
      <c r="F172" s="74" t="s">
        <v>2543</v>
      </c>
      <c r="G172" s="12">
        <v>44482.833333333336</v>
      </c>
      <c r="H172" s="75" t="s">
        <v>1888</v>
      </c>
      <c r="I172" s="15">
        <v>75</v>
      </c>
      <c r="J172" s="15">
        <v>61</v>
      </c>
      <c r="K172" s="15">
        <v>20</v>
      </c>
      <c r="L172" s="15">
        <v>10</v>
      </c>
      <c r="M172" s="79">
        <v>22.875</v>
      </c>
      <c r="N172" s="101">
        <v>22.875</v>
      </c>
      <c r="O172" s="63">
        <v>2530</v>
      </c>
      <c r="P172" s="64">
        <f>Table224578910112345678910111213141516171819[[#This Row],[PEMBULATAN]]*O172</f>
        <v>57873.75</v>
      </c>
    </row>
    <row r="173" spans="1:16" ht="26.25" customHeight="1" x14ac:dyDescent="0.2">
      <c r="A173" s="13"/>
      <c r="B173" s="73"/>
      <c r="C173" s="71" t="s">
        <v>3006</v>
      </c>
      <c r="D173" s="76" t="s">
        <v>69</v>
      </c>
      <c r="E173" s="12">
        <v>44481</v>
      </c>
      <c r="F173" s="74" t="s">
        <v>2543</v>
      </c>
      <c r="G173" s="12">
        <v>44482.833333333336</v>
      </c>
      <c r="H173" s="75" t="s">
        <v>1888</v>
      </c>
      <c r="I173" s="15">
        <v>58</v>
      </c>
      <c r="J173" s="15">
        <v>41</v>
      </c>
      <c r="K173" s="15">
        <v>16</v>
      </c>
      <c r="L173" s="15">
        <v>4</v>
      </c>
      <c r="M173" s="79">
        <v>9.5120000000000005</v>
      </c>
      <c r="N173" s="101">
        <v>9.5120000000000005</v>
      </c>
      <c r="O173" s="63">
        <v>2530</v>
      </c>
      <c r="P173" s="64">
        <f>Table224578910112345678910111213141516171819[[#This Row],[PEMBULATAN]]*O173</f>
        <v>24065.360000000001</v>
      </c>
    </row>
    <row r="174" spans="1:16" ht="26.25" customHeight="1" x14ac:dyDescent="0.2">
      <c r="A174" s="13"/>
      <c r="B174" s="73"/>
      <c r="C174" s="71" t="s">
        <v>3007</v>
      </c>
      <c r="D174" s="76" t="s">
        <v>69</v>
      </c>
      <c r="E174" s="12">
        <v>44481</v>
      </c>
      <c r="F174" s="74" t="s">
        <v>2543</v>
      </c>
      <c r="G174" s="12">
        <v>44482.833333333336</v>
      </c>
      <c r="H174" s="75" t="s">
        <v>1888</v>
      </c>
      <c r="I174" s="15">
        <v>91</v>
      </c>
      <c r="J174" s="15">
        <v>53</v>
      </c>
      <c r="K174" s="15">
        <v>28</v>
      </c>
      <c r="L174" s="15">
        <v>20</v>
      </c>
      <c r="M174" s="79">
        <v>33.761000000000003</v>
      </c>
      <c r="N174" s="101">
        <v>33.761000000000003</v>
      </c>
      <c r="O174" s="63">
        <v>2530</v>
      </c>
      <c r="P174" s="64">
        <f>Table224578910112345678910111213141516171819[[#This Row],[PEMBULATAN]]*O174</f>
        <v>85415.33</v>
      </c>
    </row>
    <row r="175" spans="1:16" ht="26.25" customHeight="1" x14ac:dyDescent="0.2">
      <c r="A175" s="13"/>
      <c r="B175" s="73"/>
      <c r="C175" s="71" t="s">
        <v>3008</v>
      </c>
      <c r="D175" s="76" t="s">
        <v>69</v>
      </c>
      <c r="E175" s="12">
        <v>44481</v>
      </c>
      <c r="F175" s="74" t="s">
        <v>2543</v>
      </c>
      <c r="G175" s="12">
        <v>44482.833333333336</v>
      </c>
      <c r="H175" s="75" t="s">
        <v>1888</v>
      </c>
      <c r="I175" s="15">
        <v>74</v>
      </c>
      <c r="J175" s="15">
        <v>62</v>
      </c>
      <c r="K175" s="15">
        <v>25</v>
      </c>
      <c r="L175" s="15">
        <v>5</v>
      </c>
      <c r="M175" s="79">
        <v>28.675000000000001</v>
      </c>
      <c r="N175" s="101">
        <v>28.675000000000001</v>
      </c>
      <c r="O175" s="63">
        <v>2530</v>
      </c>
      <c r="P175" s="64">
        <f>Table224578910112345678910111213141516171819[[#This Row],[PEMBULATAN]]*O175</f>
        <v>72547.75</v>
      </c>
    </row>
    <row r="176" spans="1:16" ht="26.25" customHeight="1" x14ac:dyDescent="0.2">
      <c r="A176" s="13"/>
      <c r="B176" s="73"/>
      <c r="C176" s="71" t="s">
        <v>3009</v>
      </c>
      <c r="D176" s="76" t="s">
        <v>69</v>
      </c>
      <c r="E176" s="12">
        <v>44481</v>
      </c>
      <c r="F176" s="74" t="s">
        <v>2543</v>
      </c>
      <c r="G176" s="12">
        <v>44482.833333333336</v>
      </c>
      <c r="H176" s="75" t="s">
        <v>1888</v>
      </c>
      <c r="I176" s="15">
        <v>33</v>
      </c>
      <c r="J176" s="15">
        <v>33</v>
      </c>
      <c r="K176" s="15">
        <v>11</v>
      </c>
      <c r="L176" s="15">
        <v>1</v>
      </c>
      <c r="M176" s="79">
        <v>2.9947499999999998</v>
      </c>
      <c r="N176" s="101">
        <v>2.9947499999999998</v>
      </c>
      <c r="O176" s="63">
        <v>2530</v>
      </c>
      <c r="P176" s="64">
        <f>Table224578910112345678910111213141516171819[[#This Row],[PEMBULATAN]]*O176</f>
        <v>7576.7174999999997</v>
      </c>
    </row>
    <row r="177" spans="1:16" ht="26.25" customHeight="1" x14ac:dyDescent="0.2">
      <c r="A177" s="13"/>
      <c r="B177" s="73"/>
      <c r="C177" s="71" t="s">
        <v>3010</v>
      </c>
      <c r="D177" s="76" t="s">
        <v>69</v>
      </c>
      <c r="E177" s="12">
        <v>44481</v>
      </c>
      <c r="F177" s="74" t="s">
        <v>2543</v>
      </c>
      <c r="G177" s="12">
        <v>44482.833333333336</v>
      </c>
      <c r="H177" s="75" t="s">
        <v>1888</v>
      </c>
      <c r="I177" s="15">
        <v>97</v>
      </c>
      <c r="J177" s="15">
        <v>62</v>
      </c>
      <c r="K177" s="15">
        <v>28</v>
      </c>
      <c r="L177" s="15">
        <v>21</v>
      </c>
      <c r="M177" s="79">
        <v>42.097999999999999</v>
      </c>
      <c r="N177" s="101">
        <v>42.097999999999999</v>
      </c>
      <c r="O177" s="63">
        <v>2530</v>
      </c>
      <c r="P177" s="64">
        <f>Table224578910112345678910111213141516171819[[#This Row],[PEMBULATAN]]*O177</f>
        <v>106507.94</v>
      </c>
    </row>
    <row r="178" spans="1:16" ht="26.25" customHeight="1" x14ac:dyDescent="0.2">
      <c r="A178" s="13"/>
      <c r="B178" s="73"/>
      <c r="C178" s="71" t="s">
        <v>3011</v>
      </c>
      <c r="D178" s="76" t="s">
        <v>69</v>
      </c>
      <c r="E178" s="12">
        <v>44481</v>
      </c>
      <c r="F178" s="74" t="s">
        <v>2543</v>
      </c>
      <c r="G178" s="12">
        <v>44482.833333333336</v>
      </c>
      <c r="H178" s="75" t="s">
        <v>1888</v>
      </c>
      <c r="I178" s="15">
        <v>95</v>
      </c>
      <c r="J178" s="15">
        <v>58</v>
      </c>
      <c r="K178" s="15">
        <v>28</v>
      </c>
      <c r="L178" s="15">
        <v>18</v>
      </c>
      <c r="M178" s="79">
        <v>38.57</v>
      </c>
      <c r="N178" s="101">
        <v>38.57</v>
      </c>
      <c r="O178" s="63">
        <v>2530</v>
      </c>
      <c r="P178" s="64">
        <f>Table224578910112345678910111213141516171819[[#This Row],[PEMBULATAN]]*O178</f>
        <v>97582.1</v>
      </c>
    </row>
    <row r="179" spans="1:16" ht="26.25" customHeight="1" x14ac:dyDescent="0.2">
      <c r="A179" s="13"/>
      <c r="B179" s="73"/>
      <c r="C179" s="71" t="s">
        <v>3012</v>
      </c>
      <c r="D179" s="76" t="s">
        <v>69</v>
      </c>
      <c r="E179" s="12">
        <v>44481</v>
      </c>
      <c r="F179" s="74" t="s">
        <v>2543</v>
      </c>
      <c r="G179" s="12">
        <v>44482.833333333336</v>
      </c>
      <c r="H179" s="75" t="s">
        <v>1888</v>
      </c>
      <c r="I179" s="15">
        <v>78</v>
      </c>
      <c r="J179" s="15">
        <v>61</v>
      </c>
      <c r="K179" s="15">
        <v>23</v>
      </c>
      <c r="L179" s="15">
        <v>13</v>
      </c>
      <c r="M179" s="79">
        <v>27.358499999999999</v>
      </c>
      <c r="N179" s="101">
        <v>28</v>
      </c>
      <c r="O179" s="63">
        <v>2530</v>
      </c>
      <c r="P179" s="64">
        <f>Table224578910112345678910111213141516171819[[#This Row],[PEMBULATAN]]*O179</f>
        <v>70840</v>
      </c>
    </row>
    <row r="180" spans="1:16" ht="26.25" customHeight="1" x14ac:dyDescent="0.2">
      <c r="A180" s="13"/>
      <c r="B180" s="73"/>
      <c r="C180" s="71" t="s">
        <v>3013</v>
      </c>
      <c r="D180" s="76" t="s">
        <v>69</v>
      </c>
      <c r="E180" s="12">
        <v>44481</v>
      </c>
      <c r="F180" s="74" t="s">
        <v>2543</v>
      </c>
      <c r="G180" s="12">
        <v>44482.833333333336</v>
      </c>
      <c r="H180" s="75" t="s">
        <v>1888</v>
      </c>
      <c r="I180" s="15">
        <v>86</v>
      </c>
      <c r="J180" s="15">
        <v>62</v>
      </c>
      <c r="K180" s="15">
        <v>23</v>
      </c>
      <c r="L180" s="15">
        <v>16</v>
      </c>
      <c r="M180" s="79">
        <v>30.658999999999999</v>
      </c>
      <c r="N180" s="101">
        <v>30.658999999999999</v>
      </c>
      <c r="O180" s="63">
        <v>2530</v>
      </c>
      <c r="P180" s="64">
        <f>Table224578910112345678910111213141516171819[[#This Row],[PEMBULATAN]]*O180</f>
        <v>77567.27</v>
      </c>
    </row>
    <row r="181" spans="1:16" ht="26.25" customHeight="1" x14ac:dyDescent="0.2">
      <c r="A181" s="13"/>
      <c r="B181" s="73"/>
      <c r="C181" s="71" t="s">
        <v>3014</v>
      </c>
      <c r="D181" s="76" t="s">
        <v>69</v>
      </c>
      <c r="E181" s="12">
        <v>44481</v>
      </c>
      <c r="F181" s="74" t="s">
        <v>2543</v>
      </c>
      <c r="G181" s="12">
        <v>44482.833333333336</v>
      </c>
      <c r="H181" s="75" t="s">
        <v>1888</v>
      </c>
      <c r="I181" s="15">
        <v>88</v>
      </c>
      <c r="J181" s="15">
        <v>66</v>
      </c>
      <c r="K181" s="15">
        <v>23</v>
      </c>
      <c r="L181" s="15">
        <v>24</v>
      </c>
      <c r="M181" s="79">
        <v>33.396000000000001</v>
      </c>
      <c r="N181" s="101">
        <v>34</v>
      </c>
      <c r="O181" s="63">
        <v>2530</v>
      </c>
      <c r="P181" s="64">
        <f>Table224578910112345678910111213141516171819[[#This Row],[PEMBULATAN]]*O181</f>
        <v>86020</v>
      </c>
    </row>
    <row r="182" spans="1:16" ht="26.25" customHeight="1" x14ac:dyDescent="0.2">
      <c r="A182" s="13"/>
      <c r="B182" s="73"/>
      <c r="C182" s="71" t="s">
        <v>3015</v>
      </c>
      <c r="D182" s="76" t="s">
        <v>69</v>
      </c>
      <c r="E182" s="12">
        <v>44481</v>
      </c>
      <c r="F182" s="74" t="s">
        <v>2543</v>
      </c>
      <c r="G182" s="12">
        <v>44482.833333333336</v>
      </c>
      <c r="H182" s="75" t="s">
        <v>1888</v>
      </c>
      <c r="I182" s="15">
        <v>88</v>
      </c>
      <c r="J182" s="15">
        <v>52</v>
      </c>
      <c r="K182" s="15">
        <v>26</v>
      </c>
      <c r="L182" s="15">
        <v>14</v>
      </c>
      <c r="M182" s="79">
        <v>29.744</v>
      </c>
      <c r="N182" s="101">
        <v>29.744</v>
      </c>
      <c r="O182" s="63">
        <v>2530</v>
      </c>
      <c r="P182" s="64">
        <f>Table224578910112345678910111213141516171819[[#This Row],[PEMBULATAN]]*O182</f>
        <v>75252.319999999992</v>
      </c>
    </row>
    <row r="183" spans="1:16" ht="26.25" customHeight="1" x14ac:dyDescent="0.2">
      <c r="A183" s="13"/>
      <c r="B183" s="73"/>
      <c r="C183" s="71" t="s">
        <v>3016</v>
      </c>
      <c r="D183" s="76" t="s">
        <v>69</v>
      </c>
      <c r="E183" s="12">
        <v>44481</v>
      </c>
      <c r="F183" s="74" t="s">
        <v>2543</v>
      </c>
      <c r="G183" s="12">
        <v>44482.833333333336</v>
      </c>
      <c r="H183" s="75" t="s">
        <v>1888</v>
      </c>
      <c r="I183" s="15">
        <v>46</v>
      </c>
      <c r="J183" s="15">
        <v>33</v>
      </c>
      <c r="K183" s="15">
        <v>15</v>
      </c>
      <c r="L183" s="15">
        <v>3</v>
      </c>
      <c r="M183" s="79">
        <v>5.6924999999999999</v>
      </c>
      <c r="N183" s="101">
        <v>5.6924999999999999</v>
      </c>
      <c r="O183" s="63">
        <v>2530</v>
      </c>
      <c r="P183" s="64">
        <f>Table224578910112345678910111213141516171819[[#This Row],[PEMBULATAN]]*O183</f>
        <v>14402.025</v>
      </c>
    </row>
    <row r="184" spans="1:16" ht="26.25" customHeight="1" x14ac:dyDescent="0.2">
      <c r="A184" s="13"/>
      <c r="B184" s="73"/>
      <c r="C184" s="71" t="s">
        <v>3017</v>
      </c>
      <c r="D184" s="76" t="s">
        <v>69</v>
      </c>
      <c r="E184" s="12">
        <v>44481</v>
      </c>
      <c r="F184" s="74" t="s">
        <v>2543</v>
      </c>
      <c r="G184" s="12">
        <v>44482.833333333336</v>
      </c>
      <c r="H184" s="75" t="s">
        <v>1888</v>
      </c>
      <c r="I184" s="15">
        <v>43</v>
      </c>
      <c r="J184" s="15">
        <v>32</v>
      </c>
      <c r="K184" s="15">
        <v>20</v>
      </c>
      <c r="L184" s="15">
        <v>5</v>
      </c>
      <c r="M184" s="79">
        <v>6.88</v>
      </c>
      <c r="N184" s="101">
        <v>6.88</v>
      </c>
      <c r="O184" s="63">
        <v>2530</v>
      </c>
      <c r="P184" s="64">
        <f>Table224578910112345678910111213141516171819[[#This Row],[PEMBULATAN]]*O184</f>
        <v>17406.400000000001</v>
      </c>
    </row>
    <row r="185" spans="1:16" ht="26.25" customHeight="1" x14ac:dyDescent="0.2">
      <c r="A185" s="13"/>
      <c r="B185" s="73"/>
      <c r="C185" s="71" t="s">
        <v>3018</v>
      </c>
      <c r="D185" s="76" t="s">
        <v>69</v>
      </c>
      <c r="E185" s="12">
        <v>44481</v>
      </c>
      <c r="F185" s="74" t="s">
        <v>2543</v>
      </c>
      <c r="G185" s="12">
        <v>44482.833333333336</v>
      </c>
      <c r="H185" s="75" t="s">
        <v>1888</v>
      </c>
      <c r="I185" s="15">
        <v>46</v>
      </c>
      <c r="J185" s="15">
        <v>38</v>
      </c>
      <c r="K185" s="15">
        <v>8</v>
      </c>
      <c r="L185" s="15">
        <v>1</v>
      </c>
      <c r="M185" s="79">
        <v>3.496</v>
      </c>
      <c r="N185" s="101">
        <v>3.496</v>
      </c>
      <c r="O185" s="63">
        <v>2530</v>
      </c>
      <c r="P185" s="64">
        <f>Table224578910112345678910111213141516171819[[#This Row],[PEMBULATAN]]*O185</f>
        <v>8844.8799999999992</v>
      </c>
    </row>
    <row r="186" spans="1:16" ht="26.25" customHeight="1" x14ac:dyDescent="0.2">
      <c r="A186" s="13"/>
      <c r="B186" s="73"/>
      <c r="C186" s="71" t="s">
        <v>3019</v>
      </c>
      <c r="D186" s="76" t="s">
        <v>69</v>
      </c>
      <c r="E186" s="12">
        <v>44481</v>
      </c>
      <c r="F186" s="74" t="s">
        <v>2543</v>
      </c>
      <c r="G186" s="12">
        <v>44482.833333333336</v>
      </c>
      <c r="H186" s="75" t="s">
        <v>1888</v>
      </c>
      <c r="I186" s="15">
        <v>93</v>
      </c>
      <c r="J186" s="15">
        <v>64</v>
      </c>
      <c r="K186" s="15">
        <v>27</v>
      </c>
      <c r="L186" s="15">
        <v>24</v>
      </c>
      <c r="M186" s="79">
        <v>40.176000000000002</v>
      </c>
      <c r="N186" s="101">
        <v>40.176000000000002</v>
      </c>
      <c r="O186" s="63">
        <v>2530</v>
      </c>
      <c r="P186" s="64">
        <f>Table224578910112345678910111213141516171819[[#This Row],[PEMBULATAN]]*O186</f>
        <v>101645.28</v>
      </c>
    </row>
    <row r="187" spans="1:16" ht="26.25" customHeight="1" x14ac:dyDescent="0.2">
      <c r="A187" s="13"/>
      <c r="B187" s="73"/>
      <c r="C187" s="71" t="s">
        <v>3020</v>
      </c>
      <c r="D187" s="76" t="s">
        <v>69</v>
      </c>
      <c r="E187" s="12">
        <v>44481</v>
      </c>
      <c r="F187" s="74" t="s">
        <v>2543</v>
      </c>
      <c r="G187" s="12">
        <v>44482.833333333336</v>
      </c>
      <c r="H187" s="75" t="s">
        <v>1888</v>
      </c>
      <c r="I187" s="15">
        <v>88</v>
      </c>
      <c r="J187" s="15">
        <v>58</v>
      </c>
      <c r="K187" s="15">
        <v>23</v>
      </c>
      <c r="L187" s="15">
        <v>8</v>
      </c>
      <c r="M187" s="79">
        <v>29.347999999999999</v>
      </c>
      <c r="N187" s="101">
        <v>30</v>
      </c>
      <c r="O187" s="63">
        <v>2530</v>
      </c>
      <c r="P187" s="64">
        <f>Table224578910112345678910111213141516171819[[#This Row],[PEMBULATAN]]*O187</f>
        <v>75900</v>
      </c>
    </row>
    <row r="188" spans="1:16" ht="26.25" customHeight="1" x14ac:dyDescent="0.2">
      <c r="A188" s="13"/>
      <c r="B188" s="73"/>
      <c r="C188" s="71" t="s">
        <v>3021</v>
      </c>
      <c r="D188" s="76" t="s">
        <v>69</v>
      </c>
      <c r="E188" s="12">
        <v>44481</v>
      </c>
      <c r="F188" s="74" t="s">
        <v>2543</v>
      </c>
      <c r="G188" s="12">
        <v>44482.833333333336</v>
      </c>
      <c r="H188" s="75" t="s">
        <v>1888</v>
      </c>
      <c r="I188" s="15">
        <v>94</v>
      </c>
      <c r="J188" s="15">
        <v>84</v>
      </c>
      <c r="K188" s="15">
        <v>32</v>
      </c>
      <c r="L188" s="15">
        <v>13</v>
      </c>
      <c r="M188" s="79">
        <v>63.167999999999999</v>
      </c>
      <c r="N188" s="101">
        <v>63.167999999999999</v>
      </c>
      <c r="O188" s="63">
        <v>2530</v>
      </c>
      <c r="P188" s="64">
        <f>Table224578910112345678910111213141516171819[[#This Row],[PEMBULATAN]]*O188</f>
        <v>159815.04000000001</v>
      </c>
    </row>
    <row r="189" spans="1:16" ht="26.25" customHeight="1" x14ac:dyDescent="0.2">
      <c r="A189" s="13"/>
      <c r="B189" s="73"/>
      <c r="C189" s="71" t="s">
        <v>3022</v>
      </c>
      <c r="D189" s="76" t="s">
        <v>69</v>
      </c>
      <c r="E189" s="12">
        <v>44481</v>
      </c>
      <c r="F189" s="74" t="s">
        <v>2543</v>
      </c>
      <c r="G189" s="12">
        <v>44482.833333333336</v>
      </c>
      <c r="H189" s="75" t="s">
        <v>1888</v>
      </c>
      <c r="I189" s="15">
        <v>89</v>
      </c>
      <c r="J189" s="15">
        <v>63</v>
      </c>
      <c r="K189" s="15">
        <v>27</v>
      </c>
      <c r="L189" s="15">
        <v>12</v>
      </c>
      <c r="M189" s="79">
        <v>37.847250000000003</v>
      </c>
      <c r="N189" s="101">
        <v>37.847250000000003</v>
      </c>
      <c r="O189" s="63">
        <v>2530</v>
      </c>
      <c r="P189" s="64">
        <f>Table224578910112345678910111213141516171819[[#This Row],[PEMBULATAN]]*O189</f>
        <v>95753.54250000001</v>
      </c>
    </row>
    <row r="190" spans="1:16" ht="26.25" customHeight="1" x14ac:dyDescent="0.2">
      <c r="A190" s="13"/>
      <c r="B190" s="73"/>
      <c r="C190" s="71" t="s">
        <v>3023</v>
      </c>
      <c r="D190" s="76" t="s">
        <v>69</v>
      </c>
      <c r="E190" s="12">
        <v>44481</v>
      </c>
      <c r="F190" s="74" t="s">
        <v>2543</v>
      </c>
      <c r="G190" s="12">
        <v>44482.833333333336</v>
      </c>
      <c r="H190" s="75" t="s">
        <v>1888</v>
      </c>
      <c r="I190" s="15">
        <v>97</v>
      </c>
      <c r="J190" s="15">
        <v>45</v>
      </c>
      <c r="K190" s="15">
        <v>21</v>
      </c>
      <c r="L190" s="15">
        <v>20</v>
      </c>
      <c r="M190" s="79">
        <v>22.916250000000002</v>
      </c>
      <c r="N190" s="101">
        <v>22.916250000000002</v>
      </c>
      <c r="O190" s="63">
        <v>2530</v>
      </c>
      <c r="P190" s="64">
        <f>Table224578910112345678910111213141516171819[[#This Row],[PEMBULATAN]]*O190</f>
        <v>57978.112500000003</v>
      </c>
    </row>
    <row r="191" spans="1:16" ht="26.25" customHeight="1" x14ac:dyDescent="0.2">
      <c r="A191" s="13"/>
      <c r="B191" s="73"/>
      <c r="C191" s="71" t="s">
        <v>3024</v>
      </c>
      <c r="D191" s="76" t="s">
        <v>69</v>
      </c>
      <c r="E191" s="12">
        <v>44481</v>
      </c>
      <c r="F191" s="74" t="s">
        <v>2543</v>
      </c>
      <c r="G191" s="12">
        <v>44482.833333333336</v>
      </c>
      <c r="H191" s="75" t="s">
        <v>1888</v>
      </c>
      <c r="I191" s="15">
        <v>92</v>
      </c>
      <c r="J191" s="15">
        <v>58</v>
      </c>
      <c r="K191" s="15">
        <v>27</v>
      </c>
      <c r="L191" s="15">
        <v>14</v>
      </c>
      <c r="M191" s="79">
        <v>36.018000000000001</v>
      </c>
      <c r="N191" s="101">
        <v>36.018000000000001</v>
      </c>
      <c r="O191" s="63">
        <v>2530</v>
      </c>
      <c r="P191" s="64">
        <f>Table224578910112345678910111213141516171819[[#This Row],[PEMBULATAN]]*O191</f>
        <v>91125.540000000008</v>
      </c>
    </row>
    <row r="192" spans="1:16" ht="26.25" customHeight="1" x14ac:dyDescent="0.2">
      <c r="A192" s="13"/>
      <c r="B192" s="73"/>
      <c r="C192" s="71" t="s">
        <v>3025</v>
      </c>
      <c r="D192" s="76" t="s">
        <v>69</v>
      </c>
      <c r="E192" s="12">
        <v>44481</v>
      </c>
      <c r="F192" s="74" t="s">
        <v>2543</v>
      </c>
      <c r="G192" s="12">
        <v>44482.833333333336</v>
      </c>
      <c r="H192" s="75" t="s">
        <v>1888</v>
      </c>
      <c r="I192" s="15">
        <v>98</v>
      </c>
      <c r="J192" s="15">
        <v>37</v>
      </c>
      <c r="K192" s="15">
        <v>25</v>
      </c>
      <c r="L192" s="15">
        <v>10</v>
      </c>
      <c r="M192" s="79">
        <v>22.662500000000001</v>
      </c>
      <c r="N192" s="101">
        <v>22.662500000000001</v>
      </c>
      <c r="O192" s="63">
        <v>2530</v>
      </c>
      <c r="P192" s="64">
        <f>Table224578910112345678910111213141516171819[[#This Row],[PEMBULATAN]]*O192</f>
        <v>57336.125</v>
      </c>
    </row>
    <row r="193" spans="1:16" ht="26.25" customHeight="1" x14ac:dyDescent="0.2">
      <c r="A193" s="13"/>
      <c r="B193" s="73"/>
      <c r="C193" s="71" t="s">
        <v>3026</v>
      </c>
      <c r="D193" s="76" t="s">
        <v>69</v>
      </c>
      <c r="E193" s="12">
        <v>44481</v>
      </c>
      <c r="F193" s="74" t="s">
        <v>2543</v>
      </c>
      <c r="G193" s="12">
        <v>44482.833333333336</v>
      </c>
      <c r="H193" s="75" t="s">
        <v>1888</v>
      </c>
      <c r="I193" s="15">
        <v>55</v>
      </c>
      <c r="J193" s="15">
        <v>50</v>
      </c>
      <c r="K193" s="15">
        <v>25</v>
      </c>
      <c r="L193" s="15">
        <v>8</v>
      </c>
      <c r="M193" s="79">
        <v>17.1875</v>
      </c>
      <c r="N193" s="101">
        <v>17.1875</v>
      </c>
      <c r="O193" s="63">
        <v>2530</v>
      </c>
      <c r="P193" s="64">
        <f>Table224578910112345678910111213141516171819[[#This Row],[PEMBULATAN]]*O193</f>
        <v>43484.375</v>
      </c>
    </row>
    <row r="194" spans="1:16" ht="26.25" customHeight="1" x14ac:dyDescent="0.2">
      <c r="A194" s="13"/>
      <c r="B194" s="73"/>
      <c r="C194" s="71" t="s">
        <v>3027</v>
      </c>
      <c r="D194" s="76" t="s">
        <v>69</v>
      </c>
      <c r="E194" s="12">
        <v>44481</v>
      </c>
      <c r="F194" s="74" t="s">
        <v>2543</v>
      </c>
      <c r="G194" s="12">
        <v>44482.833333333336</v>
      </c>
      <c r="H194" s="75" t="s">
        <v>1888</v>
      </c>
      <c r="I194" s="15">
        <v>106</v>
      </c>
      <c r="J194" s="15">
        <v>61</v>
      </c>
      <c r="K194" s="15">
        <v>21</v>
      </c>
      <c r="L194" s="15">
        <v>6</v>
      </c>
      <c r="M194" s="79">
        <v>33.9465</v>
      </c>
      <c r="N194" s="101">
        <v>33.9465</v>
      </c>
      <c r="O194" s="63">
        <v>2530</v>
      </c>
      <c r="P194" s="64">
        <f>Table224578910112345678910111213141516171819[[#This Row],[PEMBULATAN]]*O194</f>
        <v>85884.645000000004</v>
      </c>
    </row>
    <row r="195" spans="1:16" ht="26.25" customHeight="1" x14ac:dyDescent="0.2">
      <c r="A195" s="13"/>
      <c r="B195" s="73"/>
      <c r="C195" s="71" t="s">
        <v>3028</v>
      </c>
      <c r="D195" s="76" t="s">
        <v>69</v>
      </c>
      <c r="E195" s="12">
        <v>44481</v>
      </c>
      <c r="F195" s="74" t="s">
        <v>2543</v>
      </c>
      <c r="G195" s="12">
        <v>44482.833333333336</v>
      </c>
      <c r="H195" s="75" t="s">
        <v>1888</v>
      </c>
      <c r="I195" s="15">
        <v>45</v>
      </c>
      <c r="J195" s="15">
        <v>32</v>
      </c>
      <c r="K195" s="15">
        <v>7</v>
      </c>
      <c r="L195" s="15">
        <v>1</v>
      </c>
      <c r="M195" s="79">
        <v>2.52</v>
      </c>
      <c r="N195" s="101">
        <v>2.52</v>
      </c>
      <c r="O195" s="63">
        <v>2530</v>
      </c>
      <c r="P195" s="64">
        <f>Table224578910112345678910111213141516171819[[#This Row],[PEMBULATAN]]*O195</f>
        <v>6375.6</v>
      </c>
    </row>
    <row r="196" spans="1:16" ht="26.25" customHeight="1" x14ac:dyDescent="0.2">
      <c r="A196" s="13"/>
      <c r="B196" s="73"/>
      <c r="C196" s="71" t="s">
        <v>3029</v>
      </c>
      <c r="D196" s="76" t="s">
        <v>69</v>
      </c>
      <c r="E196" s="12">
        <v>44481</v>
      </c>
      <c r="F196" s="74" t="s">
        <v>2543</v>
      </c>
      <c r="G196" s="12">
        <v>44482.833333333336</v>
      </c>
      <c r="H196" s="75" t="s">
        <v>1888</v>
      </c>
      <c r="I196" s="15">
        <v>71</v>
      </c>
      <c r="J196" s="15">
        <v>42</v>
      </c>
      <c r="K196" s="15">
        <v>25</v>
      </c>
      <c r="L196" s="15">
        <v>5</v>
      </c>
      <c r="M196" s="79">
        <v>18.637499999999999</v>
      </c>
      <c r="N196" s="101">
        <v>18.637499999999999</v>
      </c>
      <c r="O196" s="63">
        <v>2530</v>
      </c>
      <c r="P196" s="64">
        <f>Table224578910112345678910111213141516171819[[#This Row],[PEMBULATAN]]*O196</f>
        <v>47152.875</v>
      </c>
    </row>
    <row r="197" spans="1:16" ht="26.25" customHeight="1" x14ac:dyDescent="0.2">
      <c r="A197" s="13"/>
      <c r="B197" s="73"/>
      <c r="C197" s="71" t="s">
        <v>3030</v>
      </c>
      <c r="D197" s="76" t="s">
        <v>69</v>
      </c>
      <c r="E197" s="12">
        <v>44481</v>
      </c>
      <c r="F197" s="74" t="s">
        <v>2543</v>
      </c>
      <c r="G197" s="12">
        <v>44482.833333333336</v>
      </c>
      <c r="H197" s="75" t="s">
        <v>1888</v>
      </c>
      <c r="I197" s="15">
        <v>76</v>
      </c>
      <c r="J197" s="15">
        <v>53</v>
      </c>
      <c r="K197" s="15">
        <v>25</v>
      </c>
      <c r="L197" s="15">
        <v>17</v>
      </c>
      <c r="M197" s="79">
        <v>25.175000000000001</v>
      </c>
      <c r="N197" s="101">
        <v>25.175000000000001</v>
      </c>
      <c r="O197" s="63">
        <v>2530</v>
      </c>
      <c r="P197" s="64">
        <f>Table224578910112345678910111213141516171819[[#This Row],[PEMBULATAN]]*O197</f>
        <v>63692.75</v>
      </c>
    </row>
    <row r="198" spans="1:16" ht="26.25" customHeight="1" x14ac:dyDescent="0.2">
      <c r="A198" s="13"/>
      <c r="B198" s="73"/>
      <c r="C198" s="71" t="s">
        <v>3031</v>
      </c>
      <c r="D198" s="76" t="s">
        <v>69</v>
      </c>
      <c r="E198" s="12">
        <v>44481</v>
      </c>
      <c r="F198" s="74" t="s">
        <v>2543</v>
      </c>
      <c r="G198" s="12">
        <v>44482.833333333336</v>
      </c>
      <c r="H198" s="75" t="s">
        <v>1888</v>
      </c>
      <c r="I198" s="15">
        <v>75</v>
      </c>
      <c r="J198" s="15">
        <v>45</v>
      </c>
      <c r="K198" s="15">
        <v>26</v>
      </c>
      <c r="L198" s="15">
        <v>12</v>
      </c>
      <c r="M198" s="79">
        <v>21.9375</v>
      </c>
      <c r="N198" s="101">
        <v>21.9375</v>
      </c>
      <c r="O198" s="63">
        <v>2530</v>
      </c>
      <c r="P198" s="64">
        <f>Table224578910112345678910111213141516171819[[#This Row],[PEMBULATAN]]*O198</f>
        <v>55501.875</v>
      </c>
    </row>
    <row r="199" spans="1:16" ht="26.25" customHeight="1" x14ac:dyDescent="0.2">
      <c r="A199" s="13"/>
      <c r="B199" s="73"/>
      <c r="C199" s="71" t="s">
        <v>3032</v>
      </c>
      <c r="D199" s="76" t="s">
        <v>69</v>
      </c>
      <c r="E199" s="12">
        <v>44481</v>
      </c>
      <c r="F199" s="74" t="s">
        <v>2543</v>
      </c>
      <c r="G199" s="12">
        <v>44482.833333333336</v>
      </c>
      <c r="H199" s="75" t="s">
        <v>1888</v>
      </c>
      <c r="I199" s="15">
        <v>92</v>
      </c>
      <c r="J199" s="15">
        <v>42</v>
      </c>
      <c r="K199" s="15">
        <v>25</v>
      </c>
      <c r="L199" s="15">
        <v>6</v>
      </c>
      <c r="M199" s="79">
        <v>24.15</v>
      </c>
      <c r="N199" s="101">
        <v>24.15</v>
      </c>
      <c r="O199" s="63">
        <v>2530</v>
      </c>
      <c r="P199" s="64">
        <f>Table224578910112345678910111213141516171819[[#This Row],[PEMBULATAN]]*O199</f>
        <v>61099.5</v>
      </c>
    </row>
    <row r="200" spans="1:16" ht="26.25" customHeight="1" x14ac:dyDescent="0.2">
      <c r="A200" s="13"/>
      <c r="B200" s="73"/>
      <c r="C200" s="71" t="s">
        <v>3033</v>
      </c>
      <c r="D200" s="76" t="s">
        <v>69</v>
      </c>
      <c r="E200" s="12">
        <v>44481</v>
      </c>
      <c r="F200" s="74" t="s">
        <v>2543</v>
      </c>
      <c r="G200" s="12">
        <v>44482.833333333336</v>
      </c>
      <c r="H200" s="75" t="s">
        <v>1888</v>
      </c>
      <c r="I200" s="15">
        <v>102</v>
      </c>
      <c r="J200" s="15">
        <v>52</v>
      </c>
      <c r="K200" s="15">
        <v>38</v>
      </c>
      <c r="L200" s="15">
        <v>13</v>
      </c>
      <c r="M200" s="79">
        <v>50.387999999999998</v>
      </c>
      <c r="N200" s="101">
        <v>51</v>
      </c>
      <c r="O200" s="63">
        <v>2530</v>
      </c>
      <c r="P200" s="64">
        <f>Table224578910112345678910111213141516171819[[#This Row],[PEMBULATAN]]*O200</f>
        <v>129030</v>
      </c>
    </row>
    <row r="201" spans="1:16" ht="26.25" customHeight="1" x14ac:dyDescent="0.2">
      <c r="A201" s="13"/>
      <c r="B201" s="73"/>
      <c r="C201" s="71" t="s">
        <v>3034</v>
      </c>
      <c r="D201" s="76" t="s">
        <v>69</v>
      </c>
      <c r="E201" s="12">
        <v>44481</v>
      </c>
      <c r="F201" s="74" t="s">
        <v>2543</v>
      </c>
      <c r="G201" s="12">
        <v>44482.833333333336</v>
      </c>
      <c r="H201" s="75" t="s">
        <v>1888</v>
      </c>
      <c r="I201" s="15">
        <v>106</v>
      </c>
      <c r="J201" s="15">
        <v>58</v>
      </c>
      <c r="K201" s="15">
        <v>31</v>
      </c>
      <c r="L201" s="15">
        <v>14</v>
      </c>
      <c r="M201" s="79">
        <v>47.646999999999998</v>
      </c>
      <c r="N201" s="101">
        <v>47.646999999999998</v>
      </c>
      <c r="O201" s="63">
        <v>2530</v>
      </c>
      <c r="P201" s="64">
        <f>Table224578910112345678910111213141516171819[[#This Row],[PEMBULATAN]]*O201</f>
        <v>120546.90999999999</v>
      </c>
    </row>
    <row r="202" spans="1:16" ht="26.25" customHeight="1" x14ac:dyDescent="0.2">
      <c r="A202" s="13"/>
      <c r="B202" s="73"/>
      <c r="C202" s="71" t="s">
        <v>3035</v>
      </c>
      <c r="D202" s="76" t="s">
        <v>69</v>
      </c>
      <c r="E202" s="12">
        <v>44481</v>
      </c>
      <c r="F202" s="74" t="s">
        <v>2543</v>
      </c>
      <c r="G202" s="12">
        <v>44482.833333333336</v>
      </c>
      <c r="H202" s="75" t="s">
        <v>1888</v>
      </c>
      <c r="I202" s="15">
        <v>72</v>
      </c>
      <c r="J202" s="15">
        <v>52</v>
      </c>
      <c r="K202" s="15">
        <v>22</v>
      </c>
      <c r="L202" s="15">
        <v>15</v>
      </c>
      <c r="M202" s="79">
        <v>20.591999999999999</v>
      </c>
      <c r="N202" s="101">
        <v>20.591999999999999</v>
      </c>
      <c r="O202" s="63">
        <v>2530</v>
      </c>
      <c r="P202" s="64">
        <f>Table224578910112345678910111213141516171819[[#This Row],[PEMBULATAN]]*O202</f>
        <v>52097.759999999995</v>
      </c>
    </row>
    <row r="203" spans="1:16" ht="26.25" customHeight="1" x14ac:dyDescent="0.2">
      <c r="A203" s="13"/>
      <c r="B203" s="73"/>
      <c r="C203" s="71" t="s">
        <v>3036</v>
      </c>
      <c r="D203" s="76" t="s">
        <v>69</v>
      </c>
      <c r="E203" s="12">
        <v>44481</v>
      </c>
      <c r="F203" s="74" t="s">
        <v>2543</v>
      </c>
      <c r="G203" s="12">
        <v>44482.833333333336</v>
      </c>
      <c r="H203" s="75" t="s">
        <v>1888</v>
      </c>
      <c r="I203" s="15">
        <v>92</v>
      </c>
      <c r="J203" s="15">
        <v>45</v>
      </c>
      <c r="K203" s="15">
        <v>26</v>
      </c>
      <c r="L203" s="15">
        <v>12</v>
      </c>
      <c r="M203" s="79">
        <v>26.91</v>
      </c>
      <c r="N203" s="101">
        <v>26.91</v>
      </c>
      <c r="O203" s="63">
        <v>2530</v>
      </c>
      <c r="P203" s="64">
        <f>Table224578910112345678910111213141516171819[[#This Row],[PEMBULATAN]]*O203</f>
        <v>68082.3</v>
      </c>
    </row>
    <row r="204" spans="1:16" ht="26.25" customHeight="1" x14ac:dyDescent="0.2">
      <c r="A204" s="13"/>
      <c r="B204" s="73"/>
      <c r="C204" s="71" t="s">
        <v>3037</v>
      </c>
      <c r="D204" s="76" t="s">
        <v>69</v>
      </c>
      <c r="E204" s="12">
        <v>44481</v>
      </c>
      <c r="F204" s="74" t="s">
        <v>2543</v>
      </c>
      <c r="G204" s="12">
        <v>44482.833333333336</v>
      </c>
      <c r="H204" s="75" t="s">
        <v>1888</v>
      </c>
      <c r="I204" s="15">
        <v>91</v>
      </c>
      <c r="J204" s="15">
        <v>58</v>
      </c>
      <c r="K204" s="15">
        <v>30</v>
      </c>
      <c r="L204" s="15">
        <v>25</v>
      </c>
      <c r="M204" s="79">
        <v>39.585000000000001</v>
      </c>
      <c r="N204" s="101">
        <v>39.585000000000001</v>
      </c>
      <c r="O204" s="63">
        <v>2530</v>
      </c>
      <c r="P204" s="64">
        <f>Table224578910112345678910111213141516171819[[#This Row],[PEMBULATAN]]*O204</f>
        <v>100150.05</v>
      </c>
    </row>
    <row r="205" spans="1:16" ht="26.25" customHeight="1" x14ac:dyDescent="0.2">
      <c r="A205" s="13"/>
      <c r="B205" s="73"/>
      <c r="C205" s="71" t="s">
        <v>3038</v>
      </c>
      <c r="D205" s="76" t="s">
        <v>69</v>
      </c>
      <c r="E205" s="12">
        <v>44481</v>
      </c>
      <c r="F205" s="74" t="s">
        <v>2543</v>
      </c>
      <c r="G205" s="12">
        <v>44482.833333333336</v>
      </c>
      <c r="H205" s="75" t="s">
        <v>1888</v>
      </c>
      <c r="I205" s="15">
        <v>98</v>
      </c>
      <c r="J205" s="15">
        <v>61</v>
      </c>
      <c r="K205" s="15">
        <v>31</v>
      </c>
      <c r="L205" s="15">
        <v>31</v>
      </c>
      <c r="M205" s="79">
        <v>46.329500000000003</v>
      </c>
      <c r="N205" s="101">
        <v>47</v>
      </c>
      <c r="O205" s="63">
        <v>2530</v>
      </c>
      <c r="P205" s="64">
        <f>Table224578910112345678910111213141516171819[[#This Row],[PEMBULATAN]]*O205</f>
        <v>118910</v>
      </c>
    </row>
    <row r="206" spans="1:16" ht="26.25" customHeight="1" x14ac:dyDescent="0.2">
      <c r="A206" s="13"/>
      <c r="B206" s="73"/>
      <c r="C206" s="71" t="s">
        <v>3039</v>
      </c>
      <c r="D206" s="76" t="s">
        <v>69</v>
      </c>
      <c r="E206" s="12">
        <v>44481</v>
      </c>
      <c r="F206" s="74" t="s">
        <v>2543</v>
      </c>
      <c r="G206" s="12">
        <v>44482.833333333336</v>
      </c>
      <c r="H206" s="75" t="s">
        <v>1888</v>
      </c>
      <c r="I206" s="15">
        <v>100</v>
      </c>
      <c r="J206" s="15">
        <v>53</v>
      </c>
      <c r="K206" s="15">
        <v>27</v>
      </c>
      <c r="L206" s="15">
        <v>24</v>
      </c>
      <c r="M206" s="79">
        <v>35.774999999999999</v>
      </c>
      <c r="N206" s="101">
        <v>35.774999999999999</v>
      </c>
      <c r="O206" s="63">
        <v>2530</v>
      </c>
      <c r="P206" s="64">
        <f>Table224578910112345678910111213141516171819[[#This Row],[PEMBULATAN]]*O206</f>
        <v>90510.75</v>
      </c>
    </row>
    <row r="207" spans="1:16" ht="26.25" customHeight="1" x14ac:dyDescent="0.2">
      <c r="A207" s="13"/>
      <c r="B207" s="73"/>
      <c r="C207" s="71" t="s">
        <v>3040</v>
      </c>
      <c r="D207" s="76" t="s">
        <v>69</v>
      </c>
      <c r="E207" s="12">
        <v>44481</v>
      </c>
      <c r="F207" s="74" t="s">
        <v>2543</v>
      </c>
      <c r="G207" s="12">
        <v>44482.833333333336</v>
      </c>
      <c r="H207" s="75" t="s">
        <v>1888</v>
      </c>
      <c r="I207" s="15">
        <v>98</v>
      </c>
      <c r="J207" s="15">
        <v>56</v>
      </c>
      <c r="K207" s="15">
        <v>23</v>
      </c>
      <c r="L207" s="15">
        <v>17</v>
      </c>
      <c r="M207" s="79">
        <v>31.556000000000001</v>
      </c>
      <c r="N207" s="101">
        <v>31.556000000000001</v>
      </c>
      <c r="O207" s="63">
        <v>2530</v>
      </c>
      <c r="P207" s="64">
        <f>Table224578910112345678910111213141516171819[[#This Row],[PEMBULATAN]]*O207</f>
        <v>79836.680000000008</v>
      </c>
    </row>
    <row r="208" spans="1:16" ht="26.25" customHeight="1" x14ac:dyDescent="0.2">
      <c r="A208" s="13"/>
      <c r="B208" s="73"/>
      <c r="C208" s="71" t="s">
        <v>3041</v>
      </c>
      <c r="D208" s="76" t="s">
        <v>69</v>
      </c>
      <c r="E208" s="12">
        <v>44481</v>
      </c>
      <c r="F208" s="74" t="s">
        <v>2543</v>
      </c>
      <c r="G208" s="12">
        <v>44482.833333333336</v>
      </c>
      <c r="H208" s="75" t="s">
        <v>1888</v>
      </c>
      <c r="I208" s="15">
        <v>88</v>
      </c>
      <c r="J208" s="15">
        <v>55</v>
      </c>
      <c r="K208" s="15">
        <v>24</v>
      </c>
      <c r="L208" s="15">
        <v>17</v>
      </c>
      <c r="M208" s="79">
        <v>29.04</v>
      </c>
      <c r="N208" s="101">
        <v>29.04</v>
      </c>
      <c r="O208" s="63">
        <v>2530</v>
      </c>
      <c r="P208" s="64">
        <f>Table224578910112345678910111213141516171819[[#This Row],[PEMBULATAN]]*O208</f>
        <v>73471.199999999997</v>
      </c>
    </row>
    <row r="209" spans="1:16" ht="26.25" customHeight="1" x14ac:dyDescent="0.2">
      <c r="A209" s="13"/>
      <c r="B209" s="73"/>
      <c r="C209" s="71" t="s">
        <v>3042</v>
      </c>
      <c r="D209" s="76" t="s">
        <v>69</v>
      </c>
      <c r="E209" s="12">
        <v>44481</v>
      </c>
      <c r="F209" s="74" t="s">
        <v>2543</v>
      </c>
      <c r="G209" s="12">
        <v>44482.833333333336</v>
      </c>
      <c r="H209" s="75" t="s">
        <v>1888</v>
      </c>
      <c r="I209" s="15">
        <v>92</v>
      </c>
      <c r="J209" s="15">
        <v>65</v>
      </c>
      <c r="K209" s="15">
        <v>25</v>
      </c>
      <c r="L209" s="15">
        <v>25</v>
      </c>
      <c r="M209" s="79">
        <v>37.375</v>
      </c>
      <c r="N209" s="101">
        <v>38</v>
      </c>
      <c r="O209" s="63">
        <v>2530</v>
      </c>
      <c r="P209" s="64">
        <f>Table224578910112345678910111213141516171819[[#This Row],[PEMBULATAN]]*O209</f>
        <v>96140</v>
      </c>
    </row>
    <row r="210" spans="1:16" ht="26.25" customHeight="1" x14ac:dyDescent="0.2">
      <c r="A210" s="13"/>
      <c r="B210" s="73"/>
      <c r="C210" s="71" t="s">
        <v>3043</v>
      </c>
      <c r="D210" s="76" t="s">
        <v>69</v>
      </c>
      <c r="E210" s="12">
        <v>44481</v>
      </c>
      <c r="F210" s="74" t="s">
        <v>2543</v>
      </c>
      <c r="G210" s="12">
        <v>44482.833333333336</v>
      </c>
      <c r="H210" s="75" t="s">
        <v>1888</v>
      </c>
      <c r="I210" s="15">
        <v>103</v>
      </c>
      <c r="J210" s="15">
        <v>65</v>
      </c>
      <c r="K210" s="15">
        <v>36</v>
      </c>
      <c r="L210" s="15">
        <v>27</v>
      </c>
      <c r="M210" s="79">
        <v>60.255000000000003</v>
      </c>
      <c r="N210" s="101">
        <v>60.255000000000003</v>
      </c>
      <c r="O210" s="63">
        <v>2530</v>
      </c>
      <c r="P210" s="64">
        <f>Table224578910112345678910111213141516171819[[#This Row],[PEMBULATAN]]*O210</f>
        <v>152445.15</v>
      </c>
    </row>
    <row r="211" spans="1:16" ht="26.25" customHeight="1" x14ac:dyDescent="0.2">
      <c r="A211" s="13"/>
      <c r="B211" s="73"/>
      <c r="C211" s="71" t="s">
        <v>3044</v>
      </c>
      <c r="D211" s="76" t="s">
        <v>69</v>
      </c>
      <c r="E211" s="12">
        <v>44481</v>
      </c>
      <c r="F211" s="74" t="s">
        <v>2543</v>
      </c>
      <c r="G211" s="12">
        <v>44482.833333333336</v>
      </c>
      <c r="H211" s="75" t="s">
        <v>1888</v>
      </c>
      <c r="I211" s="15">
        <v>106</v>
      </c>
      <c r="J211" s="15">
        <v>31</v>
      </c>
      <c r="K211" s="15">
        <v>31</v>
      </c>
      <c r="L211" s="15">
        <v>10</v>
      </c>
      <c r="M211" s="79">
        <v>25.4665</v>
      </c>
      <c r="N211" s="101">
        <v>26</v>
      </c>
      <c r="O211" s="63">
        <v>2530</v>
      </c>
      <c r="P211" s="64">
        <f>Table224578910112345678910111213141516171819[[#This Row],[PEMBULATAN]]*O211</f>
        <v>65780</v>
      </c>
    </row>
    <row r="212" spans="1:16" ht="26.25" customHeight="1" x14ac:dyDescent="0.2">
      <c r="A212" s="13"/>
      <c r="B212" s="73"/>
      <c r="C212" s="71" t="s">
        <v>3045</v>
      </c>
      <c r="D212" s="76" t="s">
        <v>69</v>
      </c>
      <c r="E212" s="12">
        <v>44481</v>
      </c>
      <c r="F212" s="74" t="s">
        <v>2543</v>
      </c>
      <c r="G212" s="12">
        <v>44482.833333333336</v>
      </c>
      <c r="H212" s="75" t="s">
        <v>1888</v>
      </c>
      <c r="I212" s="15">
        <v>106</v>
      </c>
      <c r="J212" s="15">
        <v>31</v>
      </c>
      <c r="K212" s="15">
        <v>31</v>
      </c>
      <c r="L212" s="15">
        <v>10</v>
      </c>
      <c r="M212" s="79">
        <v>25.4665</v>
      </c>
      <c r="N212" s="101">
        <v>26</v>
      </c>
      <c r="O212" s="63">
        <v>2530</v>
      </c>
      <c r="P212" s="64">
        <f>Table224578910112345678910111213141516171819[[#This Row],[PEMBULATAN]]*O212</f>
        <v>65780</v>
      </c>
    </row>
    <row r="213" spans="1:16" ht="26.25" customHeight="1" x14ac:dyDescent="0.2">
      <c r="A213" s="13"/>
      <c r="B213" s="73"/>
      <c r="C213" s="71" t="s">
        <v>3046</v>
      </c>
      <c r="D213" s="76" t="s">
        <v>69</v>
      </c>
      <c r="E213" s="12">
        <v>44481</v>
      </c>
      <c r="F213" s="74" t="s">
        <v>2543</v>
      </c>
      <c r="G213" s="12">
        <v>44482.833333333336</v>
      </c>
      <c r="H213" s="75" t="s">
        <v>1888</v>
      </c>
      <c r="I213" s="15">
        <v>80</v>
      </c>
      <c r="J213" s="15">
        <v>21</v>
      </c>
      <c r="K213" s="15">
        <v>9</v>
      </c>
      <c r="L213" s="15">
        <v>2</v>
      </c>
      <c r="M213" s="79">
        <v>3.78</v>
      </c>
      <c r="N213" s="101">
        <v>3.78</v>
      </c>
      <c r="O213" s="63">
        <v>2530</v>
      </c>
      <c r="P213" s="64">
        <f>Table224578910112345678910111213141516171819[[#This Row],[PEMBULATAN]]*O213</f>
        <v>9563.4</v>
      </c>
    </row>
    <row r="214" spans="1:16" ht="26.25" customHeight="1" x14ac:dyDescent="0.2">
      <c r="A214" s="13"/>
      <c r="B214" s="73"/>
      <c r="C214" s="71" t="s">
        <v>3047</v>
      </c>
      <c r="D214" s="76" t="s">
        <v>69</v>
      </c>
      <c r="E214" s="12">
        <v>44481</v>
      </c>
      <c r="F214" s="74" t="s">
        <v>2543</v>
      </c>
      <c r="G214" s="12">
        <v>44482.833333333336</v>
      </c>
      <c r="H214" s="75" t="s">
        <v>1888</v>
      </c>
      <c r="I214" s="15">
        <v>78</v>
      </c>
      <c r="J214" s="15">
        <v>40</v>
      </c>
      <c r="K214" s="15">
        <v>18</v>
      </c>
      <c r="L214" s="15">
        <v>6</v>
      </c>
      <c r="M214" s="79">
        <v>14.04</v>
      </c>
      <c r="N214" s="101">
        <v>14.04</v>
      </c>
      <c r="O214" s="63">
        <v>2530</v>
      </c>
      <c r="P214" s="64">
        <f>Table224578910112345678910111213141516171819[[#This Row],[PEMBULATAN]]*O214</f>
        <v>35521.199999999997</v>
      </c>
    </row>
    <row r="215" spans="1:16" ht="26.25" customHeight="1" x14ac:dyDescent="0.2">
      <c r="A215" s="13"/>
      <c r="B215" s="73"/>
      <c r="C215" s="71" t="s">
        <v>3048</v>
      </c>
      <c r="D215" s="76" t="s">
        <v>69</v>
      </c>
      <c r="E215" s="12">
        <v>44481</v>
      </c>
      <c r="F215" s="74" t="s">
        <v>2543</v>
      </c>
      <c r="G215" s="12">
        <v>44482.833333333336</v>
      </c>
      <c r="H215" s="75" t="s">
        <v>1888</v>
      </c>
      <c r="I215" s="15">
        <v>52</v>
      </c>
      <c r="J215" s="15">
        <v>38</v>
      </c>
      <c r="K215" s="15">
        <v>38</v>
      </c>
      <c r="L215" s="15">
        <v>12</v>
      </c>
      <c r="M215" s="79">
        <v>18.771999999999998</v>
      </c>
      <c r="N215" s="101">
        <v>18.771999999999998</v>
      </c>
      <c r="O215" s="63">
        <v>2530</v>
      </c>
      <c r="P215" s="64">
        <f>Table224578910112345678910111213141516171819[[#This Row],[PEMBULATAN]]*O215</f>
        <v>47493.159999999996</v>
      </c>
    </row>
    <row r="216" spans="1:16" ht="26.25" customHeight="1" x14ac:dyDescent="0.2">
      <c r="A216" s="13"/>
      <c r="B216" s="73"/>
      <c r="C216" s="71" t="s">
        <v>3049</v>
      </c>
      <c r="D216" s="76" t="s">
        <v>69</v>
      </c>
      <c r="E216" s="12">
        <v>44481</v>
      </c>
      <c r="F216" s="74" t="s">
        <v>2543</v>
      </c>
      <c r="G216" s="12">
        <v>44482.833333333336</v>
      </c>
      <c r="H216" s="75" t="s">
        <v>1888</v>
      </c>
      <c r="I216" s="15">
        <v>66</v>
      </c>
      <c r="J216" s="15">
        <v>48</v>
      </c>
      <c r="K216" s="15">
        <v>8</v>
      </c>
      <c r="L216" s="15">
        <v>3</v>
      </c>
      <c r="M216" s="79">
        <v>6.3360000000000003</v>
      </c>
      <c r="N216" s="101">
        <v>7</v>
      </c>
      <c r="O216" s="63">
        <v>2530</v>
      </c>
      <c r="P216" s="64">
        <f>Table224578910112345678910111213141516171819[[#This Row],[PEMBULATAN]]*O216</f>
        <v>17710</v>
      </c>
    </row>
    <row r="217" spans="1:16" ht="26.25" customHeight="1" x14ac:dyDescent="0.2">
      <c r="A217" s="13"/>
      <c r="B217" s="73"/>
      <c r="C217" s="71" t="s">
        <v>3050</v>
      </c>
      <c r="D217" s="76" t="s">
        <v>69</v>
      </c>
      <c r="E217" s="12">
        <v>44481</v>
      </c>
      <c r="F217" s="74" t="s">
        <v>2543</v>
      </c>
      <c r="G217" s="12">
        <v>44482.833333333336</v>
      </c>
      <c r="H217" s="75" t="s">
        <v>1888</v>
      </c>
      <c r="I217" s="15">
        <v>49</v>
      </c>
      <c r="J217" s="15">
        <v>45</v>
      </c>
      <c r="K217" s="15">
        <v>10</v>
      </c>
      <c r="L217" s="15">
        <v>2</v>
      </c>
      <c r="M217" s="79">
        <v>5.5125000000000002</v>
      </c>
      <c r="N217" s="101">
        <v>5.5125000000000002</v>
      </c>
      <c r="O217" s="63">
        <v>2530</v>
      </c>
      <c r="P217" s="64">
        <f>Table224578910112345678910111213141516171819[[#This Row],[PEMBULATAN]]*O217</f>
        <v>13946.625</v>
      </c>
    </row>
    <row r="218" spans="1:16" ht="26.25" customHeight="1" x14ac:dyDescent="0.2">
      <c r="A218" s="13"/>
      <c r="B218" s="73"/>
      <c r="C218" s="71" t="s">
        <v>3051</v>
      </c>
      <c r="D218" s="76" t="s">
        <v>69</v>
      </c>
      <c r="E218" s="12">
        <v>44481</v>
      </c>
      <c r="F218" s="74" t="s">
        <v>2543</v>
      </c>
      <c r="G218" s="12">
        <v>44482.833333333336</v>
      </c>
      <c r="H218" s="75" t="s">
        <v>1888</v>
      </c>
      <c r="I218" s="15">
        <v>73</v>
      </c>
      <c r="J218" s="15">
        <v>12</v>
      </c>
      <c r="K218" s="15">
        <v>6</v>
      </c>
      <c r="L218" s="15">
        <v>2</v>
      </c>
      <c r="M218" s="79">
        <v>1.3140000000000001</v>
      </c>
      <c r="N218" s="101">
        <v>2</v>
      </c>
      <c r="O218" s="63">
        <v>2530</v>
      </c>
      <c r="P218" s="64">
        <f>Table224578910112345678910111213141516171819[[#This Row],[PEMBULATAN]]*O218</f>
        <v>5060</v>
      </c>
    </row>
    <row r="219" spans="1:16" ht="26.25" customHeight="1" x14ac:dyDescent="0.2">
      <c r="A219" s="13"/>
      <c r="B219" s="73"/>
      <c r="C219" s="71" t="s">
        <v>3052</v>
      </c>
      <c r="D219" s="76" t="s">
        <v>69</v>
      </c>
      <c r="E219" s="12">
        <v>44481</v>
      </c>
      <c r="F219" s="74" t="s">
        <v>2543</v>
      </c>
      <c r="G219" s="12">
        <v>44482.833333333336</v>
      </c>
      <c r="H219" s="75" t="s">
        <v>1888</v>
      </c>
      <c r="I219" s="15">
        <v>63</v>
      </c>
      <c r="J219" s="15">
        <v>63</v>
      </c>
      <c r="K219" s="15">
        <v>6</v>
      </c>
      <c r="L219" s="15">
        <v>1</v>
      </c>
      <c r="M219" s="79">
        <v>5.9535</v>
      </c>
      <c r="N219" s="101">
        <v>5.9535</v>
      </c>
      <c r="O219" s="63">
        <v>2530</v>
      </c>
      <c r="P219" s="64">
        <f>Table224578910112345678910111213141516171819[[#This Row],[PEMBULATAN]]*O219</f>
        <v>15062.355</v>
      </c>
    </row>
    <row r="220" spans="1:16" ht="26.25" customHeight="1" x14ac:dyDescent="0.2">
      <c r="A220" s="13"/>
      <c r="B220" s="73"/>
      <c r="C220" s="71" t="s">
        <v>3053</v>
      </c>
      <c r="D220" s="76" t="s">
        <v>69</v>
      </c>
      <c r="E220" s="12">
        <v>44481</v>
      </c>
      <c r="F220" s="74" t="s">
        <v>2543</v>
      </c>
      <c r="G220" s="12">
        <v>44482.833333333336</v>
      </c>
      <c r="H220" s="75" t="s">
        <v>1888</v>
      </c>
      <c r="I220" s="15">
        <v>66</v>
      </c>
      <c r="J220" s="15">
        <v>58</v>
      </c>
      <c r="K220" s="15">
        <v>11</v>
      </c>
      <c r="L220" s="15">
        <v>3</v>
      </c>
      <c r="M220" s="79">
        <v>10.526999999999999</v>
      </c>
      <c r="N220" s="101">
        <v>10.526999999999999</v>
      </c>
      <c r="O220" s="63">
        <v>2530</v>
      </c>
      <c r="P220" s="64">
        <f>Table224578910112345678910111213141516171819[[#This Row],[PEMBULATAN]]*O220</f>
        <v>26633.309999999998</v>
      </c>
    </row>
    <row r="221" spans="1:16" ht="26.25" customHeight="1" x14ac:dyDescent="0.2">
      <c r="A221" s="13"/>
      <c r="B221" s="73"/>
      <c r="C221" s="71" t="s">
        <v>3054</v>
      </c>
      <c r="D221" s="76" t="s">
        <v>69</v>
      </c>
      <c r="E221" s="12">
        <v>44481</v>
      </c>
      <c r="F221" s="74" t="s">
        <v>2543</v>
      </c>
      <c r="G221" s="12">
        <v>44482.833333333336</v>
      </c>
      <c r="H221" s="75" t="s">
        <v>1888</v>
      </c>
      <c r="I221" s="15">
        <v>61</v>
      </c>
      <c r="J221" s="15">
        <v>46</v>
      </c>
      <c r="K221" s="15">
        <v>20</v>
      </c>
      <c r="L221" s="15">
        <v>6</v>
      </c>
      <c r="M221" s="79">
        <v>14.03</v>
      </c>
      <c r="N221" s="101">
        <v>14.03</v>
      </c>
      <c r="O221" s="63">
        <v>2530</v>
      </c>
      <c r="P221" s="64">
        <f>Table224578910112345678910111213141516171819[[#This Row],[PEMBULATAN]]*O221</f>
        <v>35495.9</v>
      </c>
    </row>
    <row r="222" spans="1:16" ht="26.25" customHeight="1" x14ac:dyDescent="0.2">
      <c r="A222" s="13"/>
      <c r="B222" s="73"/>
      <c r="C222" s="71" t="s">
        <v>3055</v>
      </c>
      <c r="D222" s="76" t="s">
        <v>69</v>
      </c>
      <c r="E222" s="12">
        <v>44481</v>
      </c>
      <c r="F222" s="74" t="s">
        <v>2543</v>
      </c>
      <c r="G222" s="12">
        <v>44482.833333333336</v>
      </c>
      <c r="H222" s="75" t="s">
        <v>1888</v>
      </c>
      <c r="I222" s="15">
        <v>57</v>
      </c>
      <c r="J222" s="15">
        <v>11</v>
      </c>
      <c r="K222" s="15">
        <v>15</v>
      </c>
      <c r="L222" s="15">
        <v>4</v>
      </c>
      <c r="M222" s="79">
        <v>2.3512499999999998</v>
      </c>
      <c r="N222" s="101">
        <v>4</v>
      </c>
      <c r="O222" s="63">
        <v>2530</v>
      </c>
      <c r="P222" s="64">
        <f>Table224578910112345678910111213141516171819[[#This Row],[PEMBULATAN]]*O222</f>
        <v>10120</v>
      </c>
    </row>
    <row r="223" spans="1:16" ht="26.25" customHeight="1" x14ac:dyDescent="0.2">
      <c r="A223" s="13"/>
      <c r="B223" s="73"/>
      <c r="C223" s="71" t="s">
        <v>3056</v>
      </c>
      <c r="D223" s="76" t="s">
        <v>69</v>
      </c>
      <c r="E223" s="12">
        <v>44481</v>
      </c>
      <c r="F223" s="74" t="s">
        <v>2543</v>
      </c>
      <c r="G223" s="12">
        <v>44482.833333333336</v>
      </c>
      <c r="H223" s="75" t="s">
        <v>1888</v>
      </c>
      <c r="I223" s="15">
        <v>43</v>
      </c>
      <c r="J223" s="15">
        <v>37</v>
      </c>
      <c r="K223" s="15">
        <v>16</v>
      </c>
      <c r="L223" s="15">
        <v>6</v>
      </c>
      <c r="M223" s="79">
        <v>6.3639999999999999</v>
      </c>
      <c r="N223" s="101">
        <v>7</v>
      </c>
      <c r="O223" s="63">
        <v>2530</v>
      </c>
      <c r="P223" s="64">
        <f>Table224578910112345678910111213141516171819[[#This Row],[PEMBULATAN]]*O223</f>
        <v>17710</v>
      </c>
    </row>
    <row r="224" spans="1:16" ht="26.25" customHeight="1" x14ac:dyDescent="0.2">
      <c r="A224" s="13"/>
      <c r="B224" s="73"/>
      <c r="C224" s="71" t="s">
        <v>3057</v>
      </c>
      <c r="D224" s="76" t="s">
        <v>69</v>
      </c>
      <c r="E224" s="12">
        <v>44481</v>
      </c>
      <c r="F224" s="74" t="s">
        <v>2543</v>
      </c>
      <c r="G224" s="12">
        <v>44482.833333333336</v>
      </c>
      <c r="H224" s="75" t="s">
        <v>1888</v>
      </c>
      <c r="I224" s="15">
        <v>62</v>
      </c>
      <c r="J224" s="15">
        <v>38</v>
      </c>
      <c r="K224" s="15">
        <v>23</v>
      </c>
      <c r="L224" s="15">
        <v>5</v>
      </c>
      <c r="M224" s="79">
        <v>13.547000000000001</v>
      </c>
      <c r="N224" s="101">
        <v>13.547000000000001</v>
      </c>
      <c r="O224" s="63">
        <v>2530</v>
      </c>
      <c r="P224" s="64">
        <f>Table224578910112345678910111213141516171819[[#This Row],[PEMBULATAN]]*O224</f>
        <v>34273.910000000003</v>
      </c>
    </row>
    <row r="225" spans="1:16" ht="26.25" customHeight="1" x14ac:dyDescent="0.2">
      <c r="A225" s="13"/>
      <c r="B225" s="73"/>
      <c r="C225" s="71" t="s">
        <v>3058</v>
      </c>
      <c r="D225" s="76" t="s">
        <v>69</v>
      </c>
      <c r="E225" s="12">
        <v>44481</v>
      </c>
      <c r="F225" s="74" t="s">
        <v>2543</v>
      </c>
      <c r="G225" s="12">
        <v>44482.833333333336</v>
      </c>
      <c r="H225" s="75" t="s">
        <v>1888</v>
      </c>
      <c r="I225" s="15">
        <v>68</v>
      </c>
      <c r="J225" s="15">
        <v>31</v>
      </c>
      <c r="K225" s="15">
        <v>14</v>
      </c>
      <c r="L225" s="15">
        <v>4</v>
      </c>
      <c r="M225" s="79">
        <v>7.3780000000000001</v>
      </c>
      <c r="N225" s="101">
        <v>8</v>
      </c>
      <c r="O225" s="63">
        <v>2530</v>
      </c>
      <c r="P225" s="64">
        <f>Table224578910112345678910111213141516171819[[#This Row],[PEMBULATAN]]*O225</f>
        <v>20240</v>
      </c>
    </row>
    <row r="226" spans="1:16" ht="26.25" customHeight="1" x14ac:dyDescent="0.2">
      <c r="A226" s="13"/>
      <c r="B226" s="73"/>
      <c r="C226" s="71" t="s">
        <v>3059</v>
      </c>
      <c r="D226" s="76" t="s">
        <v>69</v>
      </c>
      <c r="E226" s="12">
        <v>44481</v>
      </c>
      <c r="F226" s="74" t="s">
        <v>2543</v>
      </c>
      <c r="G226" s="12">
        <v>44482.833333333336</v>
      </c>
      <c r="H226" s="75" t="s">
        <v>1888</v>
      </c>
      <c r="I226" s="15">
        <v>148</v>
      </c>
      <c r="J226" s="15">
        <v>7</v>
      </c>
      <c r="K226" s="15">
        <v>7</v>
      </c>
      <c r="L226" s="15">
        <v>6</v>
      </c>
      <c r="M226" s="79">
        <v>1.8129999999999999</v>
      </c>
      <c r="N226" s="101">
        <v>6</v>
      </c>
      <c r="O226" s="63">
        <v>2530</v>
      </c>
      <c r="P226" s="64">
        <f>Table224578910112345678910111213141516171819[[#This Row],[PEMBULATAN]]*O226</f>
        <v>15180</v>
      </c>
    </row>
    <row r="227" spans="1:16" ht="26.25" customHeight="1" x14ac:dyDescent="0.2">
      <c r="A227" s="13"/>
      <c r="B227" s="73"/>
      <c r="C227" s="71" t="s">
        <v>3060</v>
      </c>
      <c r="D227" s="76" t="s">
        <v>69</v>
      </c>
      <c r="E227" s="12">
        <v>44481</v>
      </c>
      <c r="F227" s="74" t="s">
        <v>2543</v>
      </c>
      <c r="G227" s="12">
        <v>44482.833333333336</v>
      </c>
      <c r="H227" s="75" t="s">
        <v>1888</v>
      </c>
      <c r="I227" s="15">
        <v>95</v>
      </c>
      <c r="J227" s="15">
        <v>28</v>
      </c>
      <c r="K227" s="15">
        <v>8</v>
      </c>
      <c r="L227" s="15">
        <v>1</v>
      </c>
      <c r="M227" s="79">
        <v>5.32</v>
      </c>
      <c r="N227" s="101">
        <v>6</v>
      </c>
      <c r="O227" s="63">
        <v>2530</v>
      </c>
      <c r="P227" s="64">
        <f>Table224578910112345678910111213141516171819[[#This Row],[PEMBULATAN]]*O227</f>
        <v>15180</v>
      </c>
    </row>
    <row r="228" spans="1:16" ht="26.25" customHeight="1" x14ac:dyDescent="0.2">
      <c r="A228" s="13"/>
      <c r="B228" s="73"/>
      <c r="C228" s="71" t="s">
        <v>3061</v>
      </c>
      <c r="D228" s="76" t="s">
        <v>69</v>
      </c>
      <c r="E228" s="12">
        <v>44481</v>
      </c>
      <c r="F228" s="74" t="s">
        <v>2543</v>
      </c>
      <c r="G228" s="12">
        <v>44482.833333333336</v>
      </c>
      <c r="H228" s="75" t="s">
        <v>1888</v>
      </c>
      <c r="I228" s="15">
        <v>103</v>
      </c>
      <c r="J228" s="15">
        <v>13</v>
      </c>
      <c r="K228" s="15">
        <v>8</v>
      </c>
      <c r="L228" s="15">
        <v>1</v>
      </c>
      <c r="M228" s="79">
        <v>2.6779999999999999</v>
      </c>
      <c r="N228" s="101">
        <v>2.6779999999999999</v>
      </c>
      <c r="O228" s="63">
        <v>2530</v>
      </c>
      <c r="P228" s="64">
        <f>Table224578910112345678910111213141516171819[[#This Row],[PEMBULATAN]]*O228</f>
        <v>6775.34</v>
      </c>
    </row>
    <row r="229" spans="1:16" ht="26.25" customHeight="1" x14ac:dyDescent="0.2">
      <c r="A229" s="13"/>
      <c r="B229" s="73"/>
      <c r="C229" s="71" t="s">
        <v>3062</v>
      </c>
      <c r="D229" s="76" t="s">
        <v>69</v>
      </c>
      <c r="E229" s="12">
        <v>44481</v>
      </c>
      <c r="F229" s="74" t="s">
        <v>2543</v>
      </c>
      <c r="G229" s="12">
        <v>44482.833333333336</v>
      </c>
      <c r="H229" s="75" t="s">
        <v>1888</v>
      </c>
      <c r="I229" s="15">
        <v>125</v>
      </c>
      <c r="J229" s="15">
        <v>6</v>
      </c>
      <c r="K229" s="15">
        <v>6</v>
      </c>
      <c r="L229" s="15">
        <v>1</v>
      </c>
      <c r="M229" s="79">
        <v>1.125</v>
      </c>
      <c r="N229" s="101">
        <v>1.125</v>
      </c>
      <c r="O229" s="63">
        <v>2530</v>
      </c>
      <c r="P229" s="64">
        <f>Table224578910112345678910111213141516171819[[#This Row],[PEMBULATAN]]*O229</f>
        <v>2846.25</v>
      </c>
    </row>
    <row r="230" spans="1:16" ht="26.25" customHeight="1" x14ac:dyDescent="0.2">
      <c r="A230" s="13"/>
      <c r="B230" s="73"/>
      <c r="C230" s="71" t="s">
        <v>3063</v>
      </c>
      <c r="D230" s="76" t="s">
        <v>69</v>
      </c>
      <c r="E230" s="12">
        <v>44481</v>
      </c>
      <c r="F230" s="74" t="s">
        <v>2543</v>
      </c>
      <c r="G230" s="12">
        <v>44482.833333333336</v>
      </c>
      <c r="H230" s="75" t="s">
        <v>1888</v>
      </c>
      <c r="I230" s="15">
        <v>115</v>
      </c>
      <c r="J230" s="15">
        <v>8</v>
      </c>
      <c r="K230" s="15">
        <v>6</v>
      </c>
      <c r="L230" s="15">
        <v>3</v>
      </c>
      <c r="M230" s="79">
        <v>1.38</v>
      </c>
      <c r="N230" s="101">
        <v>3</v>
      </c>
      <c r="O230" s="63">
        <v>2530</v>
      </c>
      <c r="P230" s="64">
        <f>Table224578910112345678910111213141516171819[[#This Row],[PEMBULATAN]]*O230</f>
        <v>7590</v>
      </c>
    </row>
    <row r="231" spans="1:16" ht="26.25" customHeight="1" x14ac:dyDescent="0.2">
      <c r="A231" s="13"/>
      <c r="B231" s="73"/>
      <c r="C231" s="71" t="s">
        <v>3064</v>
      </c>
      <c r="D231" s="76" t="s">
        <v>69</v>
      </c>
      <c r="E231" s="12">
        <v>44481</v>
      </c>
      <c r="F231" s="74" t="s">
        <v>2543</v>
      </c>
      <c r="G231" s="12">
        <v>44482.833333333336</v>
      </c>
      <c r="H231" s="75" t="s">
        <v>1888</v>
      </c>
      <c r="I231" s="15">
        <v>75</v>
      </c>
      <c r="J231" s="15">
        <v>41</v>
      </c>
      <c r="K231" s="15">
        <v>31</v>
      </c>
      <c r="L231" s="15">
        <v>3</v>
      </c>
      <c r="M231" s="79">
        <v>23.831250000000001</v>
      </c>
      <c r="N231" s="101">
        <v>23.831250000000001</v>
      </c>
      <c r="O231" s="63">
        <v>2530</v>
      </c>
      <c r="P231" s="64">
        <f>Table224578910112345678910111213141516171819[[#This Row],[PEMBULATAN]]*O231</f>
        <v>60293.0625</v>
      </c>
    </row>
    <row r="232" spans="1:16" ht="26.25" customHeight="1" x14ac:dyDescent="0.2">
      <c r="A232" s="13"/>
      <c r="B232" s="73"/>
      <c r="C232" s="71" t="s">
        <v>3065</v>
      </c>
      <c r="D232" s="76" t="s">
        <v>69</v>
      </c>
      <c r="E232" s="12">
        <v>44481</v>
      </c>
      <c r="F232" s="74" t="s">
        <v>2543</v>
      </c>
      <c r="G232" s="12">
        <v>44482.833333333336</v>
      </c>
      <c r="H232" s="75" t="s">
        <v>1888</v>
      </c>
      <c r="I232" s="15">
        <v>155</v>
      </c>
      <c r="J232" s="15">
        <v>13</v>
      </c>
      <c r="K232" s="15">
        <v>5</v>
      </c>
      <c r="L232" s="15">
        <v>3</v>
      </c>
      <c r="M232" s="79">
        <v>2.5187499999999998</v>
      </c>
      <c r="N232" s="101">
        <v>3</v>
      </c>
      <c r="O232" s="63">
        <v>2530</v>
      </c>
      <c r="P232" s="64">
        <f>Table224578910112345678910111213141516171819[[#This Row],[PEMBULATAN]]*O232</f>
        <v>7590</v>
      </c>
    </row>
    <row r="233" spans="1:16" ht="26.25" customHeight="1" x14ac:dyDescent="0.2">
      <c r="A233" s="13"/>
      <c r="B233" s="73"/>
      <c r="C233" s="71" t="s">
        <v>3066</v>
      </c>
      <c r="D233" s="76" t="s">
        <v>69</v>
      </c>
      <c r="E233" s="12">
        <v>44481</v>
      </c>
      <c r="F233" s="74" t="s">
        <v>2543</v>
      </c>
      <c r="G233" s="12">
        <v>44482.833333333336</v>
      </c>
      <c r="H233" s="75" t="s">
        <v>1888</v>
      </c>
      <c r="I233" s="15">
        <v>68</v>
      </c>
      <c r="J233" s="15">
        <v>22</v>
      </c>
      <c r="K233" s="15">
        <v>22</v>
      </c>
      <c r="L233" s="15">
        <v>2</v>
      </c>
      <c r="M233" s="79">
        <v>8.2279999999999998</v>
      </c>
      <c r="N233" s="101">
        <v>8.2279999999999998</v>
      </c>
      <c r="O233" s="63">
        <v>2530</v>
      </c>
      <c r="P233" s="64">
        <f>Table224578910112345678910111213141516171819[[#This Row],[PEMBULATAN]]*O233</f>
        <v>20816.84</v>
      </c>
    </row>
    <row r="234" spans="1:16" ht="26.25" customHeight="1" x14ac:dyDescent="0.2">
      <c r="A234" s="13"/>
      <c r="B234" s="73"/>
      <c r="C234" s="71" t="s">
        <v>3067</v>
      </c>
      <c r="D234" s="76" t="s">
        <v>69</v>
      </c>
      <c r="E234" s="12">
        <v>44481</v>
      </c>
      <c r="F234" s="74" t="s">
        <v>2543</v>
      </c>
      <c r="G234" s="12">
        <v>44482.833333333336</v>
      </c>
      <c r="H234" s="75" t="s">
        <v>1888</v>
      </c>
      <c r="I234" s="15">
        <v>44</v>
      </c>
      <c r="J234" s="15">
        <v>33</v>
      </c>
      <c r="K234" s="15">
        <v>33</v>
      </c>
      <c r="L234" s="15">
        <v>7</v>
      </c>
      <c r="M234" s="79">
        <v>11.978999999999999</v>
      </c>
      <c r="N234" s="101">
        <v>11.978999999999999</v>
      </c>
      <c r="O234" s="63">
        <v>2530</v>
      </c>
      <c r="P234" s="64">
        <f>Table224578910112345678910111213141516171819[[#This Row],[PEMBULATAN]]*O234</f>
        <v>30306.87</v>
      </c>
    </row>
    <row r="235" spans="1:16" ht="26.25" customHeight="1" x14ac:dyDescent="0.2">
      <c r="A235" s="13"/>
      <c r="B235" s="73"/>
      <c r="C235" s="71" t="s">
        <v>3068</v>
      </c>
      <c r="D235" s="76" t="s">
        <v>69</v>
      </c>
      <c r="E235" s="12">
        <v>44481</v>
      </c>
      <c r="F235" s="74" t="s">
        <v>2543</v>
      </c>
      <c r="G235" s="12">
        <v>44482.833333333336</v>
      </c>
      <c r="H235" s="75" t="s">
        <v>1888</v>
      </c>
      <c r="I235" s="15">
        <v>202</v>
      </c>
      <c r="J235" s="15">
        <v>10</v>
      </c>
      <c r="K235" s="15">
        <v>8</v>
      </c>
      <c r="L235" s="15">
        <v>2</v>
      </c>
      <c r="M235" s="79">
        <v>4.04</v>
      </c>
      <c r="N235" s="101">
        <v>4.04</v>
      </c>
      <c r="O235" s="63">
        <v>2530</v>
      </c>
      <c r="P235" s="64">
        <f>Table224578910112345678910111213141516171819[[#This Row],[PEMBULATAN]]*O235</f>
        <v>10221.200000000001</v>
      </c>
    </row>
    <row r="236" spans="1:16" ht="26.25" customHeight="1" x14ac:dyDescent="0.2">
      <c r="A236" s="13"/>
      <c r="B236" s="73"/>
      <c r="C236" s="71" t="s">
        <v>3069</v>
      </c>
      <c r="D236" s="76" t="s">
        <v>69</v>
      </c>
      <c r="E236" s="12">
        <v>44481</v>
      </c>
      <c r="F236" s="74" t="s">
        <v>2543</v>
      </c>
      <c r="G236" s="12">
        <v>44482.833333333336</v>
      </c>
      <c r="H236" s="75" t="s">
        <v>1888</v>
      </c>
      <c r="I236" s="15">
        <v>41</v>
      </c>
      <c r="J236" s="15">
        <v>28</v>
      </c>
      <c r="K236" s="15">
        <v>22</v>
      </c>
      <c r="L236" s="15">
        <v>5</v>
      </c>
      <c r="M236" s="79">
        <v>6.3140000000000001</v>
      </c>
      <c r="N236" s="101">
        <v>7</v>
      </c>
      <c r="O236" s="63">
        <v>2530</v>
      </c>
      <c r="P236" s="64">
        <f>Table224578910112345678910111213141516171819[[#This Row],[PEMBULATAN]]*O236</f>
        <v>17710</v>
      </c>
    </row>
    <row r="237" spans="1:16" ht="26.25" customHeight="1" x14ac:dyDescent="0.2">
      <c r="A237" s="13"/>
      <c r="B237" s="73"/>
      <c r="C237" s="71" t="s">
        <v>3070</v>
      </c>
      <c r="D237" s="76" t="s">
        <v>69</v>
      </c>
      <c r="E237" s="12">
        <v>44481</v>
      </c>
      <c r="F237" s="74" t="s">
        <v>2543</v>
      </c>
      <c r="G237" s="12">
        <v>44482.833333333336</v>
      </c>
      <c r="H237" s="75" t="s">
        <v>1888</v>
      </c>
      <c r="I237" s="15">
        <v>61</v>
      </c>
      <c r="J237" s="15">
        <v>54</v>
      </c>
      <c r="K237" s="15">
        <v>13</v>
      </c>
      <c r="L237" s="15">
        <v>8</v>
      </c>
      <c r="M237" s="79">
        <v>10.705500000000001</v>
      </c>
      <c r="N237" s="101">
        <v>10.705500000000001</v>
      </c>
      <c r="O237" s="63">
        <v>2530</v>
      </c>
      <c r="P237" s="64">
        <f>Table224578910112345678910111213141516171819[[#This Row],[PEMBULATAN]]*O237</f>
        <v>27084.915000000001</v>
      </c>
    </row>
    <row r="238" spans="1:16" ht="26.25" customHeight="1" x14ac:dyDescent="0.2">
      <c r="A238" s="13"/>
      <c r="B238" s="73"/>
      <c r="C238" s="71" t="s">
        <v>3071</v>
      </c>
      <c r="D238" s="76" t="s">
        <v>69</v>
      </c>
      <c r="E238" s="12">
        <v>44481</v>
      </c>
      <c r="F238" s="74" t="s">
        <v>2543</v>
      </c>
      <c r="G238" s="12">
        <v>44482.833333333336</v>
      </c>
      <c r="H238" s="75" t="s">
        <v>1888</v>
      </c>
      <c r="I238" s="15">
        <v>54</v>
      </c>
      <c r="J238" s="15">
        <v>62</v>
      </c>
      <c r="K238" s="15">
        <v>10</v>
      </c>
      <c r="L238" s="15">
        <v>5</v>
      </c>
      <c r="M238" s="79">
        <v>8.3699999999999992</v>
      </c>
      <c r="N238" s="101">
        <v>9</v>
      </c>
      <c r="O238" s="63">
        <v>2530</v>
      </c>
      <c r="P238" s="64">
        <f>Table224578910112345678910111213141516171819[[#This Row],[PEMBULATAN]]*O238</f>
        <v>22770</v>
      </c>
    </row>
    <row r="239" spans="1:16" ht="26.25" customHeight="1" x14ac:dyDescent="0.2">
      <c r="A239" s="13"/>
      <c r="B239" s="73"/>
      <c r="C239" s="71" t="s">
        <v>3072</v>
      </c>
      <c r="D239" s="76" t="s">
        <v>69</v>
      </c>
      <c r="E239" s="12">
        <v>44481</v>
      </c>
      <c r="F239" s="74" t="s">
        <v>2543</v>
      </c>
      <c r="G239" s="12">
        <v>44482.833333333336</v>
      </c>
      <c r="H239" s="75" t="s">
        <v>1888</v>
      </c>
      <c r="I239" s="15">
        <v>77</v>
      </c>
      <c r="J239" s="15">
        <v>57</v>
      </c>
      <c r="K239" s="15">
        <v>16</v>
      </c>
      <c r="L239" s="15">
        <v>3</v>
      </c>
      <c r="M239" s="79">
        <v>17.556000000000001</v>
      </c>
      <c r="N239" s="101">
        <v>17.556000000000001</v>
      </c>
      <c r="O239" s="63">
        <v>2530</v>
      </c>
      <c r="P239" s="64">
        <f>Table224578910112345678910111213141516171819[[#This Row],[PEMBULATAN]]*O239</f>
        <v>44416.68</v>
      </c>
    </row>
    <row r="240" spans="1:16" ht="26.25" customHeight="1" x14ac:dyDescent="0.2">
      <c r="A240" s="13"/>
      <c r="B240" s="73"/>
      <c r="C240" s="71" t="s">
        <v>3073</v>
      </c>
      <c r="D240" s="76" t="s">
        <v>69</v>
      </c>
      <c r="E240" s="12">
        <v>44481</v>
      </c>
      <c r="F240" s="74" t="s">
        <v>2543</v>
      </c>
      <c r="G240" s="12">
        <v>44482.833333333336</v>
      </c>
      <c r="H240" s="75" t="s">
        <v>1888</v>
      </c>
      <c r="I240" s="15">
        <v>115</v>
      </c>
      <c r="J240" s="15">
        <v>25</v>
      </c>
      <c r="K240" s="15">
        <v>23</v>
      </c>
      <c r="L240" s="15">
        <v>1</v>
      </c>
      <c r="M240" s="79">
        <v>16.53125</v>
      </c>
      <c r="N240" s="101">
        <v>16.53125</v>
      </c>
      <c r="O240" s="63">
        <v>2530</v>
      </c>
      <c r="P240" s="64">
        <f>Table224578910112345678910111213141516171819[[#This Row],[PEMBULATAN]]*O240</f>
        <v>41824.0625</v>
      </c>
    </row>
    <row r="241" spans="1:16" ht="26.25" customHeight="1" x14ac:dyDescent="0.2">
      <c r="A241" s="13"/>
      <c r="B241" s="73"/>
      <c r="C241" s="71" t="s">
        <v>3074</v>
      </c>
      <c r="D241" s="76" t="s">
        <v>69</v>
      </c>
      <c r="E241" s="12">
        <v>44481</v>
      </c>
      <c r="F241" s="74" t="s">
        <v>2543</v>
      </c>
      <c r="G241" s="12">
        <v>44482.833333333336</v>
      </c>
      <c r="H241" s="75" t="s">
        <v>1888</v>
      </c>
      <c r="I241" s="15">
        <v>60</v>
      </c>
      <c r="J241" s="15">
        <v>54</v>
      </c>
      <c r="K241" s="15">
        <v>23</v>
      </c>
      <c r="L241" s="15">
        <v>3</v>
      </c>
      <c r="M241" s="79">
        <v>18.63</v>
      </c>
      <c r="N241" s="101">
        <v>18.63</v>
      </c>
      <c r="O241" s="63">
        <v>2530</v>
      </c>
      <c r="P241" s="64">
        <f>Table224578910112345678910111213141516171819[[#This Row],[PEMBULATAN]]*O241</f>
        <v>47133.899999999994</v>
      </c>
    </row>
    <row r="242" spans="1:16" ht="26.25" customHeight="1" x14ac:dyDescent="0.2">
      <c r="A242" s="13"/>
      <c r="B242" s="73"/>
      <c r="C242" s="71" t="s">
        <v>3075</v>
      </c>
      <c r="D242" s="76" t="s">
        <v>69</v>
      </c>
      <c r="E242" s="12">
        <v>44481</v>
      </c>
      <c r="F242" s="74" t="s">
        <v>2543</v>
      </c>
      <c r="G242" s="12">
        <v>44482.833333333336</v>
      </c>
      <c r="H242" s="75" t="s">
        <v>1888</v>
      </c>
      <c r="I242" s="15">
        <v>42</v>
      </c>
      <c r="J242" s="15">
        <v>38</v>
      </c>
      <c r="K242" s="15">
        <v>26</v>
      </c>
      <c r="L242" s="15">
        <v>10</v>
      </c>
      <c r="M242" s="79">
        <v>10.374000000000001</v>
      </c>
      <c r="N242" s="101">
        <v>11</v>
      </c>
      <c r="O242" s="63">
        <v>2530</v>
      </c>
      <c r="P242" s="64">
        <f>Table224578910112345678910111213141516171819[[#This Row],[PEMBULATAN]]*O242</f>
        <v>27830</v>
      </c>
    </row>
    <row r="243" spans="1:16" ht="26.25" customHeight="1" x14ac:dyDescent="0.2">
      <c r="A243" s="13"/>
      <c r="B243" s="73"/>
      <c r="C243" s="71" t="s">
        <v>3076</v>
      </c>
      <c r="D243" s="76" t="s">
        <v>69</v>
      </c>
      <c r="E243" s="12">
        <v>44481</v>
      </c>
      <c r="F243" s="74" t="s">
        <v>2543</v>
      </c>
      <c r="G243" s="12">
        <v>44482.833333333336</v>
      </c>
      <c r="H243" s="75" t="s">
        <v>1888</v>
      </c>
      <c r="I243" s="15">
        <v>102</v>
      </c>
      <c r="J243" s="15">
        <v>53</v>
      </c>
      <c r="K243" s="15">
        <v>21</v>
      </c>
      <c r="L243" s="15">
        <v>12</v>
      </c>
      <c r="M243" s="79">
        <v>28.381499999999999</v>
      </c>
      <c r="N243" s="101">
        <v>29</v>
      </c>
      <c r="O243" s="63">
        <v>2530</v>
      </c>
      <c r="P243" s="64">
        <f>Table224578910112345678910111213141516171819[[#This Row],[PEMBULATAN]]*O243</f>
        <v>73370</v>
      </c>
    </row>
    <row r="244" spans="1:16" ht="26.25" customHeight="1" x14ac:dyDescent="0.2">
      <c r="A244" s="13"/>
      <c r="B244" s="73"/>
      <c r="C244" s="71" t="s">
        <v>3077</v>
      </c>
      <c r="D244" s="76" t="s">
        <v>69</v>
      </c>
      <c r="E244" s="12">
        <v>44481</v>
      </c>
      <c r="F244" s="74" t="s">
        <v>2543</v>
      </c>
      <c r="G244" s="12">
        <v>44482.833333333336</v>
      </c>
      <c r="H244" s="75" t="s">
        <v>1888</v>
      </c>
      <c r="I244" s="15">
        <v>74</v>
      </c>
      <c r="J244" s="15">
        <v>54</v>
      </c>
      <c r="K244" s="15">
        <v>18</v>
      </c>
      <c r="L244" s="15">
        <v>10</v>
      </c>
      <c r="M244" s="79">
        <v>17.981999999999999</v>
      </c>
      <c r="N244" s="101">
        <v>17.981999999999999</v>
      </c>
      <c r="O244" s="63">
        <v>2530</v>
      </c>
      <c r="P244" s="64">
        <f>Table224578910112345678910111213141516171819[[#This Row],[PEMBULATAN]]*O244</f>
        <v>45494.46</v>
      </c>
    </row>
    <row r="245" spans="1:16" ht="26.25" customHeight="1" x14ac:dyDescent="0.2">
      <c r="A245" s="13"/>
      <c r="B245" s="73"/>
      <c r="C245" s="71" t="s">
        <v>3078</v>
      </c>
      <c r="D245" s="76" t="s">
        <v>69</v>
      </c>
      <c r="E245" s="12">
        <v>44481</v>
      </c>
      <c r="F245" s="74" t="s">
        <v>2543</v>
      </c>
      <c r="G245" s="12">
        <v>44482.833333333336</v>
      </c>
      <c r="H245" s="75" t="s">
        <v>1888</v>
      </c>
      <c r="I245" s="15">
        <v>83</v>
      </c>
      <c r="J245" s="15">
        <v>41</v>
      </c>
      <c r="K245" s="15">
        <v>23</v>
      </c>
      <c r="L245" s="15">
        <v>3</v>
      </c>
      <c r="M245" s="79">
        <v>19.567250000000001</v>
      </c>
      <c r="N245" s="101">
        <v>19.567250000000001</v>
      </c>
      <c r="O245" s="63">
        <v>2530</v>
      </c>
      <c r="P245" s="64">
        <f>Table224578910112345678910111213141516171819[[#This Row],[PEMBULATAN]]*O245</f>
        <v>49505.142500000002</v>
      </c>
    </row>
    <row r="246" spans="1:16" ht="26.25" customHeight="1" x14ac:dyDescent="0.2">
      <c r="A246" s="13"/>
      <c r="B246" s="73"/>
      <c r="C246" s="71" t="s">
        <v>3079</v>
      </c>
      <c r="D246" s="76" t="s">
        <v>69</v>
      </c>
      <c r="E246" s="12">
        <v>44481</v>
      </c>
      <c r="F246" s="74" t="s">
        <v>2543</v>
      </c>
      <c r="G246" s="12">
        <v>44482.833333333336</v>
      </c>
      <c r="H246" s="75" t="s">
        <v>1888</v>
      </c>
      <c r="I246" s="15">
        <v>34</v>
      </c>
      <c r="J246" s="15">
        <v>76</v>
      </c>
      <c r="K246" s="15">
        <v>16</v>
      </c>
      <c r="L246" s="15">
        <v>7</v>
      </c>
      <c r="M246" s="79">
        <v>10.336</v>
      </c>
      <c r="N246" s="101">
        <v>11</v>
      </c>
      <c r="O246" s="63">
        <v>2530</v>
      </c>
      <c r="P246" s="64">
        <f>Table224578910112345678910111213141516171819[[#This Row],[PEMBULATAN]]*O246</f>
        <v>27830</v>
      </c>
    </row>
    <row r="247" spans="1:16" ht="26.25" customHeight="1" x14ac:dyDescent="0.2">
      <c r="A247" s="13"/>
      <c r="B247" s="73"/>
      <c r="C247" s="71" t="s">
        <v>3080</v>
      </c>
      <c r="D247" s="76" t="s">
        <v>69</v>
      </c>
      <c r="E247" s="12">
        <v>44481</v>
      </c>
      <c r="F247" s="74" t="s">
        <v>2543</v>
      </c>
      <c r="G247" s="12">
        <v>44482.833333333336</v>
      </c>
      <c r="H247" s="75" t="s">
        <v>1888</v>
      </c>
      <c r="I247" s="15">
        <v>50</v>
      </c>
      <c r="J247" s="15">
        <v>51</v>
      </c>
      <c r="K247" s="15">
        <v>23</v>
      </c>
      <c r="L247" s="15">
        <v>2</v>
      </c>
      <c r="M247" s="79">
        <v>14.6625</v>
      </c>
      <c r="N247" s="101">
        <v>14.6625</v>
      </c>
      <c r="O247" s="63">
        <v>2530</v>
      </c>
      <c r="P247" s="64">
        <f>Table224578910112345678910111213141516171819[[#This Row],[PEMBULATAN]]*O247</f>
        <v>37096.125</v>
      </c>
    </row>
    <row r="248" spans="1:16" ht="26.25" customHeight="1" x14ac:dyDescent="0.2">
      <c r="A248" s="13"/>
      <c r="B248" s="73"/>
      <c r="C248" s="71" t="s">
        <v>3081</v>
      </c>
      <c r="D248" s="76" t="s">
        <v>69</v>
      </c>
      <c r="E248" s="12">
        <v>44481</v>
      </c>
      <c r="F248" s="74" t="s">
        <v>2543</v>
      </c>
      <c r="G248" s="12">
        <v>44482.833333333336</v>
      </c>
      <c r="H248" s="75" t="s">
        <v>1888</v>
      </c>
      <c r="I248" s="15">
        <v>36</v>
      </c>
      <c r="J248" s="15">
        <v>26</v>
      </c>
      <c r="K248" s="15">
        <v>28</v>
      </c>
      <c r="L248" s="15">
        <v>3</v>
      </c>
      <c r="M248" s="79">
        <v>6.5519999999999996</v>
      </c>
      <c r="N248" s="101">
        <v>6.5519999999999996</v>
      </c>
      <c r="O248" s="63">
        <v>2530</v>
      </c>
      <c r="P248" s="64">
        <f>Table224578910112345678910111213141516171819[[#This Row],[PEMBULATAN]]*O248</f>
        <v>16576.559999999998</v>
      </c>
    </row>
    <row r="249" spans="1:16" ht="26.25" customHeight="1" x14ac:dyDescent="0.2">
      <c r="A249" s="13"/>
      <c r="B249" s="73"/>
      <c r="C249" s="71" t="s">
        <v>3082</v>
      </c>
      <c r="D249" s="76" t="s">
        <v>69</v>
      </c>
      <c r="E249" s="12">
        <v>44481</v>
      </c>
      <c r="F249" s="74" t="s">
        <v>2543</v>
      </c>
      <c r="G249" s="12">
        <v>44482.833333333336</v>
      </c>
      <c r="H249" s="75" t="s">
        <v>1888</v>
      </c>
      <c r="I249" s="15">
        <v>61</v>
      </c>
      <c r="J249" s="15">
        <v>40</v>
      </c>
      <c r="K249" s="15">
        <v>40</v>
      </c>
      <c r="L249" s="15">
        <v>2</v>
      </c>
      <c r="M249" s="79">
        <v>24.4</v>
      </c>
      <c r="N249" s="101">
        <v>25</v>
      </c>
      <c r="O249" s="63">
        <v>2530</v>
      </c>
      <c r="P249" s="64">
        <f>Table224578910112345678910111213141516171819[[#This Row],[PEMBULATAN]]*O249</f>
        <v>63250</v>
      </c>
    </row>
    <row r="250" spans="1:16" ht="26.25" customHeight="1" x14ac:dyDescent="0.2">
      <c r="A250" s="13"/>
      <c r="B250" s="73"/>
      <c r="C250" s="71" t="s">
        <v>3083</v>
      </c>
      <c r="D250" s="76" t="s">
        <v>69</v>
      </c>
      <c r="E250" s="12">
        <v>44481</v>
      </c>
      <c r="F250" s="74" t="s">
        <v>2543</v>
      </c>
      <c r="G250" s="12">
        <v>44482.833333333336</v>
      </c>
      <c r="H250" s="75" t="s">
        <v>1888</v>
      </c>
      <c r="I250" s="15">
        <v>66</v>
      </c>
      <c r="J250" s="15">
        <v>42</v>
      </c>
      <c r="K250" s="15">
        <v>13</v>
      </c>
      <c r="L250" s="15">
        <v>10</v>
      </c>
      <c r="M250" s="79">
        <v>9.0090000000000003</v>
      </c>
      <c r="N250" s="101">
        <v>10</v>
      </c>
      <c r="O250" s="63">
        <v>2530</v>
      </c>
      <c r="P250" s="64">
        <f>Table224578910112345678910111213141516171819[[#This Row],[PEMBULATAN]]*O250</f>
        <v>25300</v>
      </c>
    </row>
    <row r="251" spans="1:16" ht="26.25" customHeight="1" x14ac:dyDescent="0.2">
      <c r="A251" s="13"/>
      <c r="B251" s="73"/>
      <c r="C251" s="71" t="s">
        <v>3084</v>
      </c>
      <c r="D251" s="76" t="s">
        <v>69</v>
      </c>
      <c r="E251" s="12">
        <v>44481</v>
      </c>
      <c r="F251" s="74" t="s">
        <v>2543</v>
      </c>
      <c r="G251" s="12">
        <v>44482.833333333336</v>
      </c>
      <c r="H251" s="75" t="s">
        <v>1888</v>
      </c>
      <c r="I251" s="15">
        <v>53</v>
      </c>
      <c r="J251" s="15">
        <v>53</v>
      </c>
      <c r="K251" s="15">
        <v>56</v>
      </c>
      <c r="L251" s="15">
        <v>11</v>
      </c>
      <c r="M251" s="79">
        <v>39.326000000000001</v>
      </c>
      <c r="N251" s="101">
        <v>40</v>
      </c>
      <c r="O251" s="63">
        <v>2530</v>
      </c>
      <c r="P251" s="64">
        <f>Table224578910112345678910111213141516171819[[#This Row],[PEMBULATAN]]*O251</f>
        <v>101200</v>
      </c>
    </row>
    <row r="252" spans="1:16" ht="26.25" customHeight="1" x14ac:dyDescent="0.2">
      <c r="A252" s="13"/>
      <c r="B252" s="73"/>
      <c r="C252" s="71" t="s">
        <v>3085</v>
      </c>
      <c r="D252" s="76" t="s">
        <v>69</v>
      </c>
      <c r="E252" s="12">
        <v>44481</v>
      </c>
      <c r="F252" s="74" t="s">
        <v>2543</v>
      </c>
      <c r="G252" s="12">
        <v>44482.833333333336</v>
      </c>
      <c r="H252" s="75" t="s">
        <v>1888</v>
      </c>
      <c r="I252" s="15">
        <v>76</v>
      </c>
      <c r="J252" s="15">
        <v>54</v>
      </c>
      <c r="K252" s="15">
        <v>20</v>
      </c>
      <c r="L252" s="15">
        <v>4</v>
      </c>
      <c r="M252" s="79">
        <v>20.52</v>
      </c>
      <c r="N252" s="101">
        <v>20.52</v>
      </c>
      <c r="O252" s="63">
        <v>2530</v>
      </c>
      <c r="P252" s="64">
        <f>Table224578910112345678910111213141516171819[[#This Row],[PEMBULATAN]]*O252</f>
        <v>51915.6</v>
      </c>
    </row>
    <row r="253" spans="1:16" ht="26.25" customHeight="1" x14ac:dyDescent="0.2">
      <c r="A253" s="13"/>
      <c r="B253" s="73"/>
      <c r="C253" s="71" t="s">
        <v>3086</v>
      </c>
      <c r="D253" s="76" t="s">
        <v>69</v>
      </c>
      <c r="E253" s="12">
        <v>44481</v>
      </c>
      <c r="F253" s="74" t="s">
        <v>2543</v>
      </c>
      <c r="G253" s="12">
        <v>44482.833333333336</v>
      </c>
      <c r="H253" s="75" t="s">
        <v>1888</v>
      </c>
      <c r="I253" s="15">
        <v>107</v>
      </c>
      <c r="J253" s="15">
        <v>10</v>
      </c>
      <c r="K253" s="15">
        <v>10</v>
      </c>
      <c r="L253" s="15">
        <v>2</v>
      </c>
      <c r="M253" s="79">
        <v>2.6749999999999998</v>
      </c>
      <c r="N253" s="101">
        <v>2.6749999999999998</v>
      </c>
      <c r="O253" s="63">
        <v>2530</v>
      </c>
      <c r="P253" s="64">
        <f>Table224578910112345678910111213141516171819[[#This Row],[PEMBULATAN]]*O253</f>
        <v>6767.75</v>
      </c>
    </row>
    <row r="254" spans="1:16" ht="26.25" customHeight="1" x14ac:dyDescent="0.2">
      <c r="A254" s="13"/>
      <c r="B254" s="73"/>
      <c r="C254" s="71" t="s">
        <v>3087</v>
      </c>
      <c r="D254" s="76" t="s">
        <v>69</v>
      </c>
      <c r="E254" s="12">
        <v>44481</v>
      </c>
      <c r="F254" s="74" t="s">
        <v>2543</v>
      </c>
      <c r="G254" s="12">
        <v>44482.833333333336</v>
      </c>
      <c r="H254" s="75" t="s">
        <v>1888</v>
      </c>
      <c r="I254" s="15">
        <v>77</v>
      </c>
      <c r="J254" s="15">
        <v>30</v>
      </c>
      <c r="K254" s="15">
        <v>19</v>
      </c>
      <c r="L254" s="15">
        <v>13</v>
      </c>
      <c r="M254" s="79">
        <v>10.9725</v>
      </c>
      <c r="N254" s="101">
        <v>13</v>
      </c>
      <c r="O254" s="63">
        <v>2530</v>
      </c>
      <c r="P254" s="64">
        <f>Table224578910112345678910111213141516171819[[#This Row],[PEMBULATAN]]*O254</f>
        <v>32890</v>
      </c>
    </row>
    <row r="255" spans="1:16" ht="26.25" customHeight="1" x14ac:dyDescent="0.2">
      <c r="A255" s="13"/>
      <c r="B255" s="73"/>
      <c r="C255" s="71" t="s">
        <v>3088</v>
      </c>
      <c r="D255" s="76" t="s">
        <v>69</v>
      </c>
      <c r="E255" s="12">
        <v>44481</v>
      </c>
      <c r="F255" s="74" t="s">
        <v>2543</v>
      </c>
      <c r="G255" s="12">
        <v>44482.833333333336</v>
      </c>
      <c r="H255" s="75" t="s">
        <v>1888</v>
      </c>
      <c r="I255" s="15">
        <v>37</v>
      </c>
      <c r="J255" s="15">
        <v>33</v>
      </c>
      <c r="K255" s="15">
        <v>33</v>
      </c>
      <c r="L255" s="15">
        <v>3</v>
      </c>
      <c r="M255" s="79">
        <v>10.07325</v>
      </c>
      <c r="N255" s="101">
        <v>10.07325</v>
      </c>
      <c r="O255" s="63">
        <v>2530</v>
      </c>
      <c r="P255" s="64">
        <f>Table224578910112345678910111213141516171819[[#This Row],[PEMBULATAN]]*O255</f>
        <v>25485.322499999998</v>
      </c>
    </row>
    <row r="256" spans="1:16" ht="26.25" customHeight="1" x14ac:dyDescent="0.2">
      <c r="A256" s="13"/>
      <c r="B256" s="73"/>
      <c r="C256" s="71" t="s">
        <v>3089</v>
      </c>
      <c r="D256" s="76" t="s">
        <v>69</v>
      </c>
      <c r="E256" s="12">
        <v>44481</v>
      </c>
      <c r="F256" s="74" t="s">
        <v>2543</v>
      </c>
      <c r="G256" s="12">
        <v>44482.833333333336</v>
      </c>
      <c r="H256" s="75" t="s">
        <v>1888</v>
      </c>
      <c r="I256" s="15">
        <v>36</v>
      </c>
      <c r="J256" s="15">
        <v>36</v>
      </c>
      <c r="K256" s="15">
        <v>12</v>
      </c>
      <c r="L256" s="15">
        <v>5</v>
      </c>
      <c r="M256" s="79">
        <v>3.8879999999999999</v>
      </c>
      <c r="N256" s="101">
        <v>5</v>
      </c>
      <c r="O256" s="63">
        <v>2530</v>
      </c>
      <c r="P256" s="64">
        <f>Table224578910112345678910111213141516171819[[#This Row],[PEMBULATAN]]*O256</f>
        <v>12650</v>
      </c>
    </row>
    <row r="257" spans="1:16" ht="26.25" customHeight="1" x14ac:dyDescent="0.2">
      <c r="A257" s="13"/>
      <c r="B257" s="73"/>
      <c r="C257" s="71" t="s">
        <v>3090</v>
      </c>
      <c r="D257" s="76" t="s">
        <v>69</v>
      </c>
      <c r="E257" s="12">
        <v>44481</v>
      </c>
      <c r="F257" s="74" t="s">
        <v>2543</v>
      </c>
      <c r="G257" s="12">
        <v>44482.833333333336</v>
      </c>
      <c r="H257" s="75" t="s">
        <v>1888</v>
      </c>
      <c r="I257" s="15">
        <v>56</v>
      </c>
      <c r="J257" s="15">
        <v>46</v>
      </c>
      <c r="K257" s="15">
        <v>35</v>
      </c>
      <c r="L257" s="15">
        <v>1</v>
      </c>
      <c r="M257" s="79">
        <v>22.54</v>
      </c>
      <c r="N257" s="101">
        <v>22.54</v>
      </c>
      <c r="O257" s="63">
        <v>2530</v>
      </c>
      <c r="P257" s="64">
        <f>Table224578910112345678910111213141516171819[[#This Row],[PEMBULATAN]]*O257</f>
        <v>57026.2</v>
      </c>
    </row>
    <row r="258" spans="1:16" ht="26.25" customHeight="1" x14ac:dyDescent="0.2">
      <c r="A258" s="13"/>
      <c r="B258" s="73"/>
      <c r="C258" s="71" t="s">
        <v>3091</v>
      </c>
      <c r="D258" s="76" t="s">
        <v>69</v>
      </c>
      <c r="E258" s="12">
        <v>44481</v>
      </c>
      <c r="F258" s="74" t="s">
        <v>2543</v>
      </c>
      <c r="G258" s="12">
        <v>44482.833333333336</v>
      </c>
      <c r="H258" s="75" t="s">
        <v>1888</v>
      </c>
      <c r="I258" s="15">
        <v>66</v>
      </c>
      <c r="J258" s="15">
        <v>31</v>
      </c>
      <c r="K258" s="15">
        <v>21</v>
      </c>
      <c r="L258" s="15">
        <v>7</v>
      </c>
      <c r="M258" s="79">
        <v>10.7415</v>
      </c>
      <c r="N258" s="101">
        <v>10.7415</v>
      </c>
      <c r="O258" s="63">
        <v>2530</v>
      </c>
      <c r="P258" s="64">
        <f>Table224578910112345678910111213141516171819[[#This Row],[PEMBULATAN]]*O258</f>
        <v>27175.994999999999</v>
      </c>
    </row>
    <row r="259" spans="1:16" ht="26.25" customHeight="1" x14ac:dyDescent="0.2">
      <c r="A259" s="13"/>
      <c r="B259" s="73"/>
      <c r="C259" s="71" t="s">
        <v>3092</v>
      </c>
      <c r="D259" s="76" t="s">
        <v>69</v>
      </c>
      <c r="E259" s="12">
        <v>44481</v>
      </c>
      <c r="F259" s="74" t="s">
        <v>2543</v>
      </c>
      <c r="G259" s="12">
        <v>44482.833333333336</v>
      </c>
      <c r="H259" s="75" t="s">
        <v>1888</v>
      </c>
      <c r="I259" s="15">
        <v>34</v>
      </c>
      <c r="J259" s="15">
        <v>31</v>
      </c>
      <c r="K259" s="15">
        <v>26</v>
      </c>
      <c r="L259" s="15">
        <v>4</v>
      </c>
      <c r="M259" s="79">
        <v>6.851</v>
      </c>
      <c r="N259" s="101">
        <v>6.851</v>
      </c>
      <c r="O259" s="63">
        <v>2530</v>
      </c>
      <c r="P259" s="64">
        <f>Table224578910112345678910111213141516171819[[#This Row],[PEMBULATAN]]*O259</f>
        <v>17333.03</v>
      </c>
    </row>
    <row r="260" spans="1:16" ht="26.25" customHeight="1" x14ac:dyDescent="0.2">
      <c r="A260" s="13"/>
      <c r="B260" s="73"/>
      <c r="C260" s="71" t="s">
        <v>3093</v>
      </c>
      <c r="D260" s="76" t="s">
        <v>69</v>
      </c>
      <c r="E260" s="12">
        <v>44481</v>
      </c>
      <c r="F260" s="74" t="s">
        <v>2543</v>
      </c>
      <c r="G260" s="12">
        <v>44482.833333333336</v>
      </c>
      <c r="H260" s="75" t="s">
        <v>1888</v>
      </c>
      <c r="I260" s="15">
        <v>46</v>
      </c>
      <c r="J260" s="15">
        <v>32</v>
      </c>
      <c r="K260" s="15">
        <v>39</v>
      </c>
      <c r="L260" s="15">
        <v>11</v>
      </c>
      <c r="M260" s="79">
        <v>14.352</v>
      </c>
      <c r="N260" s="101">
        <v>15</v>
      </c>
      <c r="O260" s="63">
        <v>2530</v>
      </c>
      <c r="P260" s="64">
        <f>Table224578910112345678910111213141516171819[[#This Row],[PEMBULATAN]]*O260</f>
        <v>37950</v>
      </c>
    </row>
    <row r="261" spans="1:16" ht="26.25" customHeight="1" x14ac:dyDescent="0.2">
      <c r="A261" s="13"/>
      <c r="B261" s="73"/>
      <c r="C261" s="71" t="s">
        <v>3094</v>
      </c>
      <c r="D261" s="76" t="s">
        <v>69</v>
      </c>
      <c r="E261" s="12">
        <v>44481</v>
      </c>
      <c r="F261" s="74" t="s">
        <v>2543</v>
      </c>
      <c r="G261" s="12">
        <v>44482.833333333336</v>
      </c>
      <c r="H261" s="75" t="s">
        <v>1888</v>
      </c>
      <c r="I261" s="15">
        <v>46</v>
      </c>
      <c r="J261" s="15">
        <v>41</v>
      </c>
      <c r="K261" s="15">
        <v>61</v>
      </c>
      <c r="L261" s="15">
        <v>21</v>
      </c>
      <c r="M261" s="79">
        <v>28.761500000000002</v>
      </c>
      <c r="N261" s="101">
        <v>28.761500000000002</v>
      </c>
      <c r="O261" s="63">
        <v>2530</v>
      </c>
      <c r="P261" s="64">
        <f>Table224578910112345678910111213141516171819[[#This Row],[PEMBULATAN]]*O261</f>
        <v>72766.595000000001</v>
      </c>
    </row>
    <row r="262" spans="1:16" ht="26.25" customHeight="1" x14ac:dyDescent="0.2">
      <c r="A262" s="13"/>
      <c r="B262" s="73"/>
      <c r="C262" s="71" t="s">
        <v>3095</v>
      </c>
      <c r="D262" s="76" t="s">
        <v>69</v>
      </c>
      <c r="E262" s="12">
        <v>44481</v>
      </c>
      <c r="F262" s="74" t="s">
        <v>2543</v>
      </c>
      <c r="G262" s="12">
        <v>44482.833333333336</v>
      </c>
      <c r="H262" s="75" t="s">
        <v>1888</v>
      </c>
      <c r="I262" s="15">
        <v>112</v>
      </c>
      <c r="J262" s="15">
        <v>33</v>
      </c>
      <c r="K262" s="15">
        <v>33</v>
      </c>
      <c r="L262" s="15">
        <v>16</v>
      </c>
      <c r="M262" s="79">
        <v>30.492000000000001</v>
      </c>
      <c r="N262" s="101">
        <v>31</v>
      </c>
      <c r="O262" s="63">
        <v>2530</v>
      </c>
      <c r="P262" s="64">
        <f>Table224578910112345678910111213141516171819[[#This Row],[PEMBULATAN]]*O262</f>
        <v>78430</v>
      </c>
    </row>
    <row r="263" spans="1:16" ht="26.25" customHeight="1" x14ac:dyDescent="0.2">
      <c r="A263" s="13"/>
      <c r="B263" s="73"/>
      <c r="C263" s="71" t="s">
        <v>3096</v>
      </c>
      <c r="D263" s="76" t="s">
        <v>69</v>
      </c>
      <c r="E263" s="12">
        <v>44481</v>
      </c>
      <c r="F263" s="74" t="s">
        <v>2543</v>
      </c>
      <c r="G263" s="12">
        <v>44482.833333333336</v>
      </c>
      <c r="H263" s="75" t="s">
        <v>1888</v>
      </c>
      <c r="I263" s="15">
        <v>78</v>
      </c>
      <c r="J263" s="15">
        <v>61</v>
      </c>
      <c r="K263" s="15">
        <v>28</v>
      </c>
      <c r="L263" s="15">
        <v>14</v>
      </c>
      <c r="M263" s="79">
        <v>33.305999999999997</v>
      </c>
      <c r="N263" s="101">
        <v>34</v>
      </c>
      <c r="O263" s="63">
        <v>2530</v>
      </c>
      <c r="P263" s="64">
        <f>Table224578910112345678910111213141516171819[[#This Row],[PEMBULATAN]]*O263</f>
        <v>86020</v>
      </c>
    </row>
    <row r="264" spans="1:16" ht="26.25" customHeight="1" x14ac:dyDescent="0.2">
      <c r="A264" s="13"/>
      <c r="B264" s="73"/>
      <c r="C264" s="71" t="s">
        <v>3097</v>
      </c>
      <c r="D264" s="76" t="s">
        <v>69</v>
      </c>
      <c r="E264" s="12">
        <v>44481</v>
      </c>
      <c r="F264" s="74" t="s">
        <v>2543</v>
      </c>
      <c r="G264" s="12">
        <v>44482.833333333336</v>
      </c>
      <c r="H264" s="75" t="s">
        <v>1888</v>
      </c>
      <c r="I264" s="15">
        <v>100</v>
      </c>
      <c r="J264" s="15">
        <v>43</v>
      </c>
      <c r="K264" s="15">
        <v>43</v>
      </c>
      <c r="L264" s="15">
        <v>25</v>
      </c>
      <c r="M264" s="79">
        <v>46.225000000000001</v>
      </c>
      <c r="N264" s="101">
        <v>46.225000000000001</v>
      </c>
      <c r="O264" s="63">
        <v>2530</v>
      </c>
      <c r="P264" s="64">
        <f>Table224578910112345678910111213141516171819[[#This Row],[PEMBULATAN]]*O264</f>
        <v>116949.25</v>
      </c>
    </row>
    <row r="265" spans="1:16" ht="26.25" customHeight="1" x14ac:dyDescent="0.2">
      <c r="A265" s="13"/>
      <c r="B265" s="73"/>
      <c r="C265" s="71" t="s">
        <v>3098</v>
      </c>
      <c r="D265" s="76" t="s">
        <v>69</v>
      </c>
      <c r="E265" s="12">
        <v>44481</v>
      </c>
      <c r="F265" s="74" t="s">
        <v>2543</v>
      </c>
      <c r="G265" s="12">
        <v>44482.833333333336</v>
      </c>
      <c r="H265" s="75" t="s">
        <v>1888</v>
      </c>
      <c r="I265" s="15">
        <v>46</v>
      </c>
      <c r="J265" s="15">
        <v>38</v>
      </c>
      <c r="K265" s="15">
        <v>28</v>
      </c>
      <c r="L265" s="15">
        <v>22</v>
      </c>
      <c r="M265" s="79">
        <v>12.236000000000001</v>
      </c>
      <c r="N265" s="101">
        <v>22</v>
      </c>
      <c r="O265" s="63">
        <v>2530</v>
      </c>
      <c r="P265" s="64">
        <f>Table224578910112345678910111213141516171819[[#This Row],[PEMBULATAN]]*O265</f>
        <v>55660</v>
      </c>
    </row>
    <row r="266" spans="1:16" ht="26.25" customHeight="1" x14ac:dyDescent="0.2">
      <c r="A266" s="13"/>
      <c r="B266" s="73"/>
      <c r="C266" s="71" t="s">
        <v>3099</v>
      </c>
      <c r="D266" s="76" t="s">
        <v>69</v>
      </c>
      <c r="E266" s="12">
        <v>44481</v>
      </c>
      <c r="F266" s="74" t="s">
        <v>2543</v>
      </c>
      <c r="G266" s="12">
        <v>44482.833333333336</v>
      </c>
      <c r="H266" s="75" t="s">
        <v>1888</v>
      </c>
      <c r="I266" s="15">
        <v>46</v>
      </c>
      <c r="J266" s="15">
        <v>25</v>
      </c>
      <c r="K266" s="15">
        <v>3</v>
      </c>
      <c r="L266" s="15">
        <v>1</v>
      </c>
      <c r="M266" s="79">
        <v>0.86250000000000004</v>
      </c>
      <c r="N266" s="101">
        <v>1</v>
      </c>
      <c r="O266" s="63">
        <v>2530</v>
      </c>
      <c r="P266" s="64">
        <f>Table224578910112345678910111213141516171819[[#This Row],[PEMBULATAN]]*O266</f>
        <v>2530</v>
      </c>
    </row>
    <row r="267" spans="1:16" ht="26.25" customHeight="1" x14ac:dyDescent="0.2">
      <c r="A267" s="13"/>
      <c r="B267" s="73"/>
      <c r="C267" s="71" t="s">
        <v>3085</v>
      </c>
      <c r="D267" s="76" t="s">
        <v>69</v>
      </c>
      <c r="E267" s="12">
        <v>44481</v>
      </c>
      <c r="F267" s="74" t="s">
        <v>2543</v>
      </c>
      <c r="G267" s="12">
        <v>44482.833333333336</v>
      </c>
      <c r="H267" s="75" t="s">
        <v>1888</v>
      </c>
      <c r="I267" s="15">
        <v>21</v>
      </c>
      <c r="J267" s="15">
        <v>46</v>
      </c>
      <c r="K267" s="15">
        <v>12</v>
      </c>
      <c r="L267" s="15">
        <v>4</v>
      </c>
      <c r="M267" s="79">
        <v>2.8980000000000001</v>
      </c>
      <c r="N267" s="101">
        <v>4</v>
      </c>
      <c r="O267" s="63">
        <v>2530</v>
      </c>
      <c r="P267" s="64">
        <f>Table224578910112345678910111213141516171819[[#This Row],[PEMBULATAN]]*O267</f>
        <v>10120</v>
      </c>
    </row>
    <row r="268" spans="1:16" ht="26.25" customHeight="1" x14ac:dyDescent="0.2">
      <c r="A268" s="13"/>
      <c r="B268" s="73"/>
      <c r="C268" s="71" t="s">
        <v>3100</v>
      </c>
      <c r="D268" s="76" t="s">
        <v>69</v>
      </c>
      <c r="E268" s="12">
        <v>44481</v>
      </c>
      <c r="F268" s="74" t="s">
        <v>2543</v>
      </c>
      <c r="G268" s="12">
        <v>44482.833333333336</v>
      </c>
      <c r="H268" s="75" t="s">
        <v>1888</v>
      </c>
      <c r="I268" s="15">
        <v>74</v>
      </c>
      <c r="J268" s="15">
        <v>31</v>
      </c>
      <c r="K268" s="15">
        <v>10</v>
      </c>
      <c r="L268" s="15">
        <v>1</v>
      </c>
      <c r="M268" s="79">
        <v>5.7350000000000003</v>
      </c>
      <c r="N268" s="101">
        <v>5.7350000000000003</v>
      </c>
      <c r="O268" s="63">
        <v>2530</v>
      </c>
      <c r="P268" s="64">
        <f>Table224578910112345678910111213141516171819[[#This Row],[PEMBULATAN]]*O268</f>
        <v>14509.550000000001</v>
      </c>
    </row>
    <row r="269" spans="1:16" ht="26.25" customHeight="1" x14ac:dyDescent="0.2">
      <c r="A269" s="13"/>
      <c r="B269" s="73"/>
      <c r="C269" s="71" t="s">
        <v>3101</v>
      </c>
      <c r="D269" s="76" t="s">
        <v>69</v>
      </c>
      <c r="E269" s="12">
        <v>44481</v>
      </c>
      <c r="F269" s="74" t="s">
        <v>2543</v>
      </c>
      <c r="G269" s="12">
        <v>44482.833333333336</v>
      </c>
      <c r="H269" s="75" t="s">
        <v>1888</v>
      </c>
      <c r="I269" s="15">
        <v>87</v>
      </c>
      <c r="J269" s="15">
        <v>58</v>
      </c>
      <c r="K269" s="15">
        <v>20</v>
      </c>
      <c r="L269" s="15">
        <v>17</v>
      </c>
      <c r="M269" s="79">
        <v>25.23</v>
      </c>
      <c r="N269" s="101">
        <v>25.23</v>
      </c>
      <c r="O269" s="63">
        <v>2530</v>
      </c>
      <c r="P269" s="64">
        <f>Table224578910112345678910111213141516171819[[#This Row],[PEMBULATAN]]*O269</f>
        <v>63831.9</v>
      </c>
    </row>
    <row r="270" spans="1:16" ht="26.25" customHeight="1" x14ac:dyDescent="0.2">
      <c r="A270" s="13"/>
      <c r="B270" s="73"/>
      <c r="C270" s="71" t="s">
        <v>3102</v>
      </c>
      <c r="D270" s="76" t="s">
        <v>69</v>
      </c>
      <c r="E270" s="12">
        <v>44481</v>
      </c>
      <c r="F270" s="74" t="s">
        <v>2543</v>
      </c>
      <c r="G270" s="12">
        <v>44482.833333333336</v>
      </c>
      <c r="H270" s="75" t="s">
        <v>1888</v>
      </c>
      <c r="I270" s="15">
        <v>68</v>
      </c>
      <c r="J270" s="15">
        <v>51</v>
      </c>
      <c r="K270" s="15">
        <v>20</v>
      </c>
      <c r="L270" s="15">
        <v>8</v>
      </c>
      <c r="M270" s="79">
        <v>17.34</v>
      </c>
      <c r="N270" s="101">
        <v>18</v>
      </c>
      <c r="O270" s="63">
        <v>2530</v>
      </c>
      <c r="P270" s="64">
        <f>Table224578910112345678910111213141516171819[[#This Row],[PEMBULATAN]]*O270</f>
        <v>45540</v>
      </c>
    </row>
    <row r="271" spans="1:16" ht="22.5" customHeight="1" x14ac:dyDescent="0.2">
      <c r="A271" s="165" t="s">
        <v>30</v>
      </c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7"/>
      <c r="M271" s="77">
        <f>SUBTOTAL(109,Table224578910112345678910111213141516171819[KG VOLUME])</f>
        <v>6088.8167499999954</v>
      </c>
      <c r="N271" s="67">
        <f>SUM(N3:N270)</f>
        <v>6170.6469999999954</v>
      </c>
      <c r="O271" s="168">
        <f>SUM(P3:P270)</f>
        <v>15611736.909999996</v>
      </c>
      <c r="P271" s="169"/>
    </row>
    <row r="272" spans="1:16" ht="18" customHeight="1" x14ac:dyDescent="0.2">
      <c r="A272" s="84"/>
      <c r="B272" s="55" t="s">
        <v>42</v>
      </c>
      <c r="C272" s="54"/>
      <c r="D272" s="56" t="s">
        <v>43</v>
      </c>
      <c r="E272" s="84"/>
      <c r="F272" s="84"/>
      <c r="G272" s="84"/>
      <c r="H272" s="84"/>
      <c r="I272" s="84"/>
      <c r="J272" s="84"/>
      <c r="K272" s="84"/>
      <c r="L272" s="84"/>
      <c r="M272" s="85"/>
      <c r="N272" s="86" t="s">
        <v>51</v>
      </c>
      <c r="O272" s="87"/>
      <c r="P272" s="87">
        <f>O271*10%</f>
        <v>1561173.6909999996</v>
      </c>
    </row>
    <row r="273" spans="1:16" ht="18" customHeight="1" thickBot="1" x14ac:dyDescent="0.25">
      <c r="A273" s="84"/>
      <c r="B273" s="55"/>
      <c r="C273" s="54"/>
      <c r="D273" s="56"/>
      <c r="E273" s="84"/>
      <c r="F273" s="84"/>
      <c r="G273" s="84"/>
      <c r="H273" s="84"/>
      <c r="I273" s="84"/>
      <c r="J273" s="84"/>
      <c r="K273" s="84"/>
      <c r="L273" s="84"/>
      <c r="M273" s="85"/>
      <c r="N273" s="88" t="s">
        <v>52</v>
      </c>
      <c r="O273" s="89"/>
      <c r="P273" s="89">
        <f>O271-P272</f>
        <v>14050563.218999997</v>
      </c>
    </row>
    <row r="274" spans="1:16" ht="18" customHeight="1" x14ac:dyDescent="0.2">
      <c r="A274" s="10"/>
      <c r="H274" s="62"/>
      <c r="N274" s="61" t="s">
        <v>31</v>
      </c>
      <c r="P274" s="68">
        <f>P273*1%</f>
        <v>140505.63218999997</v>
      </c>
    </row>
    <row r="275" spans="1:16" ht="18" customHeight="1" thickBot="1" x14ac:dyDescent="0.25">
      <c r="A275" s="10"/>
      <c r="H275" s="62"/>
      <c r="N275" s="61" t="s">
        <v>53</v>
      </c>
      <c r="P275" s="70">
        <f>P273*2%</f>
        <v>281011.26437999995</v>
      </c>
    </row>
    <row r="276" spans="1:16" ht="18" customHeight="1" x14ac:dyDescent="0.2">
      <c r="A276" s="10"/>
      <c r="H276" s="62"/>
      <c r="N276" s="65" t="s">
        <v>32</v>
      </c>
      <c r="O276" s="66"/>
      <c r="P276" s="69">
        <f>P273+P274-P275</f>
        <v>13910057.586809997</v>
      </c>
    </row>
    <row r="278" spans="1:16" x14ac:dyDescent="0.2">
      <c r="A278" s="10"/>
      <c r="H278" s="62"/>
      <c r="P278" s="70"/>
    </row>
    <row r="279" spans="1:16" x14ac:dyDescent="0.2">
      <c r="A279" s="10"/>
      <c r="H279" s="62"/>
      <c r="O279" s="57"/>
      <c r="P279" s="70"/>
    </row>
    <row r="280" spans="1:16" s="3" customFormat="1" x14ac:dyDescent="0.25">
      <c r="A280" s="10"/>
      <c r="B280" s="2"/>
      <c r="C280" s="2"/>
      <c r="E280" s="11"/>
      <c r="H280" s="62"/>
      <c r="N280" s="14"/>
      <c r="O280" s="14"/>
      <c r="P280" s="14"/>
    </row>
    <row r="281" spans="1:16" s="3" customFormat="1" x14ac:dyDescent="0.25">
      <c r="A281" s="10"/>
      <c r="B281" s="2"/>
      <c r="C281" s="2"/>
      <c r="E281" s="11"/>
      <c r="H281" s="62"/>
      <c r="N281" s="14"/>
      <c r="O281" s="14"/>
      <c r="P281" s="14"/>
    </row>
    <row r="282" spans="1:16" s="3" customFormat="1" x14ac:dyDescent="0.25">
      <c r="A282" s="10"/>
      <c r="B282" s="2"/>
      <c r="C282" s="2"/>
      <c r="E282" s="11"/>
      <c r="H282" s="62"/>
      <c r="N282" s="14"/>
      <c r="O282" s="14"/>
      <c r="P282" s="14"/>
    </row>
    <row r="283" spans="1:16" s="3" customFormat="1" x14ac:dyDescent="0.25">
      <c r="A283" s="10"/>
      <c r="B283" s="2"/>
      <c r="C283" s="2"/>
      <c r="E283" s="11"/>
      <c r="H283" s="62"/>
      <c r="N283" s="14"/>
      <c r="O283" s="14"/>
      <c r="P283" s="14"/>
    </row>
    <row r="284" spans="1:16" s="3" customFormat="1" x14ac:dyDescent="0.25">
      <c r="A284" s="10"/>
      <c r="B284" s="2"/>
      <c r="C284" s="2"/>
      <c r="E284" s="11"/>
      <c r="H284" s="62"/>
      <c r="N284" s="14"/>
      <c r="O284" s="14"/>
      <c r="P284" s="14"/>
    </row>
    <row r="285" spans="1:16" s="3" customFormat="1" x14ac:dyDescent="0.25">
      <c r="A285" s="10"/>
      <c r="B285" s="2"/>
      <c r="C285" s="2"/>
      <c r="E285" s="11"/>
      <c r="H285" s="62"/>
      <c r="N285" s="14"/>
      <c r="O285" s="14"/>
      <c r="P285" s="14"/>
    </row>
    <row r="286" spans="1:16" s="3" customFormat="1" x14ac:dyDescent="0.25">
      <c r="A286" s="10"/>
      <c r="B286" s="2"/>
      <c r="C286" s="2"/>
      <c r="E286" s="11"/>
      <c r="H286" s="62"/>
      <c r="N286" s="14"/>
      <c r="O286" s="14"/>
      <c r="P286" s="14"/>
    </row>
    <row r="287" spans="1:16" s="3" customFormat="1" x14ac:dyDescent="0.25">
      <c r="A287" s="10"/>
      <c r="B287" s="2"/>
      <c r="C287" s="2"/>
      <c r="E287" s="11"/>
      <c r="H287" s="62"/>
      <c r="N287" s="14"/>
      <c r="O287" s="14"/>
      <c r="P287" s="14"/>
    </row>
    <row r="288" spans="1:16" s="3" customFormat="1" x14ac:dyDescent="0.25">
      <c r="A288" s="10"/>
      <c r="B288" s="2"/>
      <c r="C288" s="2"/>
      <c r="E288" s="11"/>
      <c r="H288" s="62"/>
      <c r="N288" s="14"/>
      <c r="O288" s="14"/>
      <c r="P288" s="14"/>
    </row>
    <row r="289" spans="1:16" s="3" customFormat="1" x14ac:dyDescent="0.25">
      <c r="A289" s="10"/>
      <c r="B289" s="2"/>
      <c r="C289" s="2"/>
      <c r="E289" s="11"/>
      <c r="H289" s="62"/>
      <c r="N289" s="14"/>
      <c r="O289" s="14"/>
      <c r="P289" s="14"/>
    </row>
    <row r="290" spans="1:16" s="3" customFormat="1" x14ac:dyDescent="0.25">
      <c r="A290" s="10"/>
      <c r="B290" s="2"/>
      <c r="C290" s="2"/>
      <c r="E290" s="11"/>
      <c r="H290" s="62"/>
      <c r="N290" s="14"/>
      <c r="O290" s="14"/>
      <c r="P290" s="14"/>
    </row>
    <row r="291" spans="1:16" s="3" customFormat="1" x14ac:dyDescent="0.25">
      <c r="A291" s="10"/>
      <c r="B291" s="2"/>
      <c r="C291" s="2"/>
      <c r="E291" s="11"/>
      <c r="H291" s="62"/>
      <c r="N291" s="14"/>
      <c r="O291" s="14"/>
      <c r="P291" s="14"/>
    </row>
  </sheetData>
  <mergeCells count="2">
    <mergeCell ref="A271:L271"/>
    <mergeCell ref="O271:P271"/>
  </mergeCells>
  <conditionalFormatting sqref="B3:B270">
    <cfRule type="duplicateValues" dxfId="693" priority="9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54"/>
  <sheetViews>
    <sheetView zoomScale="110" zoomScaleNormal="110" workbookViewId="0">
      <pane xSplit="3" ySplit="2" topLeftCell="D30" activePane="bottomRight" state="frozen"/>
      <selection pane="topRight" activeCell="B1" sqref="B1"/>
      <selection pane="bottomLeft" activeCell="A3" sqref="A3"/>
      <selection pane="bottomRight" activeCell="E38" sqref="E38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71093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402534</v>
      </c>
      <c r="B3" s="72" t="s">
        <v>3103</v>
      </c>
      <c r="C3" s="8" t="s">
        <v>3104</v>
      </c>
      <c r="D3" s="74" t="s">
        <v>69</v>
      </c>
      <c r="E3" s="12">
        <v>44481</v>
      </c>
      <c r="F3" s="74" t="s">
        <v>2543</v>
      </c>
      <c r="G3" s="12">
        <v>44482.833333333336</v>
      </c>
      <c r="H3" s="9" t="s">
        <v>1888</v>
      </c>
      <c r="I3" s="1">
        <v>110</v>
      </c>
      <c r="J3" s="1">
        <v>70</v>
      </c>
      <c r="K3" s="1">
        <v>34</v>
      </c>
      <c r="L3" s="1">
        <v>8</v>
      </c>
      <c r="M3" s="78">
        <v>65.45</v>
      </c>
      <c r="N3" s="101">
        <v>66</v>
      </c>
      <c r="O3" s="63">
        <v>2530</v>
      </c>
      <c r="P3" s="64">
        <f>Table22457891011234567891011121314151617181920[[#This Row],[PEMBULATAN]]*O3</f>
        <v>166980</v>
      </c>
    </row>
    <row r="4" spans="1:16" ht="26.25" customHeight="1" x14ac:dyDescent="0.2">
      <c r="A4" s="13"/>
      <c r="B4" s="73"/>
      <c r="C4" s="71" t="s">
        <v>3105</v>
      </c>
      <c r="D4" s="76" t="s">
        <v>69</v>
      </c>
      <c r="E4" s="12">
        <v>44481</v>
      </c>
      <c r="F4" s="74" t="s">
        <v>2543</v>
      </c>
      <c r="G4" s="12">
        <v>44482.833333333336</v>
      </c>
      <c r="H4" s="75" t="s">
        <v>1888</v>
      </c>
      <c r="I4" s="15">
        <v>100</v>
      </c>
      <c r="J4" s="15">
        <v>50</v>
      </c>
      <c r="K4" s="15">
        <v>35</v>
      </c>
      <c r="L4" s="15">
        <v>13</v>
      </c>
      <c r="M4" s="79">
        <v>43.75</v>
      </c>
      <c r="N4" s="101">
        <v>43.75</v>
      </c>
      <c r="O4" s="63">
        <v>2530</v>
      </c>
      <c r="P4" s="64">
        <f>Table22457891011234567891011121314151617181920[[#This Row],[PEMBULATAN]]*O4</f>
        <v>110687.5</v>
      </c>
    </row>
    <row r="5" spans="1:16" ht="26.25" customHeight="1" x14ac:dyDescent="0.2">
      <c r="A5" s="13"/>
      <c r="B5" s="73"/>
      <c r="C5" s="71" t="s">
        <v>3106</v>
      </c>
      <c r="D5" s="76" t="s">
        <v>69</v>
      </c>
      <c r="E5" s="12">
        <v>44481</v>
      </c>
      <c r="F5" s="74" t="s">
        <v>2543</v>
      </c>
      <c r="G5" s="12">
        <v>44482.833333333336</v>
      </c>
      <c r="H5" s="75" t="s">
        <v>1888</v>
      </c>
      <c r="I5" s="15">
        <v>62</v>
      </c>
      <c r="J5" s="15">
        <v>40</v>
      </c>
      <c r="K5" s="15">
        <v>31</v>
      </c>
      <c r="L5" s="15">
        <v>15</v>
      </c>
      <c r="M5" s="79">
        <v>19.22</v>
      </c>
      <c r="N5" s="101">
        <v>19.22</v>
      </c>
      <c r="O5" s="63">
        <v>2530</v>
      </c>
      <c r="P5" s="64">
        <f>Table22457891011234567891011121314151617181920[[#This Row],[PEMBULATAN]]*O5</f>
        <v>48626.6</v>
      </c>
    </row>
    <row r="6" spans="1:16" ht="26.25" customHeight="1" x14ac:dyDescent="0.2">
      <c r="A6" s="13"/>
      <c r="B6" s="73"/>
      <c r="C6" s="71" t="s">
        <v>3107</v>
      </c>
      <c r="D6" s="76" t="s">
        <v>69</v>
      </c>
      <c r="E6" s="12">
        <v>44481</v>
      </c>
      <c r="F6" s="74" t="s">
        <v>2543</v>
      </c>
      <c r="G6" s="12">
        <v>44482.833333333336</v>
      </c>
      <c r="H6" s="75" t="s">
        <v>1888</v>
      </c>
      <c r="I6" s="15">
        <v>74</v>
      </c>
      <c r="J6" s="15">
        <v>43</v>
      </c>
      <c r="K6" s="15">
        <v>13</v>
      </c>
      <c r="L6" s="15">
        <v>7</v>
      </c>
      <c r="M6" s="79">
        <v>10.3415</v>
      </c>
      <c r="N6" s="101">
        <v>11</v>
      </c>
      <c r="O6" s="63">
        <v>2530</v>
      </c>
      <c r="P6" s="64">
        <f>Table22457891011234567891011121314151617181920[[#This Row],[PEMBULATAN]]*O6</f>
        <v>27830</v>
      </c>
    </row>
    <row r="7" spans="1:16" ht="26.25" customHeight="1" x14ac:dyDescent="0.2">
      <c r="A7" s="13"/>
      <c r="B7" s="73"/>
      <c r="C7" s="71" t="s">
        <v>3108</v>
      </c>
      <c r="D7" s="76" t="s">
        <v>69</v>
      </c>
      <c r="E7" s="12">
        <v>44481</v>
      </c>
      <c r="F7" s="74" t="s">
        <v>2543</v>
      </c>
      <c r="G7" s="12">
        <v>44482.833333333336</v>
      </c>
      <c r="H7" s="75" t="s">
        <v>1888</v>
      </c>
      <c r="I7" s="15">
        <v>60</v>
      </c>
      <c r="J7" s="15">
        <v>38</v>
      </c>
      <c r="K7" s="15">
        <v>40</v>
      </c>
      <c r="L7" s="15">
        <v>5</v>
      </c>
      <c r="M7" s="79">
        <v>22.8</v>
      </c>
      <c r="N7" s="101">
        <v>22.8</v>
      </c>
      <c r="O7" s="63">
        <v>2530</v>
      </c>
      <c r="P7" s="64">
        <f>Table22457891011234567891011121314151617181920[[#This Row],[PEMBULATAN]]*O7</f>
        <v>57684</v>
      </c>
    </row>
    <row r="8" spans="1:16" ht="26.25" customHeight="1" x14ac:dyDescent="0.2">
      <c r="A8" s="13"/>
      <c r="B8" s="73"/>
      <c r="C8" s="71" t="s">
        <v>3109</v>
      </c>
      <c r="D8" s="76" t="s">
        <v>69</v>
      </c>
      <c r="E8" s="12">
        <v>44481</v>
      </c>
      <c r="F8" s="74" t="s">
        <v>2543</v>
      </c>
      <c r="G8" s="12">
        <v>44482.833333333336</v>
      </c>
      <c r="H8" s="75" t="s">
        <v>1888</v>
      </c>
      <c r="I8" s="15">
        <v>45</v>
      </c>
      <c r="J8" s="15">
        <v>38</v>
      </c>
      <c r="K8" s="15">
        <v>38</v>
      </c>
      <c r="L8" s="15">
        <v>9</v>
      </c>
      <c r="M8" s="79">
        <v>16.245000000000001</v>
      </c>
      <c r="N8" s="101">
        <v>16.245000000000001</v>
      </c>
      <c r="O8" s="63">
        <v>2530</v>
      </c>
      <c r="P8" s="64">
        <f>Table22457891011234567891011121314151617181920[[#This Row],[PEMBULATAN]]*O8</f>
        <v>41099.850000000006</v>
      </c>
    </row>
    <row r="9" spans="1:16" ht="26.25" customHeight="1" x14ac:dyDescent="0.2">
      <c r="A9" s="13"/>
      <c r="B9" s="73"/>
      <c r="C9" s="71" t="s">
        <v>3110</v>
      </c>
      <c r="D9" s="76" t="s">
        <v>69</v>
      </c>
      <c r="E9" s="12">
        <v>44481</v>
      </c>
      <c r="F9" s="74" t="s">
        <v>2543</v>
      </c>
      <c r="G9" s="12">
        <v>44482.833333333336</v>
      </c>
      <c r="H9" s="75" t="s">
        <v>1888</v>
      </c>
      <c r="I9" s="15">
        <v>84</v>
      </c>
      <c r="J9" s="15">
        <v>45</v>
      </c>
      <c r="K9" s="15">
        <v>33</v>
      </c>
      <c r="L9" s="15">
        <v>24</v>
      </c>
      <c r="M9" s="79">
        <v>31.184999999999999</v>
      </c>
      <c r="N9" s="101">
        <v>31.184999999999999</v>
      </c>
      <c r="O9" s="63">
        <v>2530</v>
      </c>
      <c r="P9" s="64">
        <f>Table22457891011234567891011121314151617181920[[#This Row],[PEMBULATAN]]*O9</f>
        <v>78898.05</v>
      </c>
    </row>
    <row r="10" spans="1:16" ht="26.25" customHeight="1" x14ac:dyDescent="0.2">
      <c r="A10" s="13"/>
      <c r="B10" s="73"/>
      <c r="C10" s="71" t="s">
        <v>3111</v>
      </c>
      <c r="D10" s="76" t="s">
        <v>69</v>
      </c>
      <c r="E10" s="12">
        <v>44481</v>
      </c>
      <c r="F10" s="74" t="s">
        <v>2543</v>
      </c>
      <c r="G10" s="12">
        <v>44482.833333333336</v>
      </c>
      <c r="H10" s="75" t="s">
        <v>1888</v>
      </c>
      <c r="I10" s="15">
        <v>84</v>
      </c>
      <c r="J10" s="15">
        <v>65</v>
      </c>
      <c r="K10" s="15">
        <v>35</v>
      </c>
      <c r="L10" s="15">
        <v>33</v>
      </c>
      <c r="M10" s="79">
        <v>47.774999999999999</v>
      </c>
      <c r="N10" s="101">
        <v>47.774999999999999</v>
      </c>
      <c r="O10" s="63">
        <v>2530</v>
      </c>
      <c r="P10" s="64">
        <f>Table22457891011234567891011121314151617181920[[#This Row],[PEMBULATAN]]*O10</f>
        <v>120870.75</v>
      </c>
    </row>
    <row r="11" spans="1:16" ht="26.25" customHeight="1" x14ac:dyDescent="0.2">
      <c r="A11" s="13"/>
      <c r="B11" s="73"/>
      <c r="C11" s="71" t="s">
        <v>3112</v>
      </c>
      <c r="D11" s="76" t="s">
        <v>69</v>
      </c>
      <c r="E11" s="12">
        <v>44481</v>
      </c>
      <c r="F11" s="74" t="s">
        <v>2543</v>
      </c>
      <c r="G11" s="12">
        <v>44482.833333333336</v>
      </c>
      <c r="H11" s="75" t="s">
        <v>1888</v>
      </c>
      <c r="I11" s="15">
        <v>100</v>
      </c>
      <c r="J11" s="15">
        <v>55</v>
      </c>
      <c r="K11" s="15">
        <v>39</v>
      </c>
      <c r="L11" s="15">
        <v>14</v>
      </c>
      <c r="M11" s="79">
        <v>53.625</v>
      </c>
      <c r="N11" s="101">
        <v>53.625</v>
      </c>
      <c r="O11" s="63">
        <v>2530</v>
      </c>
      <c r="P11" s="64">
        <f>Table22457891011234567891011121314151617181920[[#This Row],[PEMBULATAN]]*O11</f>
        <v>135671.25</v>
      </c>
    </row>
    <row r="12" spans="1:16" ht="26.25" customHeight="1" x14ac:dyDescent="0.2">
      <c r="A12" s="13"/>
      <c r="B12" s="73"/>
      <c r="C12" s="71" t="s">
        <v>3113</v>
      </c>
      <c r="D12" s="76" t="s">
        <v>69</v>
      </c>
      <c r="E12" s="12">
        <v>44481</v>
      </c>
      <c r="F12" s="74" t="s">
        <v>2543</v>
      </c>
      <c r="G12" s="12">
        <v>44482.833333333336</v>
      </c>
      <c r="H12" s="75" t="s">
        <v>1888</v>
      </c>
      <c r="I12" s="15">
        <v>90</v>
      </c>
      <c r="J12" s="15">
        <v>60</v>
      </c>
      <c r="K12" s="15">
        <v>35</v>
      </c>
      <c r="L12" s="15">
        <v>11</v>
      </c>
      <c r="M12" s="79">
        <v>47.25</v>
      </c>
      <c r="N12" s="101">
        <v>47.25</v>
      </c>
      <c r="O12" s="63">
        <v>2530</v>
      </c>
      <c r="P12" s="64">
        <f>Table22457891011234567891011121314151617181920[[#This Row],[PEMBULATAN]]*O12</f>
        <v>119542.5</v>
      </c>
    </row>
    <row r="13" spans="1:16" ht="26.25" customHeight="1" x14ac:dyDescent="0.2">
      <c r="A13" s="13"/>
      <c r="B13" s="73"/>
      <c r="C13" s="71" t="s">
        <v>3114</v>
      </c>
      <c r="D13" s="76" t="s">
        <v>69</v>
      </c>
      <c r="E13" s="12">
        <v>44481</v>
      </c>
      <c r="F13" s="74" t="s">
        <v>2543</v>
      </c>
      <c r="G13" s="12">
        <v>44482.833333333336</v>
      </c>
      <c r="H13" s="75" t="s">
        <v>1888</v>
      </c>
      <c r="I13" s="15">
        <v>85</v>
      </c>
      <c r="J13" s="15">
        <v>77</v>
      </c>
      <c r="K13" s="15">
        <v>26</v>
      </c>
      <c r="L13" s="15">
        <v>11</v>
      </c>
      <c r="M13" s="79">
        <v>42.542499999999997</v>
      </c>
      <c r="N13" s="101">
        <v>42.542499999999997</v>
      </c>
      <c r="O13" s="63">
        <v>2530</v>
      </c>
      <c r="P13" s="64">
        <f>Table22457891011234567891011121314151617181920[[#This Row],[PEMBULATAN]]*O13</f>
        <v>107632.52499999999</v>
      </c>
    </row>
    <row r="14" spans="1:16" ht="26.25" customHeight="1" x14ac:dyDescent="0.2">
      <c r="A14" s="13"/>
      <c r="B14" s="73"/>
      <c r="C14" s="71" t="s">
        <v>3115</v>
      </c>
      <c r="D14" s="76" t="s">
        <v>69</v>
      </c>
      <c r="E14" s="12">
        <v>44481</v>
      </c>
      <c r="F14" s="74" t="s">
        <v>2543</v>
      </c>
      <c r="G14" s="12">
        <v>44482.833333333336</v>
      </c>
      <c r="H14" s="75" t="s">
        <v>1888</v>
      </c>
      <c r="I14" s="15">
        <v>97</v>
      </c>
      <c r="J14" s="15">
        <v>60</v>
      </c>
      <c r="K14" s="15">
        <v>35</v>
      </c>
      <c r="L14" s="15">
        <v>14</v>
      </c>
      <c r="M14" s="79">
        <v>50.924999999999997</v>
      </c>
      <c r="N14" s="101">
        <v>50.924999999999997</v>
      </c>
      <c r="O14" s="63">
        <v>2530</v>
      </c>
      <c r="P14" s="64">
        <f>Table22457891011234567891011121314151617181920[[#This Row],[PEMBULATAN]]*O14</f>
        <v>128840.25</v>
      </c>
    </row>
    <row r="15" spans="1:16" ht="26.25" customHeight="1" x14ac:dyDescent="0.2">
      <c r="A15" s="13"/>
      <c r="B15" s="73"/>
      <c r="C15" s="71" t="s">
        <v>3116</v>
      </c>
      <c r="D15" s="76" t="s">
        <v>69</v>
      </c>
      <c r="E15" s="12">
        <v>44481</v>
      </c>
      <c r="F15" s="74" t="s">
        <v>2543</v>
      </c>
      <c r="G15" s="12">
        <v>44482.833333333336</v>
      </c>
      <c r="H15" s="75" t="s">
        <v>1888</v>
      </c>
      <c r="I15" s="15">
        <v>81</v>
      </c>
      <c r="J15" s="15">
        <v>66</v>
      </c>
      <c r="K15" s="15">
        <v>30</v>
      </c>
      <c r="L15" s="15">
        <v>12</v>
      </c>
      <c r="M15" s="79">
        <v>40.094999999999999</v>
      </c>
      <c r="N15" s="101">
        <v>40.094999999999999</v>
      </c>
      <c r="O15" s="63">
        <v>2530</v>
      </c>
      <c r="P15" s="64">
        <f>Table22457891011234567891011121314151617181920[[#This Row],[PEMBULATAN]]*O15</f>
        <v>101440.34999999999</v>
      </c>
    </row>
    <row r="16" spans="1:16" ht="26.25" customHeight="1" x14ac:dyDescent="0.2">
      <c r="A16" s="13"/>
      <c r="B16" s="73"/>
      <c r="C16" s="71" t="s">
        <v>3117</v>
      </c>
      <c r="D16" s="76" t="s">
        <v>69</v>
      </c>
      <c r="E16" s="12">
        <v>44481</v>
      </c>
      <c r="F16" s="74" t="s">
        <v>2543</v>
      </c>
      <c r="G16" s="12">
        <v>44482.833333333336</v>
      </c>
      <c r="H16" s="75" t="s">
        <v>1888</v>
      </c>
      <c r="I16" s="15">
        <v>86</v>
      </c>
      <c r="J16" s="15">
        <v>60</v>
      </c>
      <c r="K16" s="15">
        <v>35</v>
      </c>
      <c r="L16" s="15">
        <v>16</v>
      </c>
      <c r="M16" s="79">
        <v>45.15</v>
      </c>
      <c r="N16" s="101">
        <v>45.15</v>
      </c>
      <c r="O16" s="63">
        <v>2530</v>
      </c>
      <c r="P16" s="64">
        <f>Table22457891011234567891011121314151617181920[[#This Row],[PEMBULATAN]]*O16</f>
        <v>114229.5</v>
      </c>
    </row>
    <row r="17" spans="1:16" ht="26.25" customHeight="1" x14ac:dyDescent="0.2">
      <c r="A17" s="13"/>
      <c r="B17" s="73"/>
      <c r="C17" s="71" t="s">
        <v>3118</v>
      </c>
      <c r="D17" s="76" t="s">
        <v>69</v>
      </c>
      <c r="E17" s="12">
        <v>44481</v>
      </c>
      <c r="F17" s="74" t="s">
        <v>2543</v>
      </c>
      <c r="G17" s="12">
        <v>44482.833333333336</v>
      </c>
      <c r="H17" s="75" t="s">
        <v>1888</v>
      </c>
      <c r="I17" s="15">
        <v>90</v>
      </c>
      <c r="J17" s="15">
        <v>72</v>
      </c>
      <c r="K17" s="15">
        <v>30</v>
      </c>
      <c r="L17" s="15">
        <v>9</v>
      </c>
      <c r="M17" s="79">
        <v>48.6</v>
      </c>
      <c r="N17" s="101">
        <v>48.6</v>
      </c>
      <c r="O17" s="63">
        <v>2530</v>
      </c>
      <c r="P17" s="64">
        <f>Table22457891011234567891011121314151617181920[[#This Row],[PEMBULATAN]]*O17</f>
        <v>122958</v>
      </c>
    </row>
    <row r="18" spans="1:16" ht="26.25" customHeight="1" x14ac:dyDescent="0.2">
      <c r="A18" s="13"/>
      <c r="B18" s="73"/>
      <c r="C18" s="71" t="s">
        <v>3119</v>
      </c>
      <c r="D18" s="76" t="s">
        <v>69</v>
      </c>
      <c r="E18" s="12">
        <v>44481</v>
      </c>
      <c r="F18" s="74" t="s">
        <v>2543</v>
      </c>
      <c r="G18" s="12">
        <v>44482.833333333336</v>
      </c>
      <c r="H18" s="75" t="s">
        <v>1888</v>
      </c>
      <c r="I18" s="15">
        <v>80</v>
      </c>
      <c r="J18" s="15">
        <v>75</v>
      </c>
      <c r="K18" s="15">
        <v>18</v>
      </c>
      <c r="L18" s="15">
        <v>8</v>
      </c>
      <c r="M18" s="79">
        <v>27</v>
      </c>
      <c r="N18" s="101">
        <v>27</v>
      </c>
      <c r="O18" s="63">
        <v>2530</v>
      </c>
      <c r="P18" s="64">
        <f>Table22457891011234567891011121314151617181920[[#This Row],[PEMBULATAN]]*O18</f>
        <v>68310</v>
      </c>
    </row>
    <row r="19" spans="1:16" ht="26.25" customHeight="1" x14ac:dyDescent="0.2">
      <c r="A19" s="13"/>
      <c r="B19" s="73"/>
      <c r="C19" s="71" t="s">
        <v>3120</v>
      </c>
      <c r="D19" s="76" t="s">
        <v>69</v>
      </c>
      <c r="E19" s="12">
        <v>44481</v>
      </c>
      <c r="F19" s="74" t="s">
        <v>2543</v>
      </c>
      <c r="G19" s="12">
        <v>44482.833333333336</v>
      </c>
      <c r="H19" s="75" t="s">
        <v>1888</v>
      </c>
      <c r="I19" s="15">
        <v>80</v>
      </c>
      <c r="J19" s="15">
        <v>65</v>
      </c>
      <c r="K19" s="15">
        <v>31</v>
      </c>
      <c r="L19" s="15">
        <v>8</v>
      </c>
      <c r="M19" s="79">
        <v>40.299999999999997</v>
      </c>
      <c r="N19" s="101">
        <v>41</v>
      </c>
      <c r="O19" s="63">
        <v>2530</v>
      </c>
      <c r="P19" s="64">
        <f>Table22457891011234567891011121314151617181920[[#This Row],[PEMBULATAN]]*O19</f>
        <v>103730</v>
      </c>
    </row>
    <row r="20" spans="1:16" ht="26.25" customHeight="1" x14ac:dyDescent="0.2">
      <c r="A20" s="13"/>
      <c r="B20" s="73"/>
      <c r="C20" s="71" t="s">
        <v>3121</v>
      </c>
      <c r="D20" s="76" t="s">
        <v>69</v>
      </c>
      <c r="E20" s="12">
        <v>44481</v>
      </c>
      <c r="F20" s="74" t="s">
        <v>2543</v>
      </c>
      <c r="G20" s="12">
        <v>44482.833333333336</v>
      </c>
      <c r="H20" s="75" t="s">
        <v>1888</v>
      </c>
      <c r="I20" s="15">
        <v>84</v>
      </c>
      <c r="J20" s="15">
        <v>70</v>
      </c>
      <c r="K20" s="15">
        <v>20</v>
      </c>
      <c r="L20" s="15">
        <v>12</v>
      </c>
      <c r="M20" s="79">
        <v>29.4</v>
      </c>
      <c r="N20" s="101">
        <v>30</v>
      </c>
      <c r="O20" s="63">
        <v>2530</v>
      </c>
      <c r="P20" s="64">
        <f>Table22457891011234567891011121314151617181920[[#This Row],[PEMBULATAN]]*O20</f>
        <v>75900</v>
      </c>
    </row>
    <row r="21" spans="1:16" ht="26.25" customHeight="1" x14ac:dyDescent="0.2">
      <c r="A21" s="13"/>
      <c r="B21" s="73"/>
      <c r="C21" s="71" t="s">
        <v>3122</v>
      </c>
      <c r="D21" s="76" t="s">
        <v>69</v>
      </c>
      <c r="E21" s="12">
        <v>44481</v>
      </c>
      <c r="F21" s="74" t="s">
        <v>2543</v>
      </c>
      <c r="G21" s="12">
        <v>44482.833333333336</v>
      </c>
      <c r="H21" s="75" t="s">
        <v>1888</v>
      </c>
      <c r="I21" s="15">
        <v>80</v>
      </c>
      <c r="J21" s="15">
        <v>70</v>
      </c>
      <c r="K21" s="15">
        <v>25</v>
      </c>
      <c r="L21" s="15">
        <v>11</v>
      </c>
      <c r="M21" s="79">
        <v>35</v>
      </c>
      <c r="N21" s="101">
        <v>35</v>
      </c>
      <c r="O21" s="63">
        <v>2530</v>
      </c>
      <c r="P21" s="64">
        <f>Table22457891011234567891011121314151617181920[[#This Row],[PEMBULATAN]]*O21</f>
        <v>88550</v>
      </c>
    </row>
    <row r="22" spans="1:16" ht="26.25" customHeight="1" x14ac:dyDescent="0.2">
      <c r="A22" s="13"/>
      <c r="B22" s="73"/>
      <c r="C22" s="71" t="s">
        <v>3123</v>
      </c>
      <c r="D22" s="76" t="s">
        <v>69</v>
      </c>
      <c r="E22" s="12">
        <v>44481</v>
      </c>
      <c r="F22" s="74" t="s">
        <v>2543</v>
      </c>
      <c r="G22" s="12">
        <v>44482.833333333336</v>
      </c>
      <c r="H22" s="75" t="s">
        <v>1888</v>
      </c>
      <c r="I22" s="15">
        <v>77</v>
      </c>
      <c r="J22" s="15">
        <v>70</v>
      </c>
      <c r="K22" s="15">
        <v>22</v>
      </c>
      <c r="L22" s="15">
        <v>14</v>
      </c>
      <c r="M22" s="79">
        <v>29.645</v>
      </c>
      <c r="N22" s="101">
        <v>29.645</v>
      </c>
      <c r="O22" s="63">
        <v>2530</v>
      </c>
      <c r="P22" s="64">
        <f>Table22457891011234567891011121314151617181920[[#This Row],[PEMBULATAN]]*O22</f>
        <v>75001.850000000006</v>
      </c>
    </row>
    <row r="23" spans="1:16" ht="26.25" customHeight="1" x14ac:dyDescent="0.2">
      <c r="A23" s="13"/>
      <c r="B23" s="73"/>
      <c r="C23" s="71" t="s">
        <v>3124</v>
      </c>
      <c r="D23" s="76" t="s">
        <v>69</v>
      </c>
      <c r="E23" s="12">
        <v>44481</v>
      </c>
      <c r="F23" s="74" t="s">
        <v>2543</v>
      </c>
      <c r="G23" s="12">
        <v>44482.833333333336</v>
      </c>
      <c r="H23" s="75" t="s">
        <v>1888</v>
      </c>
      <c r="I23" s="15">
        <v>60</v>
      </c>
      <c r="J23" s="15">
        <v>41</v>
      </c>
      <c r="K23" s="15">
        <v>25</v>
      </c>
      <c r="L23" s="15">
        <v>3</v>
      </c>
      <c r="M23" s="79">
        <v>15.375</v>
      </c>
      <c r="N23" s="101">
        <v>16</v>
      </c>
      <c r="O23" s="63">
        <v>2530</v>
      </c>
      <c r="P23" s="64">
        <f>Table22457891011234567891011121314151617181920[[#This Row],[PEMBULATAN]]*O23</f>
        <v>40480</v>
      </c>
    </row>
    <row r="24" spans="1:16" ht="26.25" customHeight="1" x14ac:dyDescent="0.2">
      <c r="A24" s="13"/>
      <c r="B24" s="73"/>
      <c r="C24" s="71" t="s">
        <v>3125</v>
      </c>
      <c r="D24" s="76" t="s">
        <v>69</v>
      </c>
      <c r="E24" s="12">
        <v>44481</v>
      </c>
      <c r="F24" s="74" t="s">
        <v>2543</v>
      </c>
      <c r="G24" s="12">
        <v>44482.833333333336</v>
      </c>
      <c r="H24" s="75" t="s">
        <v>1888</v>
      </c>
      <c r="I24" s="15">
        <v>50</v>
      </c>
      <c r="J24" s="15">
        <v>50</v>
      </c>
      <c r="K24" s="15">
        <v>10</v>
      </c>
      <c r="L24" s="15">
        <v>3</v>
      </c>
      <c r="M24" s="79">
        <v>6.25</v>
      </c>
      <c r="N24" s="101">
        <v>6.25</v>
      </c>
      <c r="O24" s="63">
        <v>2530</v>
      </c>
      <c r="P24" s="64">
        <f>Table22457891011234567891011121314151617181920[[#This Row],[PEMBULATAN]]*O24</f>
        <v>15812.5</v>
      </c>
    </row>
    <row r="25" spans="1:16" ht="26.25" customHeight="1" x14ac:dyDescent="0.2">
      <c r="A25" s="13"/>
      <c r="B25" s="73"/>
      <c r="C25" s="71" t="s">
        <v>3126</v>
      </c>
      <c r="D25" s="76" t="s">
        <v>69</v>
      </c>
      <c r="E25" s="12">
        <v>44481</v>
      </c>
      <c r="F25" s="74" t="s">
        <v>2543</v>
      </c>
      <c r="G25" s="12">
        <v>44482.833333333336</v>
      </c>
      <c r="H25" s="75" t="s">
        <v>1888</v>
      </c>
      <c r="I25" s="15">
        <v>65</v>
      </c>
      <c r="J25" s="15">
        <v>64</v>
      </c>
      <c r="K25" s="15">
        <v>21</v>
      </c>
      <c r="L25" s="15">
        <v>7</v>
      </c>
      <c r="M25" s="79">
        <v>21.84</v>
      </c>
      <c r="N25" s="101">
        <v>21.84</v>
      </c>
      <c r="O25" s="63">
        <v>2530</v>
      </c>
      <c r="P25" s="64">
        <f>Table22457891011234567891011121314151617181920[[#This Row],[PEMBULATAN]]*O25</f>
        <v>55255.199999999997</v>
      </c>
    </row>
    <row r="26" spans="1:16" ht="26.25" customHeight="1" x14ac:dyDescent="0.2">
      <c r="A26" s="13"/>
      <c r="B26" s="73"/>
      <c r="C26" s="71" t="s">
        <v>3127</v>
      </c>
      <c r="D26" s="76" t="s">
        <v>69</v>
      </c>
      <c r="E26" s="12">
        <v>44481</v>
      </c>
      <c r="F26" s="74" t="s">
        <v>2543</v>
      </c>
      <c r="G26" s="12">
        <v>44482.833333333336</v>
      </c>
      <c r="H26" s="75" t="s">
        <v>1888</v>
      </c>
      <c r="I26" s="15">
        <v>33</v>
      </c>
      <c r="J26" s="15">
        <v>30</v>
      </c>
      <c r="K26" s="15">
        <v>27</v>
      </c>
      <c r="L26" s="15">
        <v>2</v>
      </c>
      <c r="M26" s="79">
        <v>6.6825000000000001</v>
      </c>
      <c r="N26" s="101">
        <v>6.6825000000000001</v>
      </c>
      <c r="O26" s="63">
        <v>2530</v>
      </c>
      <c r="P26" s="64">
        <f>Table22457891011234567891011121314151617181920[[#This Row],[PEMBULATAN]]*O26</f>
        <v>16906.724999999999</v>
      </c>
    </row>
    <row r="27" spans="1:16" ht="26.25" customHeight="1" x14ac:dyDescent="0.2">
      <c r="A27" s="13"/>
      <c r="B27" s="73"/>
      <c r="C27" s="71" t="s">
        <v>3128</v>
      </c>
      <c r="D27" s="76" t="s">
        <v>69</v>
      </c>
      <c r="E27" s="12">
        <v>44481</v>
      </c>
      <c r="F27" s="74" t="s">
        <v>2543</v>
      </c>
      <c r="G27" s="12">
        <v>44482.833333333336</v>
      </c>
      <c r="H27" s="75" t="s">
        <v>1888</v>
      </c>
      <c r="I27" s="15">
        <v>150</v>
      </c>
      <c r="J27" s="15">
        <v>24</v>
      </c>
      <c r="K27" s="15">
        <v>8</v>
      </c>
      <c r="L27" s="15">
        <v>4</v>
      </c>
      <c r="M27" s="79">
        <v>7.2</v>
      </c>
      <c r="N27" s="101">
        <v>7.2</v>
      </c>
      <c r="O27" s="63">
        <v>2530</v>
      </c>
      <c r="P27" s="64">
        <f>Table22457891011234567891011121314151617181920[[#This Row],[PEMBULATAN]]*O27</f>
        <v>18216</v>
      </c>
    </row>
    <row r="28" spans="1:16" ht="26.25" customHeight="1" x14ac:dyDescent="0.2">
      <c r="A28" s="13"/>
      <c r="B28" s="73"/>
      <c r="C28" s="71" t="s">
        <v>3129</v>
      </c>
      <c r="D28" s="76" t="s">
        <v>69</v>
      </c>
      <c r="E28" s="12">
        <v>44481</v>
      </c>
      <c r="F28" s="74" t="s">
        <v>2543</v>
      </c>
      <c r="G28" s="12">
        <v>44482.833333333336</v>
      </c>
      <c r="H28" s="75" t="s">
        <v>1888</v>
      </c>
      <c r="I28" s="15">
        <v>115</v>
      </c>
      <c r="J28" s="15">
        <v>10</v>
      </c>
      <c r="K28" s="15">
        <v>7</v>
      </c>
      <c r="L28" s="15">
        <v>1</v>
      </c>
      <c r="M28" s="79">
        <v>2.0125000000000002</v>
      </c>
      <c r="N28" s="101">
        <v>2.0125000000000002</v>
      </c>
      <c r="O28" s="63">
        <v>2530</v>
      </c>
      <c r="P28" s="64">
        <f>Table22457891011234567891011121314151617181920[[#This Row],[PEMBULATAN]]*O28</f>
        <v>5091.625</v>
      </c>
    </row>
    <row r="29" spans="1:16" ht="26.25" customHeight="1" x14ac:dyDescent="0.2">
      <c r="A29" s="13"/>
      <c r="B29" s="73"/>
      <c r="C29" s="71" t="s">
        <v>3130</v>
      </c>
      <c r="D29" s="76" t="s">
        <v>69</v>
      </c>
      <c r="E29" s="12">
        <v>44481</v>
      </c>
      <c r="F29" s="74" t="s">
        <v>2543</v>
      </c>
      <c r="G29" s="12">
        <v>44482.833333333336</v>
      </c>
      <c r="H29" s="75" t="s">
        <v>1888</v>
      </c>
      <c r="I29" s="15">
        <v>56</v>
      </c>
      <c r="J29" s="15">
        <v>38</v>
      </c>
      <c r="K29" s="15">
        <v>24</v>
      </c>
      <c r="L29" s="15">
        <v>3</v>
      </c>
      <c r="M29" s="79">
        <v>12.768000000000001</v>
      </c>
      <c r="N29" s="101">
        <v>12.768000000000001</v>
      </c>
      <c r="O29" s="63">
        <v>2530</v>
      </c>
      <c r="P29" s="64">
        <f>Table22457891011234567891011121314151617181920[[#This Row],[PEMBULATAN]]*O29</f>
        <v>32303.040000000001</v>
      </c>
    </row>
    <row r="30" spans="1:16" ht="26.25" customHeight="1" x14ac:dyDescent="0.2">
      <c r="A30" s="13"/>
      <c r="B30" s="73"/>
      <c r="C30" s="71" t="s">
        <v>3131</v>
      </c>
      <c r="D30" s="76" t="s">
        <v>69</v>
      </c>
      <c r="E30" s="12">
        <v>44481</v>
      </c>
      <c r="F30" s="74" t="s">
        <v>2543</v>
      </c>
      <c r="G30" s="12">
        <v>44482.833333333336</v>
      </c>
      <c r="H30" s="75" t="s">
        <v>1888</v>
      </c>
      <c r="I30" s="15">
        <v>56</v>
      </c>
      <c r="J30" s="15">
        <v>40</v>
      </c>
      <c r="K30" s="15">
        <v>27</v>
      </c>
      <c r="L30" s="15">
        <v>3</v>
      </c>
      <c r="M30" s="79">
        <v>15.12</v>
      </c>
      <c r="N30" s="101">
        <v>15.12</v>
      </c>
      <c r="O30" s="63">
        <v>2530</v>
      </c>
      <c r="P30" s="64">
        <f>Table22457891011234567891011121314151617181920[[#This Row],[PEMBULATAN]]*O30</f>
        <v>38253.599999999999</v>
      </c>
    </row>
    <row r="31" spans="1:16" ht="26.25" customHeight="1" x14ac:dyDescent="0.2">
      <c r="A31" s="13"/>
      <c r="B31" s="73"/>
      <c r="C31" s="71" t="s">
        <v>3132</v>
      </c>
      <c r="D31" s="76" t="s">
        <v>69</v>
      </c>
      <c r="E31" s="12">
        <v>44481</v>
      </c>
      <c r="F31" s="74" t="s">
        <v>2543</v>
      </c>
      <c r="G31" s="12">
        <v>44482.833333333336</v>
      </c>
      <c r="H31" s="75" t="s">
        <v>1888</v>
      </c>
      <c r="I31" s="15">
        <v>76</v>
      </c>
      <c r="J31" s="15">
        <v>50</v>
      </c>
      <c r="K31" s="15">
        <v>30</v>
      </c>
      <c r="L31" s="15">
        <v>16</v>
      </c>
      <c r="M31" s="79">
        <v>28.5</v>
      </c>
      <c r="N31" s="101">
        <v>28.5</v>
      </c>
      <c r="O31" s="63">
        <v>2530</v>
      </c>
      <c r="P31" s="64">
        <f>Table22457891011234567891011121314151617181920[[#This Row],[PEMBULATAN]]*O31</f>
        <v>72105</v>
      </c>
    </row>
    <row r="32" spans="1:16" ht="26.25" customHeight="1" x14ac:dyDescent="0.2">
      <c r="A32" s="13"/>
      <c r="B32" s="73"/>
      <c r="C32" s="71" t="s">
        <v>3133</v>
      </c>
      <c r="D32" s="76" t="s">
        <v>69</v>
      </c>
      <c r="E32" s="12">
        <v>44481</v>
      </c>
      <c r="F32" s="74" t="s">
        <v>2543</v>
      </c>
      <c r="G32" s="12">
        <v>44482.833333333336</v>
      </c>
      <c r="H32" s="75" t="s">
        <v>1888</v>
      </c>
      <c r="I32" s="15">
        <v>110</v>
      </c>
      <c r="J32" s="15">
        <v>30</v>
      </c>
      <c r="K32" s="15">
        <v>30</v>
      </c>
      <c r="L32" s="15">
        <v>12</v>
      </c>
      <c r="M32" s="79">
        <v>24.75</v>
      </c>
      <c r="N32" s="101">
        <v>24.75</v>
      </c>
      <c r="O32" s="63">
        <v>2530</v>
      </c>
      <c r="P32" s="64">
        <f>Table22457891011234567891011121314151617181920[[#This Row],[PEMBULATAN]]*O32</f>
        <v>62617.5</v>
      </c>
    </row>
    <row r="33" spans="1:16" ht="26.25" customHeight="1" x14ac:dyDescent="0.2">
      <c r="A33" s="13"/>
      <c r="B33" s="73"/>
      <c r="C33" s="71" t="s">
        <v>3134</v>
      </c>
      <c r="D33" s="76" t="s">
        <v>69</v>
      </c>
      <c r="E33" s="12">
        <v>44481</v>
      </c>
      <c r="F33" s="74" t="s">
        <v>2543</v>
      </c>
      <c r="G33" s="12">
        <v>44482.833333333336</v>
      </c>
      <c r="H33" s="75" t="s">
        <v>1888</v>
      </c>
      <c r="I33" s="15">
        <v>80</v>
      </c>
      <c r="J33" s="15">
        <v>60</v>
      </c>
      <c r="K33" s="15">
        <v>30</v>
      </c>
      <c r="L33" s="15">
        <v>9</v>
      </c>
      <c r="M33" s="79">
        <v>36</v>
      </c>
      <c r="N33" s="101">
        <v>36</v>
      </c>
      <c r="O33" s="63">
        <v>2530</v>
      </c>
      <c r="P33" s="64">
        <f>Table22457891011234567891011121314151617181920[[#This Row],[PEMBULATAN]]*O33</f>
        <v>91080</v>
      </c>
    </row>
    <row r="34" spans="1:16" ht="22.5" customHeight="1" x14ac:dyDescent="0.2">
      <c r="A34" s="165" t="s">
        <v>30</v>
      </c>
      <c r="B34" s="166"/>
      <c r="C34" s="166"/>
      <c r="D34" s="166"/>
      <c r="E34" s="166"/>
      <c r="F34" s="166"/>
      <c r="G34" s="166"/>
      <c r="H34" s="166"/>
      <c r="I34" s="166"/>
      <c r="J34" s="166"/>
      <c r="K34" s="166"/>
      <c r="L34" s="167"/>
      <c r="M34" s="77">
        <f>SUBTOTAL(109,Table22457891011234567891011121314151617181920[KG VOLUME])</f>
        <v>922.79700000000014</v>
      </c>
      <c r="N34" s="67">
        <f>SUM(N3:N33)</f>
        <v>925.93050000000017</v>
      </c>
      <c r="O34" s="168">
        <f>SUM(P3:P33)</f>
        <v>2342604.165</v>
      </c>
      <c r="P34" s="169"/>
    </row>
    <row r="35" spans="1:16" ht="18" customHeight="1" x14ac:dyDescent="0.2">
      <c r="A35" s="84"/>
      <c r="B35" s="55" t="s">
        <v>42</v>
      </c>
      <c r="C35" s="54"/>
      <c r="D35" s="56" t="s">
        <v>43</v>
      </c>
      <c r="E35" s="84"/>
      <c r="F35" s="84"/>
      <c r="G35" s="84"/>
      <c r="H35" s="84"/>
      <c r="I35" s="84"/>
      <c r="J35" s="84"/>
      <c r="K35" s="84"/>
      <c r="L35" s="84"/>
      <c r="M35" s="85"/>
      <c r="N35" s="86" t="s">
        <v>51</v>
      </c>
      <c r="O35" s="87"/>
      <c r="P35" s="87">
        <f>O34*10%</f>
        <v>234260.41650000002</v>
      </c>
    </row>
    <row r="36" spans="1:16" ht="18" customHeight="1" thickBot="1" x14ac:dyDescent="0.25">
      <c r="A36" s="84"/>
      <c r="B36" s="55"/>
      <c r="C36" s="54"/>
      <c r="D36" s="56"/>
      <c r="E36" s="84"/>
      <c r="F36" s="84"/>
      <c r="G36" s="84"/>
      <c r="H36" s="84"/>
      <c r="I36" s="84"/>
      <c r="J36" s="84"/>
      <c r="K36" s="84"/>
      <c r="L36" s="84"/>
      <c r="M36" s="85"/>
      <c r="N36" s="88" t="s">
        <v>52</v>
      </c>
      <c r="O36" s="89"/>
      <c r="P36" s="89">
        <f>O34-P35</f>
        <v>2108343.7485000002</v>
      </c>
    </row>
    <row r="37" spans="1:16" ht="18" customHeight="1" x14ac:dyDescent="0.2">
      <c r="A37" s="10"/>
      <c r="H37" s="62"/>
      <c r="N37" s="61" t="s">
        <v>31</v>
      </c>
      <c r="P37" s="68">
        <f>P36*1%</f>
        <v>21083.437485000002</v>
      </c>
    </row>
    <row r="38" spans="1:16" ht="18" customHeight="1" thickBot="1" x14ac:dyDescent="0.25">
      <c r="A38" s="10"/>
      <c r="H38" s="62"/>
      <c r="N38" s="61" t="s">
        <v>53</v>
      </c>
      <c r="P38" s="70">
        <f>P36*2%</f>
        <v>42166.874970000004</v>
      </c>
    </row>
    <row r="39" spans="1:16" ht="18" customHeight="1" x14ac:dyDescent="0.2">
      <c r="A39" s="10"/>
      <c r="H39" s="62"/>
      <c r="N39" s="65" t="s">
        <v>32</v>
      </c>
      <c r="O39" s="66"/>
      <c r="P39" s="69">
        <f>P36+P37-P38</f>
        <v>2087260.3110150003</v>
      </c>
    </row>
    <row r="41" spans="1:16" x14ac:dyDescent="0.2">
      <c r="A41" s="10"/>
      <c r="H41" s="62"/>
      <c r="P41" s="70"/>
    </row>
    <row r="42" spans="1:16" x14ac:dyDescent="0.2">
      <c r="A42" s="10"/>
      <c r="H42" s="62"/>
      <c r="O42" s="57"/>
      <c r="P42" s="70"/>
    </row>
    <row r="43" spans="1:16" s="3" customFormat="1" x14ac:dyDescent="0.25">
      <c r="A43" s="10"/>
      <c r="B43" s="2"/>
      <c r="C43" s="2"/>
      <c r="E43" s="11"/>
      <c r="H43" s="62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62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62"/>
      <c r="N45" s="14"/>
      <c r="O45" s="14"/>
      <c r="P45" s="14"/>
    </row>
    <row r="46" spans="1:16" s="3" customFormat="1" x14ac:dyDescent="0.25">
      <c r="A46" s="10"/>
      <c r="B46" s="2"/>
      <c r="C46" s="2"/>
      <c r="E46" s="11"/>
      <c r="H46" s="62"/>
      <c r="N46" s="14"/>
      <c r="O46" s="14"/>
      <c r="P46" s="14"/>
    </row>
    <row r="47" spans="1:16" s="3" customFormat="1" x14ac:dyDescent="0.25">
      <c r="A47" s="10"/>
      <c r="B47" s="2"/>
      <c r="C47" s="2"/>
      <c r="E47" s="11"/>
      <c r="H47" s="62"/>
      <c r="N47" s="14"/>
      <c r="O47" s="14"/>
      <c r="P47" s="14"/>
    </row>
    <row r="48" spans="1:16" s="3" customFormat="1" x14ac:dyDescent="0.25">
      <c r="A48" s="10"/>
      <c r="B48" s="2"/>
      <c r="C48" s="2"/>
      <c r="E48" s="11"/>
      <c r="H48" s="62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62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62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62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62"/>
      <c r="N52" s="14"/>
      <c r="O52" s="14"/>
      <c r="P52" s="14"/>
    </row>
    <row r="53" spans="1:16" s="3" customFormat="1" x14ac:dyDescent="0.25">
      <c r="A53" s="10"/>
      <c r="B53" s="2"/>
      <c r="C53" s="2"/>
      <c r="E53" s="11"/>
      <c r="H53" s="62"/>
      <c r="N53" s="14"/>
      <c r="O53" s="14"/>
      <c r="P53" s="14"/>
    </row>
    <row r="54" spans="1:16" s="3" customFormat="1" x14ac:dyDescent="0.25">
      <c r="A54" s="10"/>
      <c r="B54" s="2"/>
      <c r="C54" s="2"/>
      <c r="E54" s="11"/>
      <c r="H54" s="62"/>
      <c r="N54" s="14"/>
      <c r="O54" s="14"/>
      <c r="P54" s="14"/>
    </row>
  </sheetData>
  <mergeCells count="2">
    <mergeCell ref="A34:L34"/>
    <mergeCell ref="O34:P34"/>
  </mergeCells>
  <conditionalFormatting sqref="B3:B33">
    <cfRule type="duplicateValues" dxfId="677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86"/>
  <sheetViews>
    <sheetView zoomScale="110" zoomScaleNormal="110" workbookViewId="0">
      <pane xSplit="3" ySplit="2" topLeftCell="D258" activePane="bottomRight" state="frozen"/>
      <selection pane="topRight" activeCell="B1" sqref="B1"/>
      <selection pane="bottomLeft" activeCell="A3" sqref="A3"/>
      <selection pane="bottomRight" activeCell="I265" sqref="I265"/>
    </sheetView>
  </sheetViews>
  <sheetFormatPr defaultRowHeight="15" x14ac:dyDescent="0.2"/>
  <cols>
    <col min="1" max="1" width="8" style="4" customWidth="1"/>
    <col min="2" max="2" width="20.28515625" style="2" customWidth="1"/>
    <col min="3" max="3" width="15.14062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402533</v>
      </c>
      <c r="B3" s="72" t="s">
        <v>3135</v>
      </c>
      <c r="C3" s="8" t="s">
        <v>3136</v>
      </c>
      <c r="D3" s="74" t="s">
        <v>69</v>
      </c>
      <c r="E3" s="12">
        <v>44482</v>
      </c>
      <c r="F3" s="74" t="s">
        <v>523</v>
      </c>
      <c r="G3" s="12" t="s">
        <v>3137</v>
      </c>
      <c r="H3" s="9" t="s">
        <v>3138</v>
      </c>
      <c r="I3" s="1">
        <v>57</v>
      </c>
      <c r="J3" s="1">
        <v>40</v>
      </c>
      <c r="K3" s="1">
        <v>20</v>
      </c>
      <c r="L3" s="1">
        <v>7</v>
      </c>
      <c r="M3" s="78">
        <v>11.4</v>
      </c>
      <c r="N3" s="101">
        <v>12</v>
      </c>
      <c r="O3" s="63">
        <v>2530</v>
      </c>
      <c r="P3" s="64">
        <f>Table2245789101123456789101112131415161718192021[[#This Row],[PEMBULATAN]]*O3</f>
        <v>30360</v>
      </c>
    </row>
    <row r="4" spans="1:16" ht="26.25" customHeight="1" x14ac:dyDescent="0.2">
      <c r="A4" s="13"/>
      <c r="B4" s="73"/>
      <c r="C4" s="71" t="s">
        <v>3139</v>
      </c>
      <c r="D4" s="76" t="s">
        <v>69</v>
      </c>
      <c r="E4" s="12">
        <v>44482</v>
      </c>
      <c r="F4" s="74" t="s">
        <v>523</v>
      </c>
      <c r="G4" s="12" t="s">
        <v>3137</v>
      </c>
      <c r="H4" s="75" t="s">
        <v>3138</v>
      </c>
      <c r="I4" s="15">
        <v>70</v>
      </c>
      <c r="J4" s="15">
        <v>30</v>
      </c>
      <c r="K4" s="15">
        <v>30</v>
      </c>
      <c r="L4" s="15">
        <v>11</v>
      </c>
      <c r="M4" s="79">
        <v>15.75</v>
      </c>
      <c r="N4" s="101">
        <v>15.75</v>
      </c>
      <c r="O4" s="63">
        <v>2530</v>
      </c>
      <c r="P4" s="64">
        <f>Table2245789101123456789101112131415161718192021[[#This Row],[PEMBULATAN]]*O4</f>
        <v>39847.5</v>
      </c>
    </row>
    <row r="5" spans="1:16" ht="26.25" customHeight="1" x14ac:dyDescent="0.2">
      <c r="A5" s="13"/>
      <c r="B5" s="73"/>
      <c r="C5" s="71" t="s">
        <v>3140</v>
      </c>
      <c r="D5" s="76" t="s">
        <v>69</v>
      </c>
      <c r="E5" s="12">
        <v>44482</v>
      </c>
      <c r="F5" s="74" t="s">
        <v>523</v>
      </c>
      <c r="G5" s="12" t="s">
        <v>3137</v>
      </c>
      <c r="H5" s="75" t="s">
        <v>3138</v>
      </c>
      <c r="I5" s="15">
        <v>74</v>
      </c>
      <c r="J5" s="15">
        <v>66</v>
      </c>
      <c r="K5" s="15">
        <v>24</v>
      </c>
      <c r="L5" s="15">
        <v>20</v>
      </c>
      <c r="M5" s="79">
        <v>29.303999999999998</v>
      </c>
      <c r="N5" s="101">
        <v>30</v>
      </c>
      <c r="O5" s="63">
        <v>2530</v>
      </c>
      <c r="P5" s="64">
        <f>Table2245789101123456789101112131415161718192021[[#This Row],[PEMBULATAN]]*O5</f>
        <v>75900</v>
      </c>
    </row>
    <row r="6" spans="1:16" ht="26.25" customHeight="1" x14ac:dyDescent="0.2">
      <c r="A6" s="13"/>
      <c r="B6" s="73"/>
      <c r="C6" s="71" t="s">
        <v>3141</v>
      </c>
      <c r="D6" s="76" t="s">
        <v>69</v>
      </c>
      <c r="E6" s="12">
        <v>44482</v>
      </c>
      <c r="F6" s="74" t="s">
        <v>523</v>
      </c>
      <c r="G6" s="12" t="s">
        <v>3137</v>
      </c>
      <c r="H6" s="75" t="s">
        <v>3138</v>
      </c>
      <c r="I6" s="15">
        <v>101</v>
      </c>
      <c r="J6" s="15">
        <v>55</v>
      </c>
      <c r="K6" s="15">
        <v>21</v>
      </c>
      <c r="L6" s="15">
        <v>18</v>
      </c>
      <c r="M6" s="79">
        <v>29.16375</v>
      </c>
      <c r="N6" s="101">
        <v>29.16375</v>
      </c>
      <c r="O6" s="63">
        <v>2530</v>
      </c>
      <c r="P6" s="64">
        <f>Table2245789101123456789101112131415161718192021[[#This Row],[PEMBULATAN]]*O6</f>
        <v>73784.287500000006</v>
      </c>
    </row>
    <row r="7" spans="1:16" ht="26.25" customHeight="1" x14ac:dyDescent="0.2">
      <c r="A7" s="13"/>
      <c r="B7" s="73"/>
      <c r="C7" s="71" t="s">
        <v>3142</v>
      </c>
      <c r="D7" s="76" t="s">
        <v>69</v>
      </c>
      <c r="E7" s="12">
        <v>44482</v>
      </c>
      <c r="F7" s="74" t="s">
        <v>523</v>
      </c>
      <c r="G7" s="12" t="s">
        <v>3137</v>
      </c>
      <c r="H7" s="75" t="s">
        <v>3138</v>
      </c>
      <c r="I7" s="15">
        <v>82</v>
      </c>
      <c r="J7" s="15">
        <v>61</v>
      </c>
      <c r="K7" s="15">
        <v>22</v>
      </c>
      <c r="L7" s="15">
        <v>11</v>
      </c>
      <c r="M7" s="79">
        <v>27.510999999999999</v>
      </c>
      <c r="N7" s="101">
        <v>27.510999999999999</v>
      </c>
      <c r="O7" s="63">
        <v>2530</v>
      </c>
      <c r="P7" s="64">
        <f>Table2245789101123456789101112131415161718192021[[#This Row],[PEMBULATAN]]*O7</f>
        <v>69602.83</v>
      </c>
    </row>
    <row r="8" spans="1:16" ht="26.25" customHeight="1" x14ac:dyDescent="0.2">
      <c r="A8" s="13"/>
      <c r="B8" s="73"/>
      <c r="C8" s="71" t="s">
        <v>3143</v>
      </c>
      <c r="D8" s="76" t="s">
        <v>69</v>
      </c>
      <c r="E8" s="12">
        <v>44482</v>
      </c>
      <c r="F8" s="74" t="s">
        <v>523</v>
      </c>
      <c r="G8" s="12" t="s">
        <v>3137</v>
      </c>
      <c r="H8" s="75" t="s">
        <v>3138</v>
      </c>
      <c r="I8" s="15">
        <v>91</v>
      </c>
      <c r="J8" s="15">
        <v>62</v>
      </c>
      <c r="K8" s="15">
        <v>27</v>
      </c>
      <c r="L8" s="15">
        <v>13</v>
      </c>
      <c r="M8" s="79">
        <v>38.083500000000001</v>
      </c>
      <c r="N8" s="101">
        <v>38.083500000000001</v>
      </c>
      <c r="O8" s="63">
        <v>2530</v>
      </c>
      <c r="P8" s="64">
        <f>Table2245789101123456789101112131415161718192021[[#This Row],[PEMBULATAN]]*O8</f>
        <v>96351.255000000005</v>
      </c>
    </row>
    <row r="9" spans="1:16" ht="26.25" customHeight="1" x14ac:dyDescent="0.2">
      <c r="A9" s="13"/>
      <c r="B9" s="73"/>
      <c r="C9" s="71" t="s">
        <v>3144</v>
      </c>
      <c r="D9" s="76" t="s">
        <v>69</v>
      </c>
      <c r="E9" s="12">
        <v>44482</v>
      </c>
      <c r="F9" s="74" t="s">
        <v>523</v>
      </c>
      <c r="G9" s="12" t="s">
        <v>3137</v>
      </c>
      <c r="H9" s="75" t="s">
        <v>3138</v>
      </c>
      <c r="I9" s="15">
        <v>77</v>
      </c>
      <c r="J9" s="15">
        <v>58</v>
      </c>
      <c r="K9" s="15">
        <v>29</v>
      </c>
      <c r="L9" s="15">
        <v>15</v>
      </c>
      <c r="M9" s="79">
        <v>32.378500000000003</v>
      </c>
      <c r="N9" s="101">
        <v>33</v>
      </c>
      <c r="O9" s="63">
        <v>2530</v>
      </c>
      <c r="P9" s="64">
        <f>Table2245789101123456789101112131415161718192021[[#This Row],[PEMBULATAN]]*O9</f>
        <v>83490</v>
      </c>
    </row>
    <row r="10" spans="1:16" ht="26.25" customHeight="1" x14ac:dyDescent="0.2">
      <c r="A10" s="13"/>
      <c r="B10" s="73"/>
      <c r="C10" s="71" t="s">
        <v>3145</v>
      </c>
      <c r="D10" s="76" t="s">
        <v>69</v>
      </c>
      <c r="E10" s="12">
        <v>44482</v>
      </c>
      <c r="F10" s="74" t="s">
        <v>523</v>
      </c>
      <c r="G10" s="12" t="s">
        <v>3137</v>
      </c>
      <c r="H10" s="75" t="s">
        <v>3138</v>
      </c>
      <c r="I10" s="15">
        <v>75</v>
      </c>
      <c r="J10" s="15">
        <v>61</v>
      </c>
      <c r="K10" s="15">
        <v>20</v>
      </c>
      <c r="L10" s="15">
        <v>6</v>
      </c>
      <c r="M10" s="79">
        <v>22.875</v>
      </c>
      <c r="N10" s="101">
        <v>22.875</v>
      </c>
      <c r="O10" s="63">
        <v>2530</v>
      </c>
      <c r="P10" s="64">
        <f>Table2245789101123456789101112131415161718192021[[#This Row],[PEMBULATAN]]*O10</f>
        <v>57873.75</v>
      </c>
    </row>
    <row r="11" spans="1:16" ht="26.25" customHeight="1" x14ac:dyDescent="0.2">
      <c r="A11" s="13"/>
      <c r="B11" s="73"/>
      <c r="C11" s="71" t="s">
        <v>3146</v>
      </c>
      <c r="D11" s="76" t="s">
        <v>69</v>
      </c>
      <c r="E11" s="12">
        <v>44482</v>
      </c>
      <c r="F11" s="74" t="s">
        <v>523</v>
      </c>
      <c r="G11" s="12" t="s">
        <v>3137</v>
      </c>
      <c r="H11" s="75" t="s">
        <v>3138</v>
      </c>
      <c r="I11" s="15">
        <v>96</v>
      </c>
      <c r="J11" s="15">
        <v>61</v>
      </c>
      <c r="K11" s="15">
        <v>27</v>
      </c>
      <c r="L11" s="15">
        <v>17</v>
      </c>
      <c r="M11" s="79">
        <v>39.527999999999999</v>
      </c>
      <c r="N11" s="101">
        <v>39.527999999999999</v>
      </c>
      <c r="O11" s="63">
        <v>2530</v>
      </c>
      <c r="P11" s="64">
        <f>Table2245789101123456789101112131415161718192021[[#This Row],[PEMBULATAN]]*O11</f>
        <v>100005.84</v>
      </c>
    </row>
    <row r="12" spans="1:16" ht="26.25" customHeight="1" x14ac:dyDescent="0.2">
      <c r="A12" s="13"/>
      <c r="B12" s="73"/>
      <c r="C12" s="71" t="s">
        <v>3147</v>
      </c>
      <c r="D12" s="76" t="s">
        <v>69</v>
      </c>
      <c r="E12" s="12">
        <v>44482</v>
      </c>
      <c r="F12" s="74" t="s">
        <v>523</v>
      </c>
      <c r="G12" s="12" t="s">
        <v>3137</v>
      </c>
      <c r="H12" s="75" t="s">
        <v>3138</v>
      </c>
      <c r="I12" s="15">
        <v>82</v>
      </c>
      <c r="J12" s="15">
        <v>56</v>
      </c>
      <c r="K12" s="15">
        <v>16</v>
      </c>
      <c r="L12" s="15">
        <v>11</v>
      </c>
      <c r="M12" s="79">
        <v>18.367999999999999</v>
      </c>
      <c r="N12" s="101">
        <v>19</v>
      </c>
      <c r="O12" s="63">
        <v>2530</v>
      </c>
      <c r="P12" s="64">
        <f>Table2245789101123456789101112131415161718192021[[#This Row],[PEMBULATAN]]*O12</f>
        <v>48070</v>
      </c>
    </row>
    <row r="13" spans="1:16" ht="26.25" customHeight="1" x14ac:dyDescent="0.2">
      <c r="A13" s="13"/>
      <c r="B13" s="73"/>
      <c r="C13" s="71" t="s">
        <v>3148</v>
      </c>
      <c r="D13" s="76" t="s">
        <v>69</v>
      </c>
      <c r="E13" s="12">
        <v>44482</v>
      </c>
      <c r="F13" s="74" t="s">
        <v>523</v>
      </c>
      <c r="G13" s="12" t="s">
        <v>3137</v>
      </c>
      <c r="H13" s="75" t="s">
        <v>3138</v>
      </c>
      <c r="I13" s="15">
        <v>66</v>
      </c>
      <c r="J13" s="15">
        <v>62</v>
      </c>
      <c r="K13" s="15">
        <v>21</v>
      </c>
      <c r="L13" s="15">
        <v>8</v>
      </c>
      <c r="M13" s="79">
        <v>21.483000000000001</v>
      </c>
      <c r="N13" s="101">
        <v>22</v>
      </c>
      <c r="O13" s="63">
        <v>2530</v>
      </c>
      <c r="P13" s="64">
        <f>Table2245789101123456789101112131415161718192021[[#This Row],[PEMBULATAN]]*O13</f>
        <v>55660</v>
      </c>
    </row>
    <row r="14" spans="1:16" ht="26.25" customHeight="1" x14ac:dyDescent="0.2">
      <c r="A14" s="13"/>
      <c r="B14" s="73"/>
      <c r="C14" s="71" t="s">
        <v>3149</v>
      </c>
      <c r="D14" s="76" t="s">
        <v>69</v>
      </c>
      <c r="E14" s="12">
        <v>44482</v>
      </c>
      <c r="F14" s="74" t="s">
        <v>523</v>
      </c>
      <c r="G14" s="12" t="s">
        <v>3137</v>
      </c>
      <c r="H14" s="75" t="s">
        <v>3138</v>
      </c>
      <c r="I14" s="15">
        <v>75</v>
      </c>
      <c r="J14" s="15">
        <v>14</v>
      </c>
      <c r="K14" s="15">
        <v>10</v>
      </c>
      <c r="L14" s="15">
        <v>1</v>
      </c>
      <c r="M14" s="79">
        <v>2.625</v>
      </c>
      <c r="N14" s="101">
        <v>2.625</v>
      </c>
      <c r="O14" s="63">
        <v>2530</v>
      </c>
      <c r="P14" s="64">
        <f>Table2245789101123456789101112131415161718192021[[#This Row],[PEMBULATAN]]*O14</f>
        <v>6641.25</v>
      </c>
    </row>
    <row r="15" spans="1:16" ht="26.25" customHeight="1" x14ac:dyDescent="0.2">
      <c r="A15" s="13"/>
      <c r="B15" s="106"/>
      <c r="C15" s="71" t="s">
        <v>3150</v>
      </c>
      <c r="D15" s="76" t="s">
        <v>69</v>
      </c>
      <c r="E15" s="12">
        <v>44482</v>
      </c>
      <c r="F15" s="74" t="s">
        <v>523</v>
      </c>
      <c r="G15" s="12" t="s">
        <v>3137</v>
      </c>
      <c r="H15" s="75" t="s">
        <v>3138</v>
      </c>
      <c r="I15" s="15">
        <v>36</v>
      </c>
      <c r="J15" s="15">
        <v>26</v>
      </c>
      <c r="K15" s="15">
        <v>21</v>
      </c>
      <c r="L15" s="15">
        <v>8</v>
      </c>
      <c r="M15" s="79">
        <v>4.9139999999999997</v>
      </c>
      <c r="N15" s="101">
        <v>8</v>
      </c>
      <c r="O15" s="63">
        <v>2530</v>
      </c>
      <c r="P15" s="64">
        <f>Table2245789101123456789101112131415161718192021[[#This Row],[PEMBULATAN]]*O15</f>
        <v>20240</v>
      </c>
    </row>
    <row r="16" spans="1:16" ht="26.25" customHeight="1" x14ac:dyDescent="0.2">
      <c r="A16" s="13"/>
      <c r="B16" s="73" t="s">
        <v>3151</v>
      </c>
      <c r="C16" s="71" t="s">
        <v>3152</v>
      </c>
      <c r="D16" s="76" t="s">
        <v>69</v>
      </c>
      <c r="E16" s="12">
        <v>44482</v>
      </c>
      <c r="F16" s="74" t="s">
        <v>523</v>
      </c>
      <c r="G16" s="12" t="s">
        <v>3137</v>
      </c>
      <c r="H16" s="75" t="s">
        <v>3138</v>
      </c>
      <c r="I16" s="15">
        <v>45</v>
      </c>
      <c r="J16" s="15">
        <v>34</v>
      </c>
      <c r="K16" s="15">
        <v>35</v>
      </c>
      <c r="L16" s="15">
        <v>10</v>
      </c>
      <c r="M16" s="79">
        <v>13.387499999999999</v>
      </c>
      <c r="N16" s="101">
        <v>14</v>
      </c>
      <c r="O16" s="63">
        <v>2530</v>
      </c>
      <c r="P16" s="64">
        <f>Table2245789101123456789101112131415161718192021[[#This Row],[PEMBULATAN]]*O16</f>
        <v>35420</v>
      </c>
    </row>
    <row r="17" spans="1:16" ht="26.25" customHeight="1" x14ac:dyDescent="0.2">
      <c r="A17" s="13"/>
      <c r="B17" s="73"/>
      <c r="C17" s="71" t="s">
        <v>3153</v>
      </c>
      <c r="D17" s="76" t="s">
        <v>69</v>
      </c>
      <c r="E17" s="12">
        <v>44482</v>
      </c>
      <c r="F17" s="74" t="s">
        <v>523</v>
      </c>
      <c r="G17" s="12" t="s">
        <v>3137</v>
      </c>
      <c r="H17" s="75" t="s">
        <v>3138</v>
      </c>
      <c r="I17" s="15">
        <v>81</v>
      </c>
      <c r="J17" s="15">
        <v>66</v>
      </c>
      <c r="K17" s="15">
        <v>27</v>
      </c>
      <c r="L17" s="15">
        <v>8</v>
      </c>
      <c r="M17" s="79">
        <v>36.085500000000003</v>
      </c>
      <c r="N17" s="101">
        <v>36.085500000000003</v>
      </c>
      <c r="O17" s="63">
        <v>2530</v>
      </c>
      <c r="P17" s="64">
        <f>Table2245789101123456789101112131415161718192021[[#This Row],[PEMBULATAN]]*O17</f>
        <v>91296.315000000002</v>
      </c>
    </row>
    <row r="18" spans="1:16" ht="26.25" customHeight="1" x14ac:dyDescent="0.2">
      <c r="A18" s="13"/>
      <c r="B18" s="73"/>
      <c r="C18" s="71" t="s">
        <v>3154</v>
      </c>
      <c r="D18" s="76" t="s">
        <v>69</v>
      </c>
      <c r="E18" s="12">
        <v>44482</v>
      </c>
      <c r="F18" s="74" t="s">
        <v>523</v>
      </c>
      <c r="G18" s="12" t="s">
        <v>3137</v>
      </c>
      <c r="H18" s="75" t="s">
        <v>3138</v>
      </c>
      <c r="I18" s="15">
        <v>105</v>
      </c>
      <c r="J18" s="15">
        <v>56</v>
      </c>
      <c r="K18" s="15">
        <v>28</v>
      </c>
      <c r="L18" s="15">
        <v>18</v>
      </c>
      <c r="M18" s="79">
        <v>41.16</v>
      </c>
      <c r="N18" s="101">
        <v>41.16</v>
      </c>
      <c r="O18" s="63">
        <v>2530</v>
      </c>
      <c r="P18" s="64">
        <f>Table2245789101123456789101112131415161718192021[[#This Row],[PEMBULATAN]]*O18</f>
        <v>104134.79999999999</v>
      </c>
    </row>
    <row r="19" spans="1:16" ht="26.25" customHeight="1" x14ac:dyDescent="0.2">
      <c r="A19" s="13"/>
      <c r="B19" s="73"/>
      <c r="C19" s="71" t="s">
        <v>3155</v>
      </c>
      <c r="D19" s="76" t="s">
        <v>69</v>
      </c>
      <c r="E19" s="12">
        <v>44482</v>
      </c>
      <c r="F19" s="74" t="s">
        <v>523</v>
      </c>
      <c r="G19" s="12" t="s">
        <v>3137</v>
      </c>
      <c r="H19" s="75" t="s">
        <v>3138</v>
      </c>
      <c r="I19" s="15">
        <v>96</v>
      </c>
      <c r="J19" s="15">
        <v>53</v>
      </c>
      <c r="K19" s="15">
        <v>32</v>
      </c>
      <c r="L19" s="15">
        <v>21</v>
      </c>
      <c r="M19" s="79">
        <v>40.704000000000001</v>
      </c>
      <c r="N19" s="101">
        <v>40.704000000000001</v>
      </c>
      <c r="O19" s="63">
        <v>2530</v>
      </c>
      <c r="P19" s="64">
        <f>Table2245789101123456789101112131415161718192021[[#This Row],[PEMBULATAN]]*O19</f>
        <v>102981.12</v>
      </c>
    </row>
    <row r="20" spans="1:16" ht="26.25" customHeight="1" x14ac:dyDescent="0.2">
      <c r="A20" s="13"/>
      <c r="B20" s="73"/>
      <c r="C20" s="71" t="s">
        <v>3156</v>
      </c>
      <c r="D20" s="76" t="s">
        <v>69</v>
      </c>
      <c r="E20" s="12">
        <v>44482</v>
      </c>
      <c r="F20" s="74" t="s">
        <v>523</v>
      </c>
      <c r="G20" s="12" t="s">
        <v>3137</v>
      </c>
      <c r="H20" s="75" t="s">
        <v>3138</v>
      </c>
      <c r="I20" s="15">
        <v>70</v>
      </c>
      <c r="J20" s="15">
        <v>61</v>
      </c>
      <c r="K20" s="15">
        <v>19</v>
      </c>
      <c r="L20" s="15">
        <v>6</v>
      </c>
      <c r="M20" s="79">
        <v>20.282499999999999</v>
      </c>
      <c r="N20" s="101">
        <v>20.282499999999999</v>
      </c>
      <c r="O20" s="63">
        <v>2530</v>
      </c>
      <c r="P20" s="64">
        <f>Table2245789101123456789101112131415161718192021[[#This Row],[PEMBULATAN]]*O20</f>
        <v>51314.724999999999</v>
      </c>
    </row>
    <row r="21" spans="1:16" ht="26.25" customHeight="1" x14ac:dyDescent="0.2">
      <c r="A21" s="13"/>
      <c r="B21" s="73"/>
      <c r="C21" s="71" t="s">
        <v>3157</v>
      </c>
      <c r="D21" s="76" t="s">
        <v>69</v>
      </c>
      <c r="E21" s="12">
        <v>44482</v>
      </c>
      <c r="F21" s="74" t="s">
        <v>523</v>
      </c>
      <c r="G21" s="12" t="s">
        <v>3137</v>
      </c>
      <c r="H21" s="75" t="s">
        <v>3138</v>
      </c>
      <c r="I21" s="15">
        <v>81</v>
      </c>
      <c r="J21" s="15">
        <v>52</v>
      </c>
      <c r="K21" s="15">
        <v>21</v>
      </c>
      <c r="L21" s="15">
        <v>7</v>
      </c>
      <c r="M21" s="79">
        <v>22.113</v>
      </c>
      <c r="N21" s="101">
        <v>22.113</v>
      </c>
      <c r="O21" s="63">
        <v>2530</v>
      </c>
      <c r="P21" s="64">
        <f>Table2245789101123456789101112131415161718192021[[#This Row],[PEMBULATAN]]*O21</f>
        <v>55945.89</v>
      </c>
    </row>
    <row r="22" spans="1:16" ht="26.25" customHeight="1" x14ac:dyDescent="0.2">
      <c r="A22" s="13"/>
      <c r="B22" s="73"/>
      <c r="C22" s="71" t="s">
        <v>3158</v>
      </c>
      <c r="D22" s="76" t="s">
        <v>69</v>
      </c>
      <c r="E22" s="12">
        <v>44482</v>
      </c>
      <c r="F22" s="74" t="s">
        <v>523</v>
      </c>
      <c r="G22" s="12" t="s">
        <v>3137</v>
      </c>
      <c r="H22" s="75" t="s">
        <v>3138</v>
      </c>
      <c r="I22" s="15">
        <v>82</v>
      </c>
      <c r="J22" s="15">
        <v>59</v>
      </c>
      <c r="K22" s="15">
        <v>21</v>
      </c>
      <c r="L22" s="15">
        <v>11</v>
      </c>
      <c r="M22" s="79">
        <v>25.3995</v>
      </c>
      <c r="N22" s="101">
        <v>26</v>
      </c>
      <c r="O22" s="63">
        <v>2530</v>
      </c>
      <c r="P22" s="64">
        <f>Table2245789101123456789101112131415161718192021[[#This Row],[PEMBULATAN]]*O22</f>
        <v>65780</v>
      </c>
    </row>
    <row r="23" spans="1:16" ht="26.25" customHeight="1" x14ac:dyDescent="0.2">
      <c r="A23" s="13"/>
      <c r="B23" s="73"/>
      <c r="C23" s="71" t="s">
        <v>3159</v>
      </c>
      <c r="D23" s="76" t="s">
        <v>69</v>
      </c>
      <c r="E23" s="12">
        <v>44482</v>
      </c>
      <c r="F23" s="74" t="s">
        <v>523</v>
      </c>
      <c r="G23" s="12" t="s">
        <v>3137</v>
      </c>
      <c r="H23" s="75" t="s">
        <v>3138</v>
      </c>
      <c r="I23" s="15">
        <v>67</v>
      </c>
      <c r="J23" s="15">
        <v>61</v>
      </c>
      <c r="K23" s="15">
        <v>21</v>
      </c>
      <c r="L23" s="15">
        <v>11</v>
      </c>
      <c r="M23" s="79">
        <v>21.45675</v>
      </c>
      <c r="N23" s="101">
        <v>22</v>
      </c>
      <c r="O23" s="63">
        <v>2530</v>
      </c>
      <c r="P23" s="64">
        <f>Table2245789101123456789101112131415161718192021[[#This Row],[PEMBULATAN]]*O23</f>
        <v>55660</v>
      </c>
    </row>
    <row r="24" spans="1:16" ht="26.25" customHeight="1" x14ac:dyDescent="0.2">
      <c r="A24" s="13"/>
      <c r="B24" s="73"/>
      <c r="C24" s="71" t="s">
        <v>3160</v>
      </c>
      <c r="D24" s="76" t="s">
        <v>69</v>
      </c>
      <c r="E24" s="12">
        <v>44482</v>
      </c>
      <c r="F24" s="74" t="s">
        <v>523</v>
      </c>
      <c r="G24" s="12" t="s">
        <v>3137</v>
      </c>
      <c r="H24" s="75" t="s">
        <v>3138</v>
      </c>
      <c r="I24" s="15">
        <v>101</v>
      </c>
      <c r="J24" s="15">
        <v>61</v>
      </c>
      <c r="K24" s="15">
        <v>22</v>
      </c>
      <c r="L24" s="15">
        <v>7</v>
      </c>
      <c r="M24" s="79">
        <v>33.8855</v>
      </c>
      <c r="N24" s="101">
        <v>33.8855</v>
      </c>
      <c r="O24" s="63">
        <v>2530</v>
      </c>
      <c r="P24" s="64">
        <f>Table2245789101123456789101112131415161718192021[[#This Row],[PEMBULATAN]]*O24</f>
        <v>85730.315000000002</v>
      </c>
    </row>
    <row r="25" spans="1:16" ht="26.25" customHeight="1" x14ac:dyDescent="0.2">
      <c r="A25" s="13"/>
      <c r="B25" s="73"/>
      <c r="C25" s="71" t="s">
        <v>3161</v>
      </c>
      <c r="D25" s="76" t="s">
        <v>69</v>
      </c>
      <c r="E25" s="12">
        <v>44482</v>
      </c>
      <c r="F25" s="74" t="s">
        <v>523</v>
      </c>
      <c r="G25" s="12" t="s">
        <v>3137</v>
      </c>
      <c r="H25" s="75" t="s">
        <v>3138</v>
      </c>
      <c r="I25" s="15">
        <v>91</v>
      </c>
      <c r="J25" s="15">
        <v>52</v>
      </c>
      <c r="K25" s="15">
        <v>26</v>
      </c>
      <c r="L25" s="15">
        <v>6</v>
      </c>
      <c r="M25" s="79">
        <v>30.757999999999999</v>
      </c>
      <c r="N25" s="101">
        <v>30.757999999999999</v>
      </c>
      <c r="O25" s="63">
        <v>2530</v>
      </c>
      <c r="P25" s="64">
        <f>Table2245789101123456789101112131415161718192021[[#This Row],[PEMBULATAN]]*O25</f>
        <v>77817.739999999991</v>
      </c>
    </row>
    <row r="26" spans="1:16" ht="26.25" customHeight="1" x14ac:dyDescent="0.2">
      <c r="A26" s="13"/>
      <c r="B26" s="73"/>
      <c r="C26" s="71" t="s">
        <v>3162</v>
      </c>
      <c r="D26" s="76" t="s">
        <v>69</v>
      </c>
      <c r="E26" s="12">
        <v>44482</v>
      </c>
      <c r="F26" s="74" t="s">
        <v>523</v>
      </c>
      <c r="G26" s="12" t="s">
        <v>3137</v>
      </c>
      <c r="H26" s="75" t="s">
        <v>3138</v>
      </c>
      <c r="I26" s="15">
        <v>71</v>
      </c>
      <c r="J26" s="15">
        <v>38</v>
      </c>
      <c r="K26" s="15">
        <v>38</v>
      </c>
      <c r="L26" s="15">
        <v>16</v>
      </c>
      <c r="M26" s="79">
        <v>25.631</v>
      </c>
      <c r="N26" s="101">
        <v>25.631</v>
      </c>
      <c r="O26" s="63">
        <v>2530</v>
      </c>
      <c r="P26" s="64">
        <f>Table2245789101123456789101112131415161718192021[[#This Row],[PEMBULATAN]]*O26</f>
        <v>64846.43</v>
      </c>
    </row>
    <row r="27" spans="1:16" ht="26.25" customHeight="1" x14ac:dyDescent="0.2">
      <c r="A27" s="13"/>
      <c r="B27" s="73"/>
      <c r="C27" s="71" t="s">
        <v>3163</v>
      </c>
      <c r="D27" s="76" t="s">
        <v>69</v>
      </c>
      <c r="E27" s="12">
        <v>44482</v>
      </c>
      <c r="F27" s="74" t="s">
        <v>523</v>
      </c>
      <c r="G27" s="12" t="s">
        <v>3137</v>
      </c>
      <c r="H27" s="75" t="s">
        <v>3138</v>
      </c>
      <c r="I27" s="15">
        <v>82</v>
      </c>
      <c r="J27" s="15">
        <v>47</v>
      </c>
      <c r="K27" s="15">
        <v>21</v>
      </c>
      <c r="L27" s="15">
        <v>15</v>
      </c>
      <c r="M27" s="79">
        <v>20.233499999999999</v>
      </c>
      <c r="N27" s="101">
        <v>20.233499999999999</v>
      </c>
      <c r="O27" s="63">
        <v>2530</v>
      </c>
      <c r="P27" s="64">
        <f>Table2245789101123456789101112131415161718192021[[#This Row],[PEMBULATAN]]*O27</f>
        <v>51190.754999999997</v>
      </c>
    </row>
    <row r="28" spans="1:16" ht="26.25" customHeight="1" x14ac:dyDescent="0.2">
      <c r="A28" s="13"/>
      <c r="B28" s="73"/>
      <c r="C28" s="71" t="s">
        <v>3164</v>
      </c>
      <c r="D28" s="76" t="s">
        <v>69</v>
      </c>
      <c r="E28" s="12">
        <v>44482</v>
      </c>
      <c r="F28" s="74" t="s">
        <v>523</v>
      </c>
      <c r="G28" s="12" t="s">
        <v>3137</v>
      </c>
      <c r="H28" s="75" t="s">
        <v>3138</v>
      </c>
      <c r="I28" s="15">
        <v>93</v>
      </c>
      <c r="J28" s="15">
        <v>55</v>
      </c>
      <c r="K28" s="15">
        <v>35</v>
      </c>
      <c r="L28" s="15">
        <v>19</v>
      </c>
      <c r="M28" s="79">
        <v>44.756250000000001</v>
      </c>
      <c r="N28" s="101">
        <v>44.756250000000001</v>
      </c>
      <c r="O28" s="63">
        <v>2530</v>
      </c>
      <c r="P28" s="64">
        <f>Table2245789101123456789101112131415161718192021[[#This Row],[PEMBULATAN]]*O28</f>
        <v>113233.3125</v>
      </c>
    </row>
    <row r="29" spans="1:16" ht="26.25" customHeight="1" x14ac:dyDescent="0.2">
      <c r="A29" s="13"/>
      <c r="B29" s="73"/>
      <c r="C29" s="71" t="s">
        <v>3165</v>
      </c>
      <c r="D29" s="76" t="s">
        <v>69</v>
      </c>
      <c r="E29" s="12">
        <v>44482</v>
      </c>
      <c r="F29" s="74" t="s">
        <v>523</v>
      </c>
      <c r="G29" s="12" t="s">
        <v>3137</v>
      </c>
      <c r="H29" s="75" t="s">
        <v>3138</v>
      </c>
      <c r="I29" s="15">
        <v>86</v>
      </c>
      <c r="J29" s="15">
        <v>86</v>
      </c>
      <c r="K29" s="15">
        <v>22</v>
      </c>
      <c r="L29" s="15">
        <v>20</v>
      </c>
      <c r="M29" s="79">
        <v>40.677999999999997</v>
      </c>
      <c r="N29" s="101">
        <v>40.677999999999997</v>
      </c>
      <c r="O29" s="63">
        <v>2530</v>
      </c>
      <c r="P29" s="64">
        <f>Table2245789101123456789101112131415161718192021[[#This Row],[PEMBULATAN]]*O29</f>
        <v>102915.34</v>
      </c>
    </row>
    <row r="30" spans="1:16" ht="26.25" customHeight="1" x14ac:dyDescent="0.2">
      <c r="A30" s="13"/>
      <c r="B30" s="73"/>
      <c r="C30" s="71" t="s">
        <v>3166</v>
      </c>
      <c r="D30" s="76" t="s">
        <v>69</v>
      </c>
      <c r="E30" s="12">
        <v>44482</v>
      </c>
      <c r="F30" s="74" t="s">
        <v>523</v>
      </c>
      <c r="G30" s="12" t="s">
        <v>3137</v>
      </c>
      <c r="H30" s="75" t="s">
        <v>3138</v>
      </c>
      <c r="I30" s="15">
        <v>95</v>
      </c>
      <c r="J30" s="15">
        <v>62</v>
      </c>
      <c r="K30" s="15">
        <v>21</v>
      </c>
      <c r="L30" s="15">
        <v>19</v>
      </c>
      <c r="M30" s="79">
        <v>30.922499999999999</v>
      </c>
      <c r="N30" s="101">
        <v>30.922499999999999</v>
      </c>
      <c r="O30" s="63">
        <v>2530</v>
      </c>
      <c r="P30" s="64">
        <f>Table2245789101123456789101112131415161718192021[[#This Row],[PEMBULATAN]]*O30</f>
        <v>78233.925000000003</v>
      </c>
    </row>
    <row r="31" spans="1:16" ht="26.25" customHeight="1" x14ac:dyDescent="0.2">
      <c r="A31" s="13"/>
      <c r="B31" s="73"/>
      <c r="C31" s="71" t="s">
        <v>3167</v>
      </c>
      <c r="D31" s="76" t="s">
        <v>69</v>
      </c>
      <c r="E31" s="12">
        <v>44482</v>
      </c>
      <c r="F31" s="74" t="s">
        <v>523</v>
      </c>
      <c r="G31" s="12" t="s">
        <v>3137</v>
      </c>
      <c r="H31" s="75" t="s">
        <v>3138</v>
      </c>
      <c r="I31" s="15">
        <v>88</v>
      </c>
      <c r="J31" s="15">
        <v>58</v>
      </c>
      <c r="K31" s="15">
        <v>37</v>
      </c>
      <c r="L31" s="15">
        <v>21</v>
      </c>
      <c r="M31" s="79">
        <v>47.212000000000003</v>
      </c>
      <c r="N31" s="101">
        <v>47.212000000000003</v>
      </c>
      <c r="O31" s="63">
        <v>2530</v>
      </c>
      <c r="P31" s="64">
        <f>Table2245789101123456789101112131415161718192021[[#This Row],[PEMBULATAN]]*O31</f>
        <v>119446.36000000002</v>
      </c>
    </row>
    <row r="32" spans="1:16" ht="26.25" customHeight="1" x14ac:dyDescent="0.2">
      <c r="A32" s="13"/>
      <c r="B32" s="73"/>
      <c r="C32" s="71" t="s">
        <v>3168</v>
      </c>
      <c r="D32" s="76" t="s">
        <v>69</v>
      </c>
      <c r="E32" s="12">
        <v>44482</v>
      </c>
      <c r="F32" s="74" t="s">
        <v>523</v>
      </c>
      <c r="G32" s="12" t="s">
        <v>3137</v>
      </c>
      <c r="H32" s="75" t="s">
        <v>3138</v>
      </c>
      <c r="I32" s="15">
        <v>90</v>
      </c>
      <c r="J32" s="15">
        <v>61</v>
      </c>
      <c r="K32" s="15">
        <v>30</v>
      </c>
      <c r="L32" s="15">
        <v>9</v>
      </c>
      <c r="M32" s="79">
        <v>41.174999999999997</v>
      </c>
      <c r="N32" s="101">
        <v>41.174999999999997</v>
      </c>
      <c r="O32" s="63">
        <v>2530</v>
      </c>
      <c r="P32" s="64">
        <f>Table2245789101123456789101112131415161718192021[[#This Row],[PEMBULATAN]]*O32</f>
        <v>104172.75</v>
      </c>
    </row>
    <row r="33" spans="1:16" ht="26.25" customHeight="1" x14ac:dyDescent="0.2">
      <c r="A33" s="13"/>
      <c r="B33" s="73"/>
      <c r="C33" s="71" t="s">
        <v>3169</v>
      </c>
      <c r="D33" s="76" t="s">
        <v>69</v>
      </c>
      <c r="E33" s="12">
        <v>44482</v>
      </c>
      <c r="F33" s="74" t="s">
        <v>523</v>
      </c>
      <c r="G33" s="12" t="s">
        <v>3137</v>
      </c>
      <c r="H33" s="75" t="s">
        <v>3138</v>
      </c>
      <c r="I33" s="15">
        <v>83</v>
      </c>
      <c r="J33" s="15">
        <v>64</v>
      </c>
      <c r="K33" s="15">
        <v>28</v>
      </c>
      <c r="L33" s="15">
        <v>10</v>
      </c>
      <c r="M33" s="79">
        <v>37.183999999999997</v>
      </c>
      <c r="N33" s="101">
        <v>37.183999999999997</v>
      </c>
      <c r="O33" s="63">
        <v>2530</v>
      </c>
      <c r="P33" s="64">
        <f>Table2245789101123456789101112131415161718192021[[#This Row],[PEMBULATAN]]*O33</f>
        <v>94075.51999999999</v>
      </c>
    </row>
    <row r="34" spans="1:16" ht="26.25" customHeight="1" x14ac:dyDescent="0.2">
      <c r="A34" s="13"/>
      <c r="B34" s="73"/>
      <c r="C34" s="71" t="s">
        <v>3170</v>
      </c>
      <c r="D34" s="76" t="s">
        <v>69</v>
      </c>
      <c r="E34" s="12">
        <v>44482</v>
      </c>
      <c r="F34" s="74" t="s">
        <v>523</v>
      </c>
      <c r="G34" s="12" t="s">
        <v>3137</v>
      </c>
      <c r="H34" s="75" t="s">
        <v>3138</v>
      </c>
      <c r="I34" s="15">
        <v>71</v>
      </c>
      <c r="J34" s="15">
        <v>58</v>
      </c>
      <c r="K34" s="15">
        <v>23</v>
      </c>
      <c r="L34" s="15">
        <v>10</v>
      </c>
      <c r="M34" s="79">
        <v>23.6785</v>
      </c>
      <c r="N34" s="101">
        <v>23.6785</v>
      </c>
      <c r="O34" s="63">
        <v>2530</v>
      </c>
      <c r="P34" s="64">
        <f>Table2245789101123456789101112131415161718192021[[#This Row],[PEMBULATAN]]*O34</f>
        <v>59906.604999999996</v>
      </c>
    </row>
    <row r="35" spans="1:16" ht="26.25" customHeight="1" x14ac:dyDescent="0.2">
      <c r="A35" s="13"/>
      <c r="B35" s="73"/>
      <c r="C35" s="71" t="s">
        <v>3171</v>
      </c>
      <c r="D35" s="76" t="s">
        <v>69</v>
      </c>
      <c r="E35" s="12">
        <v>44482</v>
      </c>
      <c r="F35" s="74" t="s">
        <v>523</v>
      </c>
      <c r="G35" s="12" t="s">
        <v>3137</v>
      </c>
      <c r="H35" s="75" t="s">
        <v>3138</v>
      </c>
      <c r="I35" s="15">
        <v>91</v>
      </c>
      <c r="J35" s="15">
        <v>60</v>
      </c>
      <c r="K35" s="15">
        <v>20</v>
      </c>
      <c r="L35" s="15">
        <v>13</v>
      </c>
      <c r="M35" s="79">
        <v>27.3</v>
      </c>
      <c r="N35" s="101">
        <v>28</v>
      </c>
      <c r="O35" s="63">
        <v>2530</v>
      </c>
      <c r="P35" s="64">
        <f>Table2245789101123456789101112131415161718192021[[#This Row],[PEMBULATAN]]*O35</f>
        <v>70840</v>
      </c>
    </row>
    <row r="36" spans="1:16" ht="26.25" customHeight="1" x14ac:dyDescent="0.2">
      <c r="A36" s="13"/>
      <c r="B36" s="73"/>
      <c r="C36" s="71" t="s">
        <v>3172</v>
      </c>
      <c r="D36" s="76" t="s">
        <v>69</v>
      </c>
      <c r="E36" s="12">
        <v>44482</v>
      </c>
      <c r="F36" s="74" t="s">
        <v>523</v>
      </c>
      <c r="G36" s="12" t="s">
        <v>3137</v>
      </c>
      <c r="H36" s="75" t="s">
        <v>3138</v>
      </c>
      <c r="I36" s="15">
        <v>32</v>
      </c>
      <c r="J36" s="15">
        <v>32</v>
      </c>
      <c r="K36" s="15">
        <v>30</v>
      </c>
      <c r="L36" s="15">
        <v>2</v>
      </c>
      <c r="M36" s="79">
        <v>7.68</v>
      </c>
      <c r="N36" s="101">
        <v>7.68</v>
      </c>
      <c r="O36" s="63">
        <v>2530</v>
      </c>
      <c r="P36" s="64">
        <f>Table2245789101123456789101112131415161718192021[[#This Row],[PEMBULATAN]]*O36</f>
        <v>19430.399999999998</v>
      </c>
    </row>
    <row r="37" spans="1:16" ht="26.25" customHeight="1" x14ac:dyDescent="0.2">
      <c r="A37" s="13"/>
      <c r="B37" s="73"/>
      <c r="C37" s="71" t="s">
        <v>3173</v>
      </c>
      <c r="D37" s="76" t="s">
        <v>69</v>
      </c>
      <c r="E37" s="12">
        <v>44482</v>
      </c>
      <c r="F37" s="74" t="s">
        <v>523</v>
      </c>
      <c r="G37" s="12" t="s">
        <v>3137</v>
      </c>
      <c r="H37" s="75" t="s">
        <v>3138</v>
      </c>
      <c r="I37" s="15">
        <v>86</v>
      </c>
      <c r="J37" s="15">
        <v>63</v>
      </c>
      <c r="K37" s="15">
        <v>19</v>
      </c>
      <c r="L37" s="15">
        <v>10</v>
      </c>
      <c r="M37" s="79">
        <v>25.735499999999998</v>
      </c>
      <c r="N37" s="101">
        <v>25.735499999999998</v>
      </c>
      <c r="O37" s="63">
        <v>2530</v>
      </c>
      <c r="P37" s="64">
        <f>Table2245789101123456789101112131415161718192021[[#This Row],[PEMBULATAN]]*O37</f>
        <v>65110.814999999995</v>
      </c>
    </row>
    <row r="38" spans="1:16" ht="26.25" customHeight="1" x14ac:dyDescent="0.2">
      <c r="A38" s="13"/>
      <c r="B38" s="73"/>
      <c r="C38" s="71" t="s">
        <v>3174</v>
      </c>
      <c r="D38" s="76" t="s">
        <v>69</v>
      </c>
      <c r="E38" s="12">
        <v>44482</v>
      </c>
      <c r="F38" s="74" t="s">
        <v>523</v>
      </c>
      <c r="G38" s="12" t="s">
        <v>3137</v>
      </c>
      <c r="H38" s="75" t="s">
        <v>3138</v>
      </c>
      <c r="I38" s="15">
        <v>72</v>
      </c>
      <c r="J38" s="15">
        <v>72</v>
      </c>
      <c r="K38" s="15">
        <v>26</v>
      </c>
      <c r="L38" s="15">
        <v>13</v>
      </c>
      <c r="M38" s="79">
        <v>33.695999999999998</v>
      </c>
      <c r="N38" s="101">
        <v>33.695999999999998</v>
      </c>
      <c r="O38" s="63">
        <v>2530</v>
      </c>
      <c r="P38" s="64">
        <f>Table2245789101123456789101112131415161718192021[[#This Row],[PEMBULATAN]]*O38</f>
        <v>85250.87999999999</v>
      </c>
    </row>
    <row r="39" spans="1:16" ht="26.25" customHeight="1" x14ac:dyDescent="0.2">
      <c r="A39" s="13"/>
      <c r="B39" s="73"/>
      <c r="C39" s="71" t="s">
        <v>3175</v>
      </c>
      <c r="D39" s="76" t="s">
        <v>69</v>
      </c>
      <c r="E39" s="12">
        <v>44482</v>
      </c>
      <c r="F39" s="74" t="s">
        <v>523</v>
      </c>
      <c r="G39" s="12" t="s">
        <v>3137</v>
      </c>
      <c r="H39" s="75" t="s">
        <v>3138</v>
      </c>
      <c r="I39" s="15">
        <v>97</v>
      </c>
      <c r="J39" s="15">
        <v>63</v>
      </c>
      <c r="K39" s="15">
        <v>36</v>
      </c>
      <c r="L39" s="15">
        <v>20</v>
      </c>
      <c r="M39" s="79">
        <v>54.999000000000002</v>
      </c>
      <c r="N39" s="101">
        <v>54.999000000000002</v>
      </c>
      <c r="O39" s="63">
        <v>2530</v>
      </c>
      <c r="P39" s="64">
        <f>Table2245789101123456789101112131415161718192021[[#This Row],[PEMBULATAN]]*O39</f>
        <v>139147.47</v>
      </c>
    </row>
    <row r="40" spans="1:16" ht="26.25" customHeight="1" x14ac:dyDescent="0.2">
      <c r="A40" s="13"/>
      <c r="B40" s="73"/>
      <c r="C40" s="71" t="s">
        <v>3176</v>
      </c>
      <c r="D40" s="76" t="s">
        <v>69</v>
      </c>
      <c r="E40" s="12">
        <v>44482</v>
      </c>
      <c r="F40" s="74" t="s">
        <v>523</v>
      </c>
      <c r="G40" s="12" t="s">
        <v>3137</v>
      </c>
      <c r="H40" s="75" t="s">
        <v>3138</v>
      </c>
      <c r="I40" s="15">
        <v>92</v>
      </c>
      <c r="J40" s="15">
        <v>58</v>
      </c>
      <c r="K40" s="15">
        <v>33</v>
      </c>
      <c r="L40" s="15">
        <v>31</v>
      </c>
      <c r="M40" s="79">
        <v>44.021999999999998</v>
      </c>
      <c r="N40" s="101">
        <v>44.021999999999998</v>
      </c>
      <c r="O40" s="63">
        <v>2530</v>
      </c>
      <c r="P40" s="64">
        <f>Table2245789101123456789101112131415161718192021[[#This Row],[PEMBULATAN]]*O40</f>
        <v>111375.65999999999</v>
      </c>
    </row>
    <row r="41" spans="1:16" ht="26.25" customHeight="1" x14ac:dyDescent="0.2">
      <c r="A41" s="13"/>
      <c r="B41" s="73"/>
      <c r="C41" s="71" t="s">
        <v>3177</v>
      </c>
      <c r="D41" s="76" t="s">
        <v>69</v>
      </c>
      <c r="E41" s="12">
        <v>44482</v>
      </c>
      <c r="F41" s="74" t="s">
        <v>523</v>
      </c>
      <c r="G41" s="12" t="s">
        <v>3137</v>
      </c>
      <c r="H41" s="75" t="s">
        <v>3138</v>
      </c>
      <c r="I41" s="15">
        <v>77</v>
      </c>
      <c r="J41" s="15">
        <v>36</v>
      </c>
      <c r="K41" s="15">
        <v>36</v>
      </c>
      <c r="L41" s="15">
        <v>12</v>
      </c>
      <c r="M41" s="79">
        <v>24.948</v>
      </c>
      <c r="N41" s="101">
        <v>24.948</v>
      </c>
      <c r="O41" s="63">
        <v>2530</v>
      </c>
      <c r="P41" s="64">
        <f>Table2245789101123456789101112131415161718192021[[#This Row],[PEMBULATAN]]*O41</f>
        <v>63118.44</v>
      </c>
    </row>
    <row r="42" spans="1:16" ht="26.25" customHeight="1" x14ac:dyDescent="0.2">
      <c r="A42" s="13"/>
      <c r="B42" s="73"/>
      <c r="C42" s="71" t="s">
        <v>3178</v>
      </c>
      <c r="D42" s="76" t="s">
        <v>69</v>
      </c>
      <c r="E42" s="12">
        <v>44482</v>
      </c>
      <c r="F42" s="74" t="s">
        <v>523</v>
      </c>
      <c r="G42" s="12" t="s">
        <v>3137</v>
      </c>
      <c r="H42" s="75" t="s">
        <v>3138</v>
      </c>
      <c r="I42" s="15">
        <v>48</v>
      </c>
      <c r="J42" s="15">
        <v>51</v>
      </c>
      <c r="K42" s="15">
        <v>21</v>
      </c>
      <c r="L42" s="15">
        <v>4</v>
      </c>
      <c r="M42" s="79">
        <v>12.852</v>
      </c>
      <c r="N42" s="101">
        <v>12.852</v>
      </c>
      <c r="O42" s="63">
        <v>2530</v>
      </c>
      <c r="P42" s="64">
        <f>Table2245789101123456789101112131415161718192021[[#This Row],[PEMBULATAN]]*O42</f>
        <v>32515.56</v>
      </c>
    </row>
    <row r="43" spans="1:16" ht="26.25" customHeight="1" x14ac:dyDescent="0.2">
      <c r="A43" s="13"/>
      <c r="B43" s="73"/>
      <c r="C43" s="71" t="s">
        <v>3179</v>
      </c>
      <c r="D43" s="76" t="s">
        <v>69</v>
      </c>
      <c r="E43" s="12">
        <v>44482</v>
      </c>
      <c r="F43" s="74" t="s">
        <v>523</v>
      </c>
      <c r="G43" s="12" t="s">
        <v>3137</v>
      </c>
      <c r="H43" s="75" t="s">
        <v>3138</v>
      </c>
      <c r="I43" s="15">
        <v>93</v>
      </c>
      <c r="J43" s="15">
        <v>58</v>
      </c>
      <c r="K43" s="15">
        <v>30</v>
      </c>
      <c r="L43" s="15">
        <v>18</v>
      </c>
      <c r="M43" s="79">
        <v>40.454999999999998</v>
      </c>
      <c r="N43" s="101">
        <v>41</v>
      </c>
      <c r="O43" s="63">
        <v>2530</v>
      </c>
      <c r="P43" s="64">
        <f>Table2245789101123456789101112131415161718192021[[#This Row],[PEMBULATAN]]*O43</f>
        <v>103730</v>
      </c>
    </row>
    <row r="44" spans="1:16" ht="26.25" customHeight="1" x14ac:dyDescent="0.2">
      <c r="A44" s="13"/>
      <c r="B44" s="73"/>
      <c r="C44" s="71" t="s">
        <v>3180</v>
      </c>
      <c r="D44" s="76" t="s">
        <v>69</v>
      </c>
      <c r="E44" s="12">
        <v>44482</v>
      </c>
      <c r="F44" s="74" t="s">
        <v>523</v>
      </c>
      <c r="G44" s="12" t="s">
        <v>3137</v>
      </c>
      <c r="H44" s="75" t="s">
        <v>3138</v>
      </c>
      <c r="I44" s="15">
        <v>32</v>
      </c>
      <c r="J44" s="15">
        <v>28</v>
      </c>
      <c r="K44" s="15">
        <v>28</v>
      </c>
      <c r="L44" s="15">
        <v>2</v>
      </c>
      <c r="M44" s="79">
        <v>6.2720000000000002</v>
      </c>
      <c r="N44" s="101">
        <v>6.2720000000000002</v>
      </c>
      <c r="O44" s="63">
        <v>2530</v>
      </c>
      <c r="P44" s="64">
        <f>Table2245789101123456789101112131415161718192021[[#This Row],[PEMBULATAN]]*O44</f>
        <v>15868.16</v>
      </c>
    </row>
    <row r="45" spans="1:16" ht="26.25" customHeight="1" x14ac:dyDescent="0.2">
      <c r="A45" s="13"/>
      <c r="B45" s="73"/>
      <c r="C45" s="71" t="s">
        <v>3181</v>
      </c>
      <c r="D45" s="76" t="s">
        <v>69</v>
      </c>
      <c r="E45" s="12">
        <v>44482</v>
      </c>
      <c r="F45" s="74" t="s">
        <v>523</v>
      </c>
      <c r="G45" s="12" t="s">
        <v>3137</v>
      </c>
      <c r="H45" s="75" t="s">
        <v>3138</v>
      </c>
      <c r="I45" s="15">
        <v>32</v>
      </c>
      <c r="J45" s="15">
        <v>28</v>
      </c>
      <c r="K45" s="15">
        <v>28</v>
      </c>
      <c r="L45" s="15">
        <v>2</v>
      </c>
      <c r="M45" s="79">
        <v>6.2720000000000002</v>
      </c>
      <c r="N45" s="101">
        <v>6.2720000000000002</v>
      </c>
      <c r="O45" s="63">
        <v>2530</v>
      </c>
      <c r="P45" s="64">
        <f>Table2245789101123456789101112131415161718192021[[#This Row],[PEMBULATAN]]*O45</f>
        <v>15868.16</v>
      </c>
    </row>
    <row r="46" spans="1:16" ht="26.25" customHeight="1" x14ac:dyDescent="0.2">
      <c r="A46" s="13"/>
      <c r="B46" s="73"/>
      <c r="C46" s="71" t="s">
        <v>3182</v>
      </c>
      <c r="D46" s="76" t="s">
        <v>69</v>
      </c>
      <c r="E46" s="12">
        <v>44482</v>
      </c>
      <c r="F46" s="74" t="s">
        <v>523</v>
      </c>
      <c r="G46" s="12" t="s">
        <v>3137</v>
      </c>
      <c r="H46" s="75" t="s">
        <v>3138</v>
      </c>
      <c r="I46" s="15">
        <v>32</v>
      </c>
      <c r="J46" s="15">
        <v>28</v>
      </c>
      <c r="K46" s="15">
        <v>28</v>
      </c>
      <c r="L46" s="15">
        <v>2</v>
      </c>
      <c r="M46" s="79">
        <v>6.2720000000000002</v>
      </c>
      <c r="N46" s="101">
        <v>6.2720000000000002</v>
      </c>
      <c r="O46" s="63">
        <v>2530</v>
      </c>
      <c r="P46" s="64">
        <f>Table2245789101123456789101112131415161718192021[[#This Row],[PEMBULATAN]]*O46</f>
        <v>15868.16</v>
      </c>
    </row>
    <row r="47" spans="1:16" ht="26.25" customHeight="1" x14ac:dyDescent="0.2">
      <c r="A47" s="13"/>
      <c r="B47" s="73"/>
      <c r="C47" s="71" t="s">
        <v>3183</v>
      </c>
      <c r="D47" s="76" t="s">
        <v>69</v>
      </c>
      <c r="E47" s="12">
        <v>44482</v>
      </c>
      <c r="F47" s="74" t="s">
        <v>523</v>
      </c>
      <c r="G47" s="12" t="s">
        <v>3137</v>
      </c>
      <c r="H47" s="75" t="s">
        <v>3138</v>
      </c>
      <c r="I47" s="15">
        <v>30</v>
      </c>
      <c r="J47" s="15">
        <v>30</v>
      </c>
      <c r="K47" s="15">
        <v>35</v>
      </c>
      <c r="L47" s="15">
        <v>2</v>
      </c>
      <c r="M47" s="79">
        <v>7.875</v>
      </c>
      <c r="N47" s="101">
        <v>7.875</v>
      </c>
      <c r="O47" s="63">
        <v>2530</v>
      </c>
      <c r="P47" s="64">
        <f>Table2245789101123456789101112131415161718192021[[#This Row],[PEMBULATAN]]*O47</f>
        <v>19923.75</v>
      </c>
    </row>
    <row r="48" spans="1:16" ht="26.25" customHeight="1" x14ac:dyDescent="0.2">
      <c r="A48" s="13"/>
      <c r="B48" s="73"/>
      <c r="C48" s="71" t="s">
        <v>3184</v>
      </c>
      <c r="D48" s="76" t="s">
        <v>69</v>
      </c>
      <c r="E48" s="12">
        <v>44482</v>
      </c>
      <c r="F48" s="74" t="s">
        <v>523</v>
      </c>
      <c r="G48" s="12" t="s">
        <v>3137</v>
      </c>
      <c r="H48" s="75" t="s">
        <v>3138</v>
      </c>
      <c r="I48" s="15">
        <v>71</v>
      </c>
      <c r="J48" s="15">
        <v>38</v>
      </c>
      <c r="K48" s="15">
        <v>20</v>
      </c>
      <c r="L48" s="15">
        <v>8</v>
      </c>
      <c r="M48" s="79">
        <v>13.49</v>
      </c>
      <c r="N48" s="101">
        <v>14</v>
      </c>
      <c r="O48" s="63">
        <v>2530</v>
      </c>
      <c r="P48" s="64">
        <f>Table2245789101123456789101112131415161718192021[[#This Row],[PEMBULATAN]]*O48</f>
        <v>35420</v>
      </c>
    </row>
    <row r="49" spans="1:16" ht="26.25" customHeight="1" x14ac:dyDescent="0.2">
      <c r="A49" s="13"/>
      <c r="B49" s="73"/>
      <c r="C49" s="71" t="s">
        <v>3185</v>
      </c>
      <c r="D49" s="76" t="s">
        <v>69</v>
      </c>
      <c r="E49" s="12">
        <v>44482</v>
      </c>
      <c r="F49" s="74" t="s">
        <v>523</v>
      </c>
      <c r="G49" s="12" t="s">
        <v>3137</v>
      </c>
      <c r="H49" s="75" t="s">
        <v>3138</v>
      </c>
      <c r="I49" s="15">
        <v>84</v>
      </c>
      <c r="J49" s="15">
        <v>32</v>
      </c>
      <c r="K49" s="15">
        <v>14</v>
      </c>
      <c r="L49" s="15">
        <v>2</v>
      </c>
      <c r="M49" s="79">
        <v>9.4079999999999995</v>
      </c>
      <c r="N49" s="101">
        <v>10</v>
      </c>
      <c r="O49" s="63">
        <v>2530</v>
      </c>
      <c r="P49" s="64">
        <f>Table2245789101123456789101112131415161718192021[[#This Row],[PEMBULATAN]]*O49</f>
        <v>25300</v>
      </c>
    </row>
    <row r="50" spans="1:16" ht="26.25" customHeight="1" x14ac:dyDescent="0.2">
      <c r="A50" s="13"/>
      <c r="B50" s="73"/>
      <c r="C50" s="71" t="s">
        <v>3186</v>
      </c>
      <c r="D50" s="76" t="s">
        <v>69</v>
      </c>
      <c r="E50" s="12">
        <v>44482</v>
      </c>
      <c r="F50" s="74" t="s">
        <v>523</v>
      </c>
      <c r="G50" s="12" t="s">
        <v>3137</v>
      </c>
      <c r="H50" s="75" t="s">
        <v>3138</v>
      </c>
      <c r="I50" s="15">
        <v>61</v>
      </c>
      <c r="J50" s="15">
        <v>61</v>
      </c>
      <c r="K50" s="15">
        <v>16</v>
      </c>
      <c r="L50" s="15">
        <v>9</v>
      </c>
      <c r="M50" s="79">
        <v>14.884</v>
      </c>
      <c r="N50" s="101">
        <v>14.884</v>
      </c>
      <c r="O50" s="63">
        <v>2530</v>
      </c>
      <c r="P50" s="64">
        <f>Table2245789101123456789101112131415161718192021[[#This Row],[PEMBULATAN]]*O50</f>
        <v>37656.520000000004</v>
      </c>
    </row>
    <row r="51" spans="1:16" ht="26.25" customHeight="1" x14ac:dyDescent="0.2">
      <c r="A51" s="13"/>
      <c r="B51" s="73"/>
      <c r="C51" s="71" t="s">
        <v>3187</v>
      </c>
      <c r="D51" s="76" t="s">
        <v>69</v>
      </c>
      <c r="E51" s="12">
        <v>44482</v>
      </c>
      <c r="F51" s="74" t="s">
        <v>523</v>
      </c>
      <c r="G51" s="12" t="s">
        <v>3137</v>
      </c>
      <c r="H51" s="75" t="s">
        <v>3138</v>
      </c>
      <c r="I51" s="15">
        <v>37</v>
      </c>
      <c r="J51" s="15">
        <v>33</v>
      </c>
      <c r="K51" s="15">
        <v>30</v>
      </c>
      <c r="L51" s="15">
        <v>3</v>
      </c>
      <c r="M51" s="79">
        <v>9.1575000000000006</v>
      </c>
      <c r="N51" s="101">
        <v>9.1575000000000006</v>
      </c>
      <c r="O51" s="63">
        <v>2530</v>
      </c>
      <c r="P51" s="64">
        <f>Table2245789101123456789101112131415161718192021[[#This Row],[PEMBULATAN]]*O51</f>
        <v>23168.475000000002</v>
      </c>
    </row>
    <row r="52" spans="1:16" ht="26.25" customHeight="1" x14ac:dyDescent="0.2">
      <c r="A52" s="13"/>
      <c r="B52" s="73"/>
      <c r="C52" s="71" t="s">
        <v>3188</v>
      </c>
      <c r="D52" s="76" t="s">
        <v>69</v>
      </c>
      <c r="E52" s="12">
        <v>44482</v>
      </c>
      <c r="F52" s="74" t="s">
        <v>523</v>
      </c>
      <c r="G52" s="12" t="s">
        <v>3137</v>
      </c>
      <c r="H52" s="75" t="s">
        <v>3138</v>
      </c>
      <c r="I52" s="15">
        <v>30</v>
      </c>
      <c r="J52" s="15">
        <v>30</v>
      </c>
      <c r="K52" s="15">
        <v>35</v>
      </c>
      <c r="L52" s="15">
        <v>2</v>
      </c>
      <c r="M52" s="79">
        <v>7.875</v>
      </c>
      <c r="N52" s="101">
        <v>7.875</v>
      </c>
      <c r="O52" s="63">
        <v>2530</v>
      </c>
      <c r="P52" s="64">
        <f>Table2245789101123456789101112131415161718192021[[#This Row],[PEMBULATAN]]*O52</f>
        <v>19923.75</v>
      </c>
    </row>
    <row r="53" spans="1:16" ht="26.25" customHeight="1" x14ac:dyDescent="0.2">
      <c r="A53" s="13"/>
      <c r="B53" s="73"/>
      <c r="C53" s="71" t="s">
        <v>3189</v>
      </c>
      <c r="D53" s="76" t="s">
        <v>69</v>
      </c>
      <c r="E53" s="12">
        <v>44482</v>
      </c>
      <c r="F53" s="74" t="s">
        <v>523</v>
      </c>
      <c r="G53" s="12" t="s">
        <v>3137</v>
      </c>
      <c r="H53" s="75" t="s">
        <v>3138</v>
      </c>
      <c r="I53" s="15">
        <v>58</v>
      </c>
      <c r="J53" s="15">
        <v>41</v>
      </c>
      <c r="K53" s="15">
        <v>21</v>
      </c>
      <c r="L53" s="15">
        <v>8</v>
      </c>
      <c r="M53" s="79">
        <v>12.484500000000001</v>
      </c>
      <c r="N53" s="101">
        <v>13</v>
      </c>
      <c r="O53" s="63">
        <v>2530</v>
      </c>
      <c r="P53" s="64">
        <f>Table2245789101123456789101112131415161718192021[[#This Row],[PEMBULATAN]]*O53</f>
        <v>32890</v>
      </c>
    </row>
    <row r="54" spans="1:16" ht="26.25" customHeight="1" x14ac:dyDescent="0.2">
      <c r="A54" s="13"/>
      <c r="B54" s="73"/>
      <c r="C54" s="71" t="s">
        <v>3190</v>
      </c>
      <c r="D54" s="76" t="s">
        <v>69</v>
      </c>
      <c r="E54" s="12">
        <v>44482</v>
      </c>
      <c r="F54" s="74" t="s">
        <v>523</v>
      </c>
      <c r="G54" s="12" t="s">
        <v>3137</v>
      </c>
      <c r="H54" s="75" t="s">
        <v>3138</v>
      </c>
      <c r="I54" s="15">
        <v>51</v>
      </c>
      <c r="J54" s="15">
        <v>26</v>
      </c>
      <c r="K54" s="15">
        <v>26</v>
      </c>
      <c r="L54" s="15">
        <v>11</v>
      </c>
      <c r="M54" s="79">
        <v>8.6189999999999998</v>
      </c>
      <c r="N54" s="101">
        <v>11</v>
      </c>
      <c r="O54" s="63">
        <v>2530</v>
      </c>
      <c r="P54" s="64">
        <f>Table2245789101123456789101112131415161718192021[[#This Row],[PEMBULATAN]]*O54</f>
        <v>27830</v>
      </c>
    </row>
    <row r="55" spans="1:16" ht="26.25" customHeight="1" x14ac:dyDescent="0.2">
      <c r="A55" s="13"/>
      <c r="B55" s="73"/>
      <c r="C55" s="71" t="s">
        <v>3191</v>
      </c>
      <c r="D55" s="76" t="s">
        <v>69</v>
      </c>
      <c r="E55" s="12">
        <v>44482</v>
      </c>
      <c r="F55" s="74" t="s">
        <v>523</v>
      </c>
      <c r="G55" s="12" t="s">
        <v>3137</v>
      </c>
      <c r="H55" s="75" t="s">
        <v>3138</v>
      </c>
      <c r="I55" s="15">
        <v>78</v>
      </c>
      <c r="J55" s="15">
        <v>56</v>
      </c>
      <c r="K55" s="15">
        <v>19</v>
      </c>
      <c r="L55" s="15">
        <v>7</v>
      </c>
      <c r="M55" s="79">
        <v>20.748000000000001</v>
      </c>
      <c r="N55" s="101">
        <v>20.748000000000001</v>
      </c>
      <c r="O55" s="63">
        <v>2530</v>
      </c>
      <c r="P55" s="64">
        <f>Table2245789101123456789101112131415161718192021[[#This Row],[PEMBULATAN]]*O55</f>
        <v>52492.44</v>
      </c>
    </row>
    <row r="56" spans="1:16" ht="26.25" customHeight="1" x14ac:dyDescent="0.2">
      <c r="A56" s="13"/>
      <c r="B56" s="73"/>
      <c r="C56" s="71" t="s">
        <v>3192</v>
      </c>
      <c r="D56" s="76" t="s">
        <v>69</v>
      </c>
      <c r="E56" s="12">
        <v>44482</v>
      </c>
      <c r="F56" s="74" t="s">
        <v>523</v>
      </c>
      <c r="G56" s="12" t="s">
        <v>3137</v>
      </c>
      <c r="H56" s="75" t="s">
        <v>3138</v>
      </c>
      <c r="I56" s="15">
        <v>84</v>
      </c>
      <c r="J56" s="15">
        <v>56</v>
      </c>
      <c r="K56" s="15">
        <v>27</v>
      </c>
      <c r="L56" s="15">
        <v>12</v>
      </c>
      <c r="M56" s="79">
        <v>31.751999999999999</v>
      </c>
      <c r="N56" s="101">
        <v>31.751999999999999</v>
      </c>
      <c r="O56" s="63">
        <v>2530</v>
      </c>
      <c r="P56" s="64">
        <f>Table2245789101123456789101112131415161718192021[[#This Row],[PEMBULATAN]]*O56</f>
        <v>80332.56</v>
      </c>
    </row>
    <row r="57" spans="1:16" ht="26.25" customHeight="1" x14ac:dyDescent="0.2">
      <c r="A57" s="13"/>
      <c r="B57" s="73"/>
      <c r="C57" s="71" t="s">
        <v>3193</v>
      </c>
      <c r="D57" s="76" t="s">
        <v>69</v>
      </c>
      <c r="E57" s="12">
        <v>44482</v>
      </c>
      <c r="F57" s="74" t="s">
        <v>523</v>
      </c>
      <c r="G57" s="12" t="s">
        <v>3137</v>
      </c>
      <c r="H57" s="75" t="s">
        <v>3138</v>
      </c>
      <c r="I57" s="15">
        <v>101</v>
      </c>
      <c r="J57" s="15">
        <v>63</v>
      </c>
      <c r="K57" s="15">
        <v>37</v>
      </c>
      <c r="L57" s="15">
        <v>21</v>
      </c>
      <c r="M57" s="79">
        <v>58.857750000000003</v>
      </c>
      <c r="N57" s="101">
        <v>58.857750000000003</v>
      </c>
      <c r="O57" s="63">
        <v>2530</v>
      </c>
      <c r="P57" s="64">
        <f>Table2245789101123456789101112131415161718192021[[#This Row],[PEMBULATAN]]*O57</f>
        <v>148910.10750000001</v>
      </c>
    </row>
    <row r="58" spans="1:16" ht="26.25" customHeight="1" x14ac:dyDescent="0.2">
      <c r="A58" s="13"/>
      <c r="B58" s="73"/>
      <c r="C58" s="71" t="s">
        <v>3194</v>
      </c>
      <c r="D58" s="76" t="s">
        <v>69</v>
      </c>
      <c r="E58" s="12">
        <v>44482</v>
      </c>
      <c r="F58" s="74" t="s">
        <v>523</v>
      </c>
      <c r="G58" s="12" t="s">
        <v>3137</v>
      </c>
      <c r="H58" s="75" t="s">
        <v>3138</v>
      </c>
      <c r="I58" s="15">
        <v>81</v>
      </c>
      <c r="J58" s="15">
        <v>58</v>
      </c>
      <c r="K58" s="15">
        <v>16</v>
      </c>
      <c r="L58" s="15">
        <v>6</v>
      </c>
      <c r="M58" s="79">
        <v>18.792000000000002</v>
      </c>
      <c r="N58" s="101">
        <v>18.792000000000002</v>
      </c>
      <c r="O58" s="63">
        <v>2530</v>
      </c>
      <c r="P58" s="64">
        <f>Table2245789101123456789101112131415161718192021[[#This Row],[PEMBULATAN]]*O58</f>
        <v>47543.76</v>
      </c>
    </row>
    <row r="59" spans="1:16" ht="26.25" customHeight="1" x14ac:dyDescent="0.2">
      <c r="A59" s="13"/>
      <c r="B59" s="73"/>
      <c r="C59" s="71" t="s">
        <v>3195</v>
      </c>
      <c r="D59" s="76" t="s">
        <v>69</v>
      </c>
      <c r="E59" s="12">
        <v>44482</v>
      </c>
      <c r="F59" s="74" t="s">
        <v>523</v>
      </c>
      <c r="G59" s="12" t="s">
        <v>3137</v>
      </c>
      <c r="H59" s="75" t="s">
        <v>3138</v>
      </c>
      <c r="I59" s="15">
        <v>92</v>
      </c>
      <c r="J59" s="15">
        <v>58</v>
      </c>
      <c r="K59" s="15">
        <v>20</v>
      </c>
      <c r="L59" s="15">
        <v>14</v>
      </c>
      <c r="M59" s="79">
        <v>26.68</v>
      </c>
      <c r="N59" s="101">
        <v>26.68</v>
      </c>
      <c r="O59" s="63">
        <v>2530</v>
      </c>
      <c r="P59" s="64">
        <f>Table2245789101123456789101112131415161718192021[[#This Row],[PEMBULATAN]]*O59</f>
        <v>67500.399999999994</v>
      </c>
    </row>
    <row r="60" spans="1:16" ht="26.25" customHeight="1" x14ac:dyDescent="0.2">
      <c r="A60" s="13"/>
      <c r="B60" s="73"/>
      <c r="C60" s="71" t="s">
        <v>3196</v>
      </c>
      <c r="D60" s="76" t="s">
        <v>69</v>
      </c>
      <c r="E60" s="12">
        <v>44482</v>
      </c>
      <c r="F60" s="74" t="s">
        <v>523</v>
      </c>
      <c r="G60" s="12" t="s">
        <v>3137</v>
      </c>
      <c r="H60" s="75" t="s">
        <v>3138</v>
      </c>
      <c r="I60" s="15">
        <v>71</v>
      </c>
      <c r="J60" s="15">
        <v>61</v>
      </c>
      <c r="K60" s="15">
        <v>31</v>
      </c>
      <c r="L60" s="15">
        <v>17</v>
      </c>
      <c r="M60" s="79">
        <v>33.565249999999999</v>
      </c>
      <c r="N60" s="101">
        <v>33.565249999999999</v>
      </c>
      <c r="O60" s="63">
        <v>2530</v>
      </c>
      <c r="P60" s="64">
        <f>Table2245789101123456789101112131415161718192021[[#This Row],[PEMBULATAN]]*O60</f>
        <v>84920.082500000004</v>
      </c>
    </row>
    <row r="61" spans="1:16" ht="26.25" customHeight="1" x14ac:dyDescent="0.2">
      <c r="A61" s="13"/>
      <c r="B61" s="73"/>
      <c r="C61" s="71" t="s">
        <v>3197</v>
      </c>
      <c r="D61" s="76" t="s">
        <v>69</v>
      </c>
      <c r="E61" s="12">
        <v>44482</v>
      </c>
      <c r="F61" s="74" t="s">
        <v>523</v>
      </c>
      <c r="G61" s="12" t="s">
        <v>3137</v>
      </c>
      <c r="H61" s="75" t="s">
        <v>3138</v>
      </c>
      <c r="I61" s="15">
        <v>70</v>
      </c>
      <c r="J61" s="15">
        <v>62</v>
      </c>
      <c r="K61" s="15">
        <v>36</v>
      </c>
      <c r="L61" s="15">
        <v>14</v>
      </c>
      <c r="M61" s="79">
        <v>39.06</v>
      </c>
      <c r="N61" s="101">
        <v>39.06</v>
      </c>
      <c r="O61" s="63">
        <v>2530</v>
      </c>
      <c r="P61" s="64">
        <f>Table2245789101123456789101112131415161718192021[[#This Row],[PEMBULATAN]]*O61</f>
        <v>98821.8</v>
      </c>
    </row>
    <row r="62" spans="1:16" ht="26.25" customHeight="1" x14ac:dyDescent="0.2">
      <c r="A62" s="13"/>
      <c r="B62" s="73"/>
      <c r="C62" s="71" t="s">
        <v>3198</v>
      </c>
      <c r="D62" s="76" t="s">
        <v>69</v>
      </c>
      <c r="E62" s="12">
        <v>44482</v>
      </c>
      <c r="F62" s="74" t="s">
        <v>523</v>
      </c>
      <c r="G62" s="12" t="s">
        <v>3137</v>
      </c>
      <c r="H62" s="75" t="s">
        <v>3138</v>
      </c>
      <c r="I62" s="15">
        <v>62</v>
      </c>
      <c r="J62" s="15">
        <v>48</v>
      </c>
      <c r="K62" s="15">
        <v>15</v>
      </c>
      <c r="L62" s="15">
        <v>5</v>
      </c>
      <c r="M62" s="79">
        <v>11.16</v>
      </c>
      <c r="N62" s="101">
        <v>11.16</v>
      </c>
      <c r="O62" s="63">
        <v>2530</v>
      </c>
      <c r="P62" s="64">
        <f>Table2245789101123456789101112131415161718192021[[#This Row],[PEMBULATAN]]*O62</f>
        <v>28234.799999999999</v>
      </c>
    </row>
    <row r="63" spans="1:16" ht="26.25" customHeight="1" x14ac:dyDescent="0.2">
      <c r="A63" s="13"/>
      <c r="B63" s="73"/>
      <c r="C63" s="71" t="s">
        <v>3199</v>
      </c>
      <c r="D63" s="76" t="s">
        <v>69</v>
      </c>
      <c r="E63" s="12">
        <v>44482</v>
      </c>
      <c r="F63" s="74" t="s">
        <v>523</v>
      </c>
      <c r="G63" s="12" t="s">
        <v>3137</v>
      </c>
      <c r="H63" s="75" t="s">
        <v>3138</v>
      </c>
      <c r="I63" s="15">
        <v>98</v>
      </c>
      <c r="J63" s="15">
        <v>51</v>
      </c>
      <c r="K63" s="15">
        <v>32</v>
      </c>
      <c r="L63" s="15">
        <v>20</v>
      </c>
      <c r="M63" s="79">
        <v>39.984000000000002</v>
      </c>
      <c r="N63" s="101">
        <v>39.984000000000002</v>
      </c>
      <c r="O63" s="63">
        <v>2530</v>
      </c>
      <c r="P63" s="64">
        <f>Table2245789101123456789101112131415161718192021[[#This Row],[PEMBULATAN]]*O63</f>
        <v>101159.52</v>
      </c>
    </row>
    <row r="64" spans="1:16" ht="26.25" customHeight="1" x14ac:dyDescent="0.2">
      <c r="A64" s="13"/>
      <c r="B64" s="73"/>
      <c r="C64" s="71" t="s">
        <v>3200</v>
      </c>
      <c r="D64" s="76" t="s">
        <v>69</v>
      </c>
      <c r="E64" s="12">
        <v>44482</v>
      </c>
      <c r="F64" s="74" t="s">
        <v>523</v>
      </c>
      <c r="G64" s="12" t="s">
        <v>3137</v>
      </c>
      <c r="H64" s="75" t="s">
        <v>3138</v>
      </c>
      <c r="I64" s="15">
        <v>65</v>
      </c>
      <c r="J64" s="15">
        <v>52</v>
      </c>
      <c r="K64" s="15">
        <v>11</v>
      </c>
      <c r="L64" s="15">
        <v>2</v>
      </c>
      <c r="M64" s="79">
        <v>9.2949999999999999</v>
      </c>
      <c r="N64" s="101">
        <v>10</v>
      </c>
      <c r="O64" s="63">
        <v>2530</v>
      </c>
      <c r="P64" s="64">
        <f>Table2245789101123456789101112131415161718192021[[#This Row],[PEMBULATAN]]*O64</f>
        <v>25300</v>
      </c>
    </row>
    <row r="65" spans="1:16" ht="26.25" customHeight="1" x14ac:dyDescent="0.2">
      <c r="A65" s="13"/>
      <c r="B65" s="73"/>
      <c r="C65" s="71" t="s">
        <v>3201</v>
      </c>
      <c r="D65" s="76" t="s">
        <v>69</v>
      </c>
      <c r="E65" s="12">
        <v>44482</v>
      </c>
      <c r="F65" s="74" t="s">
        <v>523</v>
      </c>
      <c r="G65" s="12" t="s">
        <v>3137</v>
      </c>
      <c r="H65" s="75" t="s">
        <v>3138</v>
      </c>
      <c r="I65" s="15">
        <v>103</v>
      </c>
      <c r="J65" s="15">
        <v>69</v>
      </c>
      <c r="K65" s="15">
        <v>41</v>
      </c>
      <c r="L65" s="15">
        <v>25</v>
      </c>
      <c r="M65" s="79">
        <v>72.84675</v>
      </c>
      <c r="N65" s="101">
        <v>72.84675</v>
      </c>
      <c r="O65" s="63">
        <v>2530</v>
      </c>
      <c r="P65" s="64">
        <f>Table2245789101123456789101112131415161718192021[[#This Row],[PEMBULATAN]]*O65</f>
        <v>184302.2775</v>
      </c>
    </row>
    <row r="66" spans="1:16" ht="26.25" customHeight="1" x14ac:dyDescent="0.2">
      <c r="A66" s="13"/>
      <c r="B66" s="73"/>
      <c r="C66" s="71" t="s">
        <v>3202</v>
      </c>
      <c r="D66" s="76" t="s">
        <v>69</v>
      </c>
      <c r="E66" s="12">
        <v>44482</v>
      </c>
      <c r="F66" s="74" t="s">
        <v>523</v>
      </c>
      <c r="G66" s="12" t="s">
        <v>3137</v>
      </c>
      <c r="H66" s="75" t="s">
        <v>3138</v>
      </c>
      <c r="I66" s="15">
        <v>75</v>
      </c>
      <c r="J66" s="15">
        <v>58</v>
      </c>
      <c r="K66" s="15">
        <v>25</v>
      </c>
      <c r="L66" s="15">
        <v>14</v>
      </c>
      <c r="M66" s="79">
        <v>27.1875</v>
      </c>
      <c r="N66" s="101">
        <v>27.1875</v>
      </c>
      <c r="O66" s="63">
        <v>2530</v>
      </c>
      <c r="P66" s="64">
        <f>Table2245789101123456789101112131415161718192021[[#This Row],[PEMBULATAN]]*O66</f>
        <v>68784.375</v>
      </c>
    </row>
    <row r="67" spans="1:16" ht="26.25" customHeight="1" x14ac:dyDescent="0.2">
      <c r="A67" s="13"/>
      <c r="B67" s="73"/>
      <c r="C67" s="71" t="s">
        <v>3203</v>
      </c>
      <c r="D67" s="76" t="s">
        <v>69</v>
      </c>
      <c r="E67" s="12">
        <v>44482</v>
      </c>
      <c r="F67" s="74" t="s">
        <v>523</v>
      </c>
      <c r="G67" s="12" t="s">
        <v>3137</v>
      </c>
      <c r="H67" s="75" t="s">
        <v>3138</v>
      </c>
      <c r="I67" s="15">
        <v>76</v>
      </c>
      <c r="J67" s="15">
        <v>62</v>
      </c>
      <c r="K67" s="15">
        <v>19</v>
      </c>
      <c r="L67" s="15">
        <v>12</v>
      </c>
      <c r="M67" s="79">
        <v>22.382000000000001</v>
      </c>
      <c r="N67" s="101">
        <v>23</v>
      </c>
      <c r="O67" s="63">
        <v>2530</v>
      </c>
      <c r="P67" s="64">
        <f>Table2245789101123456789101112131415161718192021[[#This Row],[PEMBULATAN]]*O67</f>
        <v>58190</v>
      </c>
    </row>
    <row r="68" spans="1:16" ht="26.25" customHeight="1" x14ac:dyDescent="0.2">
      <c r="A68" s="13"/>
      <c r="B68" s="73"/>
      <c r="C68" s="71" t="s">
        <v>3204</v>
      </c>
      <c r="D68" s="76" t="s">
        <v>69</v>
      </c>
      <c r="E68" s="12">
        <v>44482</v>
      </c>
      <c r="F68" s="74" t="s">
        <v>523</v>
      </c>
      <c r="G68" s="12" t="s">
        <v>3137</v>
      </c>
      <c r="H68" s="75" t="s">
        <v>3138</v>
      </c>
      <c r="I68" s="15">
        <v>71</v>
      </c>
      <c r="J68" s="15">
        <v>50</v>
      </c>
      <c r="K68" s="15">
        <v>20</v>
      </c>
      <c r="L68" s="15">
        <v>7</v>
      </c>
      <c r="M68" s="79">
        <v>17.75</v>
      </c>
      <c r="N68" s="101">
        <v>17.75</v>
      </c>
      <c r="O68" s="63">
        <v>2530</v>
      </c>
      <c r="P68" s="64">
        <f>Table2245789101123456789101112131415161718192021[[#This Row],[PEMBULATAN]]*O68</f>
        <v>44907.5</v>
      </c>
    </row>
    <row r="69" spans="1:16" ht="26.25" customHeight="1" x14ac:dyDescent="0.2">
      <c r="A69" s="13"/>
      <c r="B69" s="73"/>
      <c r="C69" s="71" t="s">
        <v>3205</v>
      </c>
      <c r="D69" s="76" t="s">
        <v>69</v>
      </c>
      <c r="E69" s="12">
        <v>44482</v>
      </c>
      <c r="F69" s="74" t="s">
        <v>523</v>
      </c>
      <c r="G69" s="12" t="s">
        <v>3137</v>
      </c>
      <c r="H69" s="75" t="s">
        <v>3138</v>
      </c>
      <c r="I69" s="15">
        <v>71</v>
      </c>
      <c r="J69" s="15">
        <v>62</v>
      </c>
      <c r="K69" s="15">
        <v>21</v>
      </c>
      <c r="L69" s="15">
        <v>12</v>
      </c>
      <c r="M69" s="79">
        <v>23.110499999999998</v>
      </c>
      <c r="N69" s="101">
        <v>23.110499999999998</v>
      </c>
      <c r="O69" s="63">
        <v>2530</v>
      </c>
      <c r="P69" s="64">
        <f>Table2245789101123456789101112131415161718192021[[#This Row],[PEMBULATAN]]*O69</f>
        <v>58469.564999999995</v>
      </c>
    </row>
    <row r="70" spans="1:16" ht="26.25" customHeight="1" x14ac:dyDescent="0.2">
      <c r="A70" s="13"/>
      <c r="B70" s="73"/>
      <c r="C70" s="71" t="s">
        <v>3206</v>
      </c>
      <c r="D70" s="76" t="s">
        <v>69</v>
      </c>
      <c r="E70" s="12">
        <v>44482</v>
      </c>
      <c r="F70" s="74" t="s">
        <v>523</v>
      </c>
      <c r="G70" s="12" t="s">
        <v>3137</v>
      </c>
      <c r="H70" s="75" t="s">
        <v>3138</v>
      </c>
      <c r="I70" s="15">
        <v>47</v>
      </c>
      <c r="J70" s="15">
        <v>40</v>
      </c>
      <c r="K70" s="15">
        <v>12</v>
      </c>
      <c r="L70" s="15">
        <v>2</v>
      </c>
      <c r="M70" s="79">
        <v>5.64</v>
      </c>
      <c r="N70" s="101">
        <v>5.64</v>
      </c>
      <c r="O70" s="63">
        <v>2530</v>
      </c>
      <c r="P70" s="64">
        <f>Table2245789101123456789101112131415161718192021[[#This Row],[PEMBULATAN]]*O70</f>
        <v>14269.199999999999</v>
      </c>
    </row>
    <row r="71" spans="1:16" ht="26.25" customHeight="1" x14ac:dyDescent="0.2">
      <c r="A71" s="13"/>
      <c r="B71" s="73"/>
      <c r="C71" s="71" t="s">
        <v>3207</v>
      </c>
      <c r="D71" s="76" t="s">
        <v>69</v>
      </c>
      <c r="E71" s="12">
        <v>44482</v>
      </c>
      <c r="F71" s="74" t="s">
        <v>523</v>
      </c>
      <c r="G71" s="12" t="s">
        <v>3137</v>
      </c>
      <c r="H71" s="75" t="s">
        <v>3138</v>
      </c>
      <c r="I71" s="15">
        <v>84</v>
      </c>
      <c r="J71" s="15">
        <v>62</v>
      </c>
      <c r="K71" s="15">
        <v>25</v>
      </c>
      <c r="L71" s="15">
        <v>15</v>
      </c>
      <c r="M71" s="79">
        <v>32.549999999999997</v>
      </c>
      <c r="N71" s="101">
        <v>32.549999999999997</v>
      </c>
      <c r="O71" s="63">
        <v>2530</v>
      </c>
      <c r="P71" s="64">
        <f>Table2245789101123456789101112131415161718192021[[#This Row],[PEMBULATAN]]*O71</f>
        <v>82351.5</v>
      </c>
    </row>
    <row r="72" spans="1:16" ht="26.25" customHeight="1" x14ac:dyDescent="0.2">
      <c r="A72" s="13"/>
      <c r="B72" s="73"/>
      <c r="C72" s="71" t="s">
        <v>3208</v>
      </c>
      <c r="D72" s="76" t="s">
        <v>69</v>
      </c>
      <c r="E72" s="12">
        <v>44482</v>
      </c>
      <c r="F72" s="74" t="s">
        <v>523</v>
      </c>
      <c r="G72" s="12" t="s">
        <v>3137</v>
      </c>
      <c r="H72" s="75" t="s">
        <v>3138</v>
      </c>
      <c r="I72" s="15">
        <v>91</v>
      </c>
      <c r="J72" s="15">
        <v>52</v>
      </c>
      <c r="K72" s="15">
        <v>31</v>
      </c>
      <c r="L72" s="15">
        <v>20</v>
      </c>
      <c r="M72" s="79">
        <v>36.673000000000002</v>
      </c>
      <c r="N72" s="101">
        <v>36.673000000000002</v>
      </c>
      <c r="O72" s="63">
        <v>2530</v>
      </c>
      <c r="P72" s="64">
        <f>Table2245789101123456789101112131415161718192021[[#This Row],[PEMBULATAN]]*O72</f>
        <v>92782.69</v>
      </c>
    </row>
    <row r="73" spans="1:16" ht="26.25" customHeight="1" x14ac:dyDescent="0.2">
      <c r="A73" s="13"/>
      <c r="B73" s="73"/>
      <c r="C73" s="71" t="s">
        <v>3209</v>
      </c>
      <c r="D73" s="76" t="s">
        <v>69</v>
      </c>
      <c r="E73" s="12">
        <v>44482</v>
      </c>
      <c r="F73" s="74" t="s">
        <v>523</v>
      </c>
      <c r="G73" s="12" t="s">
        <v>3137</v>
      </c>
      <c r="H73" s="75" t="s">
        <v>3138</v>
      </c>
      <c r="I73" s="15">
        <v>77</v>
      </c>
      <c r="J73" s="15">
        <v>64</v>
      </c>
      <c r="K73" s="15">
        <v>20</v>
      </c>
      <c r="L73" s="15">
        <v>10</v>
      </c>
      <c r="M73" s="79">
        <v>24.64</v>
      </c>
      <c r="N73" s="101">
        <v>24.64</v>
      </c>
      <c r="O73" s="63">
        <v>2530</v>
      </c>
      <c r="P73" s="64">
        <f>Table2245789101123456789101112131415161718192021[[#This Row],[PEMBULATAN]]*O73</f>
        <v>62339.200000000004</v>
      </c>
    </row>
    <row r="74" spans="1:16" ht="26.25" customHeight="1" x14ac:dyDescent="0.2">
      <c r="A74" s="13"/>
      <c r="B74" s="73"/>
      <c r="C74" s="71" t="s">
        <v>3210</v>
      </c>
      <c r="D74" s="76" t="s">
        <v>69</v>
      </c>
      <c r="E74" s="12">
        <v>44482</v>
      </c>
      <c r="F74" s="74" t="s">
        <v>523</v>
      </c>
      <c r="G74" s="12" t="s">
        <v>3137</v>
      </c>
      <c r="H74" s="75" t="s">
        <v>3138</v>
      </c>
      <c r="I74" s="15">
        <v>110</v>
      </c>
      <c r="J74" s="15">
        <v>66</v>
      </c>
      <c r="K74" s="15">
        <v>27</v>
      </c>
      <c r="L74" s="15">
        <v>22</v>
      </c>
      <c r="M74" s="79">
        <v>49.005000000000003</v>
      </c>
      <c r="N74" s="101">
        <v>49.005000000000003</v>
      </c>
      <c r="O74" s="63">
        <v>2530</v>
      </c>
      <c r="P74" s="64">
        <f>Table2245789101123456789101112131415161718192021[[#This Row],[PEMBULATAN]]*O74</f>
        <v>123982.65000000001</v>
      </c>
    </row>
    <row r="75" spans="1:16" ht="26.25" customHeight="1" x14ac:dyDescent="0.2">
      <c r="A75" s="13"/>
      <c r="B75" s="73"/>
      <c r="C75" s="71" t="s">
        <v>3211</v>
      </c>
      <c r="D75" s="76" t="s">
        <v>69</v>
      </c>
      <c r="E75" s="12">
        <v>44482</v>
      </c>
      <c r="F75" s="74" t="s">
        <v>523</v>
      </c>
      <c r="G75" s="12" t="s">
        <v>3137</v>
      </c>
      <c r="H75" s="75" t="s">
        <v>3138</v>
      </c>
      <c r="I75" s="15">
        <v>110</v>
      </c>
      <c r="J75" s="15">
        <v>55</v>
      </c>
      <c r="K75" s="15">
        <v>28</v>
      </c>
      <c r="L75" s="15">
        <v>21</v>
      </c>
      <c r="M75" s="79">
        <v>42.35</v>
      </c>
      <c r="N75" s="101">
        <v>43</v>
      </c>
      <c r="O75" s="63">
        <v>2530</v>
      </c>
      <c r="P75" s="64">
        <f>Table2245789101123456789101112131415161718192021[[#This Row],[PEMBULATAN]]*O75</f>
        <v>108790</v>
      </c>
    </row>
    <row r="76" spans="1:16" ht="26.25" customHeight="1" x14ac:dyDescent="0.2">
      <c r="A76" s="13"/>
      <c r="B76" s="73"/>
      <c r="C76" s="71" t="s">
        <v>3212</v>
      </c>
      <c r="D76" s="76" t="s">
        <v>69</v>
      </c>
      <c r="E76" s="12">
        <v>44482</v>
      </c>
      <c r="F76" s="74" t="s">
        <v>523</v>
      </c>
      <c r="G76" s="12" t="s">
        <v>3137</v>
      </c>
      <c r="H76" s="75" t="s">
        <v>3138</v>
      </c>
      <c r="I76" s="15">
        <v>156</v>
      </c>
      <c r="J76" s="15">
        <v>40</v>
      </c>
      <c r="K76" s="15">
        <v>18</v>
      </c>
      <c r="L76" s="15">
        <v>3</v>
      </c>
      <c r="M76" s="79">
        <v>28.08</v>
      </c>
      <c r="N76" s="101">
        <v>28.08</v>
      </c>
      <c r="O76" s="63">
        <v>2530</v>
      </c>
      <c r="P76" s="64">
        <f>Table2245789101123456789101112131415161718192021[[#This Row],[PEMBULATAN]]*O76</f>
        <v>71042.399999999994</v>
      </c>
    </row>
    <row r="77" spans="1:16" ht="26.25" customHeight="1" x14ac:dyDescent="0.2">
      <c r="A77" s="13"/>
      <c r="B77" s="73"/>
      <c r="C77" s="71" t="s">
        <v>3213</v>
      </c>
      <c r="D77" s="76" t="s">
        <v>69</v>
      </c>
      <c r="E77" s="12">
        <v>44482</v>
      </c>
      <c r="F77" s="74" t="s">
        <v>523</v>
      </c>
      <c r="G77" s="12" t="s">
        <v>3137</v>
      </c>
      <c r="H77" s="75" t="s">
        <v>3138</v>
      </c>
      <c r="I77" s="15">
        <v>75</v>
      </c>
      <c r="J77" s="15">
        <v>30</v>
      </c>
      <c r="K77" s="15">
        <v>16</v>
      </c>
      <c r="L77" s="15">
        <v>4</v>
      </c>
      <c r="M77" s="79">
        <v>9</v>
      </c>
      <c r="N77" s="101">
        <v>9</v>
      </c>
      <c r="O77" s="63">
        <v>2530</v>
      </c>
      <c r="P77" s="64">
        <f>Table2245789101123456789101112131415161718192021[[#This Row],[PEMBULATAN]]*O77</f>
        <v>22770</v>
      </c>
    </row>
    <row r="78" spans="1:16" ht="26.25" customHeight="1" x14ac:dyDescent="0.2">
      <c r="A78" s="13"/>
      <c r="B78" s="73"/>
      <c r="C78" s="71" t="s">
        <v>3214</v>
      </c>
      <c r="D78" s="76" t="s">
        <v>69</v>
      </c>
      <c r="E78" s="12">
        <v>44482</v>
      </c>
      <c r="F78" s="74" t="s">
        <v>523</v>
      </c>
      <c r="G78" s="12" t="s">
        <v>3137</v>
      </c>
      <c r="H78" s="75" t="s">
        <v>3138</v>
      </c>
      <c r="I78" s="15">
        <v>36</v>
      </c>
      <c r="J78" s="15">
        <v>30</v>
      </c>
      <c r="K78" s="15">
        <v>26</v>
      </c>
      <c r="L78" s="15">
        <v>8</v>
      </c>
      <c r="M78" s="79">
        <v>7.02</v>
      </c>
      <c r="N78" s="101">
        <v>8</v>
      </c>
      <c r="O78" s="63">
        <v>2530</v>
      </c>
      <c r="P78" s="64">
        <f>Table2245789101123456789101112131415161718192021[[#This Row],[PEMBULATAN]]*O78</f>
        <v>20240</v>
      </c>
    </row>
    <row r="79" spans="1:16" ht="26.25" customHeight="1" x14ac:dyDescent="0.2">
      <c r="A79" s="13"/>
      <c r="B79" s="73"/>
      <c r="C79" s="71" t="s">
        <v>3215</v>
      </c>
      <c r="D79" s="76" t="s">
        <v>69</v>
      </c>
      <c r="E79" s="12">
        <v>44482</v>
      </c>
      <c r="F79" s="74" t="s">
        <v>523</v>
      </c>
      <c r="G79" s="12" t="s">
        <v>3137</v>
      </c>
      <c r="H79" s="75" t="s">
        <v>3138</v>
      </c>
      <c r="I79" s="15">
        <v>70</v>
      </c>
      <c r="J79" s="15">
        <v>64</v>
      </c>
      <c r="K79" s="15">
        <v>12</v>
      </c>
      <c r="L79" s="15">
        <v>2</v>
      </c>
      <c r="M79" s="79">
        <v>13.44</v>
      </c>
      <c r="N79" s="101">
        <v>14</v>
      </c>
      <c r="O79" s="63">
        <v>2530</v>
      </c>
      <c r="P79" s="64">
        <f>Table2245789101123456789101112131415161718192021[[#This Row],[PEMBULATAN]]*O79</f>
        <v>35420</v>
      </c>
    </row>
    <row r="80" spans="1:16" ht="26.25" customHeight="1" x14ac:dyDescent="0.2">
      <c r="A80" s="13"/>
      <c r="B80" s="73"/>
      <c r="C80" s="71" t="s">
        <v>3216</v>
      </c>
      <c r="D80" s="76" t="s">
        <v>69</v>
      </c>
      <c r="E80" s="12">
        <v>44482</v>
      </c>
      <c r="F80" s="74" t="s">
        <v>523</v>
      </c>
      <c r="G80" s="12" t="s">
        <v>3137</v>
      </c>
      <c r="H80" s="75" t="s">
        <v>3138</v>
      </c>
      <c r="I80" s="15">
        <v>77</v>
      </c>
      <c r="J80" s="15">
        <v>55</v>
      </c>
      <c r="K80" s="15">
        <v>26</v>
      </c>
      <c r="L80" s="15">
        <v>4</v>
      </c>
      <c r="M80" s="79">
        <v>27.5275</v>
      </c>
      <c r="N80" s="101">
        <v>27.5275</v>
      </c>
      <c r="O80" s="63">
        <v>2530</v>
      </c>
      <c r="P80" s="64">
        <f>Table2245789101123456789101112131415161718192021[[#This Row],[PEMBULATAN]]*O80</f>
        <v>69644.574999999997</v>
      </c>
    </row>
    <row r="81" spans="1:16" ht="26.25" customHeight="1" x14ac:dyDescent="0.2">
      <c r="A81" s="13"/>
      <c r="B81" s="73"/>
      <c r="C81" s="71" t="s">
        <v>3217</v>
      </c>
      <c r="D81" s="76" t="s">
        <v>69</v>
      </c>
      <c r="E81" s="12">
        <v>44482</v>
      </c>
      <c r="F81" s="74" t="s">
        <v>523</v>
      </c>
      <c r="G81" s="12" t="s">
        <v>3137</v>
      </c>
      <c r="H81" s="75" t="s">
        <v>3138</v>
      </c>
      <c r="I81" s="15">
        <v>90</v>
      </c>
      <c r="J81" s="15">
        <v>60</v>
      </c>
      <c r="K81" s="15">
        <v>30</v>
      </c>
      <c r="L81" s="15">
        <v>16</v>
      </c>
      <c r="M81" s="79">
        <v>40.5</v>
      </c>
      <c r="N81" s="101">
        <v>40.5</v>
      </c>
      <c r="O81" s="63">
        <v>2530</v>
      </c>
      <c r="P81" s="64">
        <f>Table2245789101123456789101112131415161718192021[[#This Row],[PEMBULATAN]]*O81</f>
        <v>102465</v>
      </c>
    </row>
    <row r="82" spans="1:16" ht="26.25" customHeight="1" x14ac:dyDescent="0.2">
      <c r="A82" s="13"/>
      <c r="B82" s="73"/>
      <c r="C82" s="71" t="s">
        <v>3218</v>
      </c>
      <c r="D82" s="76" t="s">
        <v>69</v>
      </c>
      <c r="E82" s="12">
        <v>44482</v>
      </c>
      <c r="F82" s="74" t="s">
        <v>523</v>
      </c>
      <c r="G82" s="12" t="s">
        <v>3137</v>
      </c>
      <c r="H82" s="75" t="s">
        <v>3138</v>
      </c>
      <c r="I82" s="15">
        <v>100</v>
      </c>
      <c r="J82" s="15">
        <v>66</v>
      </c>
      <c r="K82" s="15">
        <v>23</v>
      </c>
      <c r="L82" s="15">
        <v>20</v>
      </c>
      <c r="M82" s="79">
        <v>37.950000000000003</v>
      </c>
      <c r="N82" s="101">
        <v>37.950000000000003</v>
      </c>
      <c r="O82" s="63">
        <v>2530</v>
      </c>
      <c r="P82" s="64">
        <f>Table2245789101123456789101112131415161718192021[[#This Row],[PEMBULATAN]]*O82</f>
        <v>96013.5</v>
      </c>
    </row>
    <row r="83" spans="1:16" ht="26.25" customHeight="1" x14ac:dyDescent="0.2">
      <c r="A83" s="13"/>
      <c r="B83" s="73"/>
      <c r="C83" s="71" t="s">
        <v>3219</v>
      </c>
      <c r="D83" s="76" t="s">
        <v>69</v>
      </c>
      <c r="E83" s="12">
        <v>44482</v>
      </c>
      <c r="F83" s="74" t="s">
        <v>523</v>
      </c>
      <c r="G83" s="12" t="s">
        <v>3137</v>
      </c>
      <c r="H83" s="75" t="s">
        <v>3138</v>
      </c>
      <c r="I83" s="15">
        <v>110</v>
      </c>
      <c r="J83" s="15">
        <v>65</v>
      </c>
      <c r="K83" s="15">
        <v>34</v>
      </c>
      <c r="L83" s="15">
        <v>32</v>
      </c>
      <c r="M83" s="79">
        <v>60.774999999999999</v>
      </c>
      <c r="N83" s="101">
        <v>60.774999999999999</v>
      </c>
      <c r="O83" s="63">
        <v>2530</v>
      </c>
      <c r="P83" s="64">
        <f>Table2245789101123456789101112131415161718192021[[#This Row],[PEMBULATAN]]*O83</f>
        <v>153760.75</v>
      </c>
    </row>
    <row r="84" spans="1:16" ht="26.25" customHeight="1" x14ac:dyDescent="0.2">
      <c r="A84" s="13"/>
      <c r="B84" s="73"/>
      <c r="C84" s="71" t="s">
        <v>3220</v>
      </c>
      <c r="D84" s="76" t="s">
        <v>69</v>
      </c>
      <c r="E84" s="12">
        <v>44482</v>
      </c>
      <c r="F84" s="74" t="s">
        <v>523</v>
      </c>
      <c r="G84" s="12" t="s">
        <v>3137</v>
      </c>
      <c r="H84" s="75" t="s">
        <v>3138</v>
      </c>
      <c r="I84" s="15">
        <v>100</v>
      </c>
      <c r="J84" s="15">
        <v>60</v>
      </c>
      <c r="K84" s="15">
        <v>33</v>
      </c>
      <c r="L84" s="15">
        <v>26</v>
      </c>
      <c r="M84" s="79">
        <v>49.5</v>
      </c>
      <c r="N84" s="101">
        <v>49.5</v>
      </c>
      <c r="O84" s="63">
        <v>2530</v>
      </c>
      <c r="P84" s="64">
        <f>Table2245789101123456789101112131415161718192021[[#This Row],[PEMBULATAN]]*O84</f>
        <v>125235</v>
      </c>
    </row>
    <row r="85" spans="1:16" ht="26.25" customHeight="1" x14ac:dyDescent="0.2">
      <c r="A85" s="13"/>
      <c r="B85" s="73"/>
      <c r="C85" s="71" t="s">
        <v>3221</v>
      </c>
      <c r="D85" s="76" t="s">
        <v>69</v>
      </c>
      <c r="E85" s="12">
        <v>44482</v>
      </c>
      <c r="F85" s="74" t="s">
        <v>523</v>
      </c>
      <c r="G85" s="12" t="s">
        <v>3137</v>
      </c>
      <c r="H85" s="75" t="s">
        <v>3138</v>
      </c>
      <c r="I85" s="15">
        <v>96</v>
      </c>
      <c r="J85" s="15">
        <v>63</v>
      </c>
      <c r="K85" s="15">
        <v>26</v>
      </c>
      <c r="L85" s="15">
        <v>35</v>
      </c>
      <c r="M85" s="79">
        <v>39.311999999999998</v>
      </c>
      <c r="N85" s="101">
        <v>40</v>
      </c>
      <c r="O85" s="63">
        <v>2530</v>
      </c>
      <c r="P85" s="64">
        <f>Table2245789101123456789101112131415161718192021[[#This Row],[PEMBULATAN]]*O85</f>
        <v>101200</v>
      </c>
    </row>
    <row r="86" spans="1:16" ht="26.25" customHeight="1" x14ac:dyDescent="0.2">
      <c r="A86" s="13"/>
      <c r="B86" s="73"/>
      <c r="C86" s="71" t="s">
        <v>3222</v>
      </c>
      <c r="D86" s="76" t="s">
        <v>69</v>
      </c>
      <c r="E86" s="12">
        <v>44482</v>
      </c>
      <c r="F86" s="74" t="s">
        <v>523</v>
      </c>
      <c r="G86" s="12" t="s">
        <v>3137</v>
      </c>
      <c r="H86" s="75" t="s">
        <v>3138</v>
      </c>
      <c r="I86" s="15">
        <v>142</v>
      </c>
      <c r="J86" s="15">
        <v>14</v>
      </c>
      <c r="K86" s="15">
        <v>6</v>
      </c>
      <c r="L86" s="15">
        <v>4</v>
      </c>
      <c r="M86" s="79">
        <v>2.9820000000000002</v>
      </c>
      <c r="N86" s="101">
        <v>4</v>
      </c>
      <c r="O86" s="63">
        <v>2530</v>
      </c>
      <c r="P86" s="64">
        <f>Table2245789101123456789101112131415161718192021[[#This Row],[PEMBULATAN]]*O86</f>
        <v>10120</v>
      </c>
    </row>
    <row r="87" spans="1:16" ht="26.25" customHeight="1" x14ac:dyDescent="0.2">
      <c r="A87" s="13"/>
      <c r="B87" s="73"/>
      <c r="C87" s="71" t="s">
        <v>3223</v>
      </c>
      <c r="D87" s="76" t="s">
        <v>69</v>
      </c>
      <c r="E87" s="12">
        <v>44482</v>
      </c>
      <c r="F87" s="74" t="s">
        <v>523</v>
      </c>
      <c r="G87" s="12" t="s">
        <v>3137</v>
      </c>
      <c r="H87" s="75" t="s">
        <v>3138</v>
      </c>
      <c r="I87" s="15">
        <v>95</v>
      </c>
      <c r="J87" s="15">
        <v>55</v>
      </c>
      <c r="K87" s="15">
        <v>20</v>
      </c>
      <c r="L87" s="15">
        <v>8</v>
      </c>
      <c r="M87" s="79">
        <v>26.125</v>
      </c>
      <c r="N87" s="101">
        <v>26.125</v>
      </c>
      <c r="O87" s="63">
        <v>2530</v>
      </c>
      <c r="P87" s="64">
        <f>Table2245789101123456789101112131415161718192021[[#This Row],[PEMBULATAN]]*O87</f>
        <v>66096.25</v>
      </c>
    </row>
    <row r="88" spans="1:16" ht="26.25" customHeight="1" x14ac:dyDescent="0.2">
      <c r="A88" s="13"/>
      <c r="B88" s="73"/>
      <c r="C88" s="71" t="s">
        <v>3224</v>
      </c>
      <c r="D88" s="76" t="s">
        <v>69</v>
      </c>
      <c r="E88" s="12">
        <v>44482</v>
      </c>
      <c r="F88" s="74" t="s">
        <v>523</v>
      </c>
      <c r="G88" s="12" t="s">
        <v>3137</v>
      </c>
      <c r="H88" s="75" t="s">
        <v>3138</v>
      </c>
      <c r="I88" s="15">
        <v>88</v>
      </c>
      <c r="J88" s="15">
        <v>9</v>
      </c>
      <c r="K88" s="15">
        <v>8</v>
      </c>
      <c r="L88" s="15">
        <v>1</v>
      </c>
      <c r="M88" s="79">
        <v>1.5840000000000001</v>
      </c>
      <c r="N88" s="101">
        <v>1.5840000000000001</v>
      </c>
      <c r="O88" s="63">
        <v>2530</v>
      </c>
      <c r="P88" s="64">
        <f>Table2245789101123456789101112131415161718192021[[#This Row],[PEMBULATAN]]*O88</f>
        <v>4007.52</v>
      </c>
    </row>
    <row r="89" spans="1:16" ht="26.25" customHeight="1" x14ac:dyDescent="0.2">
      <c r="A89" s="13"/>
      <c r="B89" s="73"/>
      <c r="C89" s="71" t="s">
        <v>3225</v>
      </c>
      <c r="D89" s="76" t="s">
        <v>69</v>
      </c>
      <c r="E89" s="12">
        <v>44482</v>
      </c>
      <c r="F89" s="74" t="s">
        <v>523</v>
      </c>
      <c r="G89" s="12" t="s">
        <v>3137</v>
      </c>
      <c r="H89" s="75" t="s">
        <v>3138</v>
      </c>
      <c r="I89" s="15">
        <v>94</v>
      </c>
      <c r="J89" s="15">
        <v>13</v>
      </c>
      <c r="K89" s="15">
        <v>7</v>
      </c>
      <c r="L89" s="15">
        <v>2</v>
      </c>
      <c r="M89" s="79">
        <v>2.1385000000000001</v>
      </c>
      <c r="N89" s="101">
        <v>2.1385000000000001</v>
      </c>
      <c r="O89" s="63">
        <v>2530</v>
      </c>
      <c r="P89" s="64">
        <f>Table2245789101123456789101112131415161718192021[[#This Row],[PEMBULATAN]]*O89</f>
        <v>5410.4049999999997</v>
      </c>
    </row>
    <row r="90" spans="1:16" ht="26.25" customHeight="1" x14ac:dyDescent="0.2">
      <c r="A90" s="13"/>
      <c r="B90" s="73"/>
      <c r="C90" s="71" t="s">
        <v>3226</v>
      </c>
      <c r="D90" s="76" t="s">
        <v>69</v>
      </c>
      <c r="E90" s="12">
        <v>44482</v>
      </c>
      <c r="F90" s="74" t="s">
        <v>523</v>
      </c>
      <c r="G90" s="12" t="s">
        <v>3137</v>
      </c>
      <c r="H90" s="75" t="s">
        <v>3138</v>
      </c>
      <c r="I90" s="15">
        <v>122</v>
      </c>
      <c r="J90" s="15">
        <v>26</v>
      </c>
      <c r="K90" s="15">
        <v>14</v>
      </c>
      <c r="L90" s="15">
        <v>5</v>
      </c>
      <c r="M90" s="79">
        <v>11.102</v>
      </c>
      <c r="N90" s="101">
        <v>11.102</v>
      </c>
      <c r="O90" s="63">
        <v>2530</v>
      </c>
      <c r="P90" s="64">
        <f>Table2245789101123456789101112131415161718192021[[#This Row],[PEMBULATAN]]*O90</f>
        <v>28088.06</v>
      </c>
    </row>
    <row r="91" spans="1:16" ht="26.25" customHeight="1" x14ac:dyDescent="0.2">
      <c r="A91" s="13"/>
      <c r="B91" s="73"/>
      <c r="C91" s="71" t="s">
        <v>3227</v>
      </c>
      <c r="D91" s="76" t="s">
        <v>69</v>
      </c>
      <c r="E91" s="12">
        <v>44482</v>
      </c>
      <c r="F91" s="74" t="s">
        <v>523</v>
      </c>
      <c r="G91" s="12" t="s">
        <v>3137</v>
      </c>
      <c r="H91" s="75" t="s">
        <v>3138</v>
      </c>
      <c r="I91" s="15">
        <v>74</v>
      </c>
      <c r="J91" s="15">
        <v>54</v>
      </c>
      <c r="K91" s="15">
        <v>25</v>
      </c>
      <c r="L91" s="15">
        <v>10</v>
      </c>
      <c r="M91" s="79">
        <v>24.975000000000001</v>
      </c>
      <c r="N91" s="101">
        <v>24.975000000000001</v>
      </c>
      <c r="O91" s="63">
        <v>2530</v>
      </c>
      <c r="P91" s="64">
        <f>Table2245789101123456789101112131415161718192021[[#This Row],[PEMBULATAN]]*O91</f>
        <v>63186.75</v>
      </c>
    </row>
    <row r="92" spans="1:16" ht="26.25" customHeight="1" x14ac:dyDescent="0.2">
      <c r="A92" s="13"/>
      <c r="B92" s="73"/>
      <c r="C92" s="71" t="s">
        <v>3228</v>
      </c>
      <c r="D92" s="76" t="s">
        <v>69</v>
      </c>
      <c r="E92" s="12">
        <v>44482</v>
      </c>
      <c r="F92" s="74" t="s">
        <v>523</v>
      </c>
      <c r="G92" s="12" t="s">
        <v>3137</v>
      </c>
      <c r="H92" s="75" t="s">
        <v>3138</v>
      </c>
      <c r="I92" s="15">
        <v>53</v>
      </c>
      <c r="J92" s="15">
        <v>48</v>
      </c>
      <c r="K92" s="15">
        <v>31</v>
      </c>
      <c r="L92" s="15">
        <v>16</v>
      </c>
      <c r="M92" s="79">
        <v>19.716000000000001</v>
      </c>
      <c r="N92" s="101">
        <v>19.716000000000001</v>
      </c>
      <c r="O92" s="63">
        <v>2530</v>
      </c>
      <c r="P92" s="64">
        <f>Table2245789101123456789101112131415161718192021[[#This Row],[PEMBULATAN]]*O92</f>
        <v>49881.48</v>
      </c>
    </row>
    <row r="93" spans="1:16" ht="26.25" customHeight="1" x14ac:dyDescent="0.2">
      <c r="A93" s="13"/>
      <c r="B93" s="73"/>
      <c r="C93" s="71" t="s">
        <v>3229</v>
      </c>
      <c r="D93" s="76" t="s">
        <v>69</v>
      </c>
      <c r="E93" s="12">
        <v>44482</v>
      </c>
      <c r="F93" s="74" t="s">
        <v>523</v>
      </c>
      <c r="G93" s="12" t="s">
        <v>3137</v>
      </c>
      <c r="H93" s="75" t="s">
        <v>3138</v>
      </c>
      <c r="I93" s="15">
        <v>53</v>
      </c>
      <c r="J93" s="15">
        <v>44</v>
      </c>
      <c r="K93" s="15">
        <v>18</v>
      </c>
      <c r="L93" s="15">
        <v>6</v>
      </c>
      <c r="M93" s="79">
        <v>10.494</v>
      </c>
      <c r="N93" s="101">
        <v>11</v>
      </c>
      <c r="O93" s="63">
        <v>2530</v>
      </c>
      <c r="P93" s="64">
        <f>Table2245789101123456789101112131415161718192021[[#This Row],[PEMBULATAN]]*O93</f>
        <v>27830</v>
      </c>
    </row>
    <row r="94" spans="1:16" ht="26.25" customHeight="1" x14ac:dyDescent="0.2">
      <c r="A94" s="13"/>
      <c r="B94" s="73"/>
      <c r="C94" s="71" t="s">
        <v>3230</v>
      </c>
      <c r="D94" s="76" t="s">
        <v>69</v>
      </c>
      <c r="E94" s="12">
        <v>44482</v>
      </c>
      <c r="F94" s="74" t="s">
        <v>523</v>
      </c>
      <c r="G94" s="12" t="s">
        <v>3137</v>
      </c>
      <c r="H94" s="75" t="s">
        <v>3138</v>
      </c>
      <c r="I94" s="15">
        <v>40</v>
      </c>
      <c r="J94" s="15">
        <v>30</v>
      </c>
      <c r="K94" s="15">
        <v>34</v>
      </c>
      <c r="L94" s="15">
        <v>2</v>
      </c>
      <c r="M94" s="79">
        <v>10.199999999999999</v>
      </c>
      <c r="N94" s="101">
        <v>10.199999999999999</v>
      </c>
      <c r="O94" s="63">
        <v>2530</v>
      </c>
      <c r="P94" s="64">
        <f>Table2245789101123456789101112131415161718192021[[#This Row],[PEMBULATAN]]*O94</f>
        <v>25806</v>
      </c>
    </row>
    <row r="95" spans="1:16" ht="26.25" customHeight="1" x14ac:dyDescent="0.2">
      <c r="A95" s="13"/>
      <c r="B95" s="73"/>
      <c r="C95" s="71" t="s">
        <v>3231</v>
      </c>
      <c r="D95" s="76" t="s">
        <v>69</v>
      </c>
      <c r="E95" s="12">
        <v>44482</v>
      </c>
      <c r="F95" s="74" t="s">
        <v>523</v>
      </c>
      <c r="G95" s="12" t="s">
        <v>3137</v>
      </c>
      <c r="H95" s="75" t="s">
        <v>3138</v>
      </c>
      <c r="I95" s="15">
        <v>100</v>
      </c>
      <c r="J95" s="15">
        <v>60</v>
      </c>
      <c r="K95" s="15">
        <v>34</v>
      </c>
      <c r="L95" s="15">
        <v>16</v>
      </c>
      <c r="M95" s="79">
        <v>51</v>
      </c>
      <c r="N95" s="101">
        <v>51</v>
      </c>
      <c r="O95" s="63">
        <v>2530</v>
      </c>
      <c r="P95" s="64">
        <f>Table2245789101123456789101112131415161718192021[[#This Row],[PEMBULATAN]]*O95</f>
        <v>129030</v>
      </c>
    </row>
    <row r="96" spans="1:16" ht="26.25" customHeight="1" x14ac:dyDescent="0.2">
      <c r="A96" s="13"/>
      <c r="B96" s="73"/>
      <c r="C96" s="71" t="s">
        <v>3232</v>
      </c>
      <c r="D96" s="76" t="s">
        <v>69</v>
      </c>
      <c r="E96" s="12">
        <v>44482</v>
      </c>
      <c r="F96" s="74" t="s">
        <v>523</v>
      </c>
      <c r="G96" s="12" t="s">
        <v>3137</v>
      </c>
      <c r="H96" s="75" t="s">
        <v>3138</v>
      </c>
      <c r="I96" s="15">
        <v>66</v>
      </c>
      <c r="J96" s="15">
        <v>32</v>
      </c>
      <c r="K96" s="15">
        <v>26</v>
      </c>
      <c r="L96" s="15">
        <v>9</v>
      </c>
      <c r="M96" s="79">
        <v>13.728</v>
      </c>
      <c r="N96" s="101">
        <v>13.728</v>
      </c>
      <c r="O96" s="63">
        <v>2530</v>
      </c>
      <c r="P96" s="64">
        <f>Table2245789101123456789101112131415161718192021[[#This Row],[PEMBULATAN]]*O96</f>
        <v>34731.839999999997</v>
      </c>
    </row>
    <row r="97" spans="1:16" ht="26.25" customHeight="1" x14ac:dyDescent="0.2">
      <c r="A97" s="13"/>
      <c r="B97" s="73"/>
      <c r="C97" s="71" t="s">
        <v>3233</v>
      </c>
      <c r="D97" s="76" t="s">
        <v>69</v>
      </c>
      <c r="E97" s="12">
        <v>44482</v>
      </c>
      <c r="F97" s="74" t="s">
        <v>523</v>
      </c>
      <c r="G97" s="12" t="s">
        <v>3137</v>
      </c>
      <c r="H97" s="75" t="s">
        <v>3138</v>
      </c>
      <c r="I97" s="15">
        <v>110</v>
      </c>
      <c r="J97" s="15">
        <v>54</v>
      </c>
      <c r="K97" s="15">
        <v>40</v>
      </c>
      <c r="L97" s="15">
        <v>28</v>
      </c>
      <c r="M97" s="79">
        <v>59.4</v>
      </c>
      <c r="N97" s="101">
        <v>60</v>
      </c>
      <c r="O97" s="63">
        <v>2530</v>
      </c>
      <c r="P97" s="64">
        <f>Table2245789101123456789101112131415161718192021[[#This Row],[PEMBULATAN]]*O97</f>
        <v>151800</v>
      </c>
    </row>
    <row r="98" spans="1:16" ht="26.25" customHeight="1" x14ac:dyDescent="0.2">
      <c r="A98" s="13"/>
      <c r="B98" s="73"/>
      <c r="C98" s="71" t="s">
        <v>3234</v>
      </c>
      <c r="D98" s="76" t="s">
        <v>69</v>
      </c>
      <c r="E98" s="12">
        <v>44482</v>
      </c>
      <c r="F98" s="74" t="s">
        <v>523</v>
      </c>
      <c r="G98" s="12" t="s">
        <v>3137</v>
      </c>
      <c r="H98" s="75" t="s">
        <v>3138</v>
      </c>
      <c r="I98" s="15">
        <v>90</v>
      </c>
      <c r="J98" s="15">
        <v>60</v>
      </c>
      <c r="K98" s="15">
        <v>24</v>
      </c>
      <c r="L98" s="15">
        <v>5</v>
      </c>
      <c r="M98" s="79">
        <v>32.4</v>
      </c>
      <c r="N98" s="101">
        <v>33</v>
      </c>
      <c r="O98" s="63">
        <v>2530</v>
      </c>
      <c r="P98" s="64">
        <f>Table2245789101123456789101112131415161718192021[[#This Row],[PEMBULATAN]]*O98</f>
        <v>83490</v>
      </c>
    </row>
    <row r="99" spans="1:16" ht="26.25" customHeight="1" x14ac:dyDescent="0.2">
      <c r="A99" s="13"/>
      <c r="B99" s="73"/>
      <c r="C99" s="71" t="s">
        <v>3235</v>
      </c>
      <c r="D99" s="76" t="s">
        <v>69</v>
      </c>
      <c r="E99" s="12">
        <v>44482</v>
      </c>
      <c r="F99" s="74" t="s">
        <v>523</v>
      </c>
      <c r="G99" s="12" t="s">
        <v>3137</v>
      </c>
      <c r="H99" s="75" t="s">
        <v>3138</v>
      </c>
      <c r="I99" s="15">
        <v>117</v>
      </c>
      <c r="J99" s="15">
        <v>26</v>
      </c>
      <c r="K99" s="15">
        <v>14</v>
      </c>
      <c r="L99" s="15">
        <v>4</v>
      </c>
      <c r="M99" s="79">
        <v>10.647</v>
      </c>
      <c r="N99" s="101">
        <v>10.647</v>
      </c>
      <c r="O99" s="63">
        <v>2530</v>
      </c>
      <c r="P99" s="64">
        <f>Table2245789101123456789101112131415161718192021[[#This Row],[PEMBULATAN]]*O99</f>
        <v>26936.91</v>
      </c>
    </row>
    <row r="100" spans="1:16" ht="26.25" customHeight="1" x14ac:dyDescent="0.2">
      <c r="A100" s="13"/>
      <c r="B100" s="73"/>
      <c r="C100" s="71" t="s">
        <v>3236</v>
      </c>
      <c r="D100" s="76" t="s">
        <v>69</v>
      </c>
      <c r="E100" s="12">
        <v>44482</v>
      </c>
      <c r="F100" s="74" t="s">
        <v>523</v>
      </c>
      <c r="G100" s="12" t="s">
        <v>3137</v>
      </c>
      <c r="H100" s="75" t="s">
        <v>3138</v>
      </c>
      <c r="I100" s="15">
        <v>60</v>
      </c>
      <c r="J100" s="15">
        <v>56</v>
      </c>
      <c r="K100" s="15">
        <v>13</v>
      </c>
      <c r="L100" s="15">
        <v>5</v>
      </c>
      <c r="M100" s="79">
        <v>10.92</v>
      </c>
      <c r="N100" s="101">
        <v>10.92</v>
      </c>
      <c r="O100" s="63">
        <v>2530</v>
      </c>
      <c r="P100" s="64">
        <f>Table2245789101123456789101112131415161718192021[[#This Row],[PEMBULATAN]]*O100</f>
        <v>27627.599999999999</v>
      </c>
    </row>
    <row r="101" spans="1:16" ht="26.25" customHeight="1" x14ac:dyDescent="0.2">
      <c r="A101" s="13"/>
      <c r="B101" s="73"/>
      <c r="C101" s="71" t="s">
        <v>3237</v>
      </c>
      <c r="D101" s="76" t="s">
        <v>69</v>
      </c>
      <c r="E101" s="12">
        <v>44482</v>
      </c>
      <c r="F101" s="74" t="s">
        <v>523</v>
      </c>
      <c r="G101" s="12" t="s">
        <v>3137</v>
      </c>
      <c r="H101" s="75" t="s">
        <v>3138</v>
      </c>
      <c r="I101" s="15">
        <v>87</v>
      </c>
      <c r="J101" s="15">
        <v>16</v>
      </c>
      <c r="K101" s="15">
        <v>16</v>
      </c>
      <c r="L101" s="15">
        <v>2</v>
      </c>
      <c r="M101" s="79">
        <v>5.5679999999999996</v>
      </c>
      <c r="N101" s="101">
        <v>5.5679999999999996</v>
      </c>
      <c r="O101" s="63">
        <v>2530</v>
      </c>
      <c r="P101" s="64">
        <f>Table2245789101123456789101112131415161718192021[[#This Row],[PEMBULATAN]]*O101</f>
        <v>14087.039999999999</v>
      </c>
    </row>
    <row r="102" spans="1:16" ht="26.25" customHeight="1" x14ac:dyDescent="0.2">
      <c r="A102" s="13"/>
      <c r="B102" s="73"/>
      <c r="C102" s="71" t="s">
        <v>3238</v>
      </c>
      <c r="D102" s="76" t="s">
        <v>69</v>
      </c>
      <c r="E102" s="12">
        <v>44482</v>
      </c>
      <c r="F102" s="74" t="s">
        <v>523</v>
      </c>
      <c r="G102" s="12" t="s">
        <v>3137</v>
      </c>
      <c r="H102" s="75" t="s">
        <v>3138</v>
      </c>
      <c r="I102" s="15">
        <v>55</v>
      </c>
      <c r="J102" s="15">
        <v>55</v>
      </c>
      <c r="K102" s="15">
        <v>16</v>
      </c>
      <c r="L102" s="15">
        <v>23</v>
      </c>
      <c r="M102" s="79">
        <v>12.1</v>
      </c>
      <c r="N102" s="101">
        <v>23</v>
      </c>
      <c r="O102" s="63">
        <v>2530</v>
      </c>
      <c r="P102" s="64">
        <f>Table2245789101123456789101112131415161718192021[[#This Row],[PEMBULATAN]]*O102</f>
        <v>58190</v>
      </c>
    </row>
    <row r="103" spans="1:16" ht="26.25" customHeight="1" x14ac:dyDescent="0.2">
      <c r="A103" s="13"/>
      <c r="B103" s="73"/>
      <c r="C103" s="71" t="s">
        <v>3239</v>
      </c>
      <c r="D103" s="76" t="s">
        <v>69</v>
      </c>
      <c r="E103" s="12">
        <v>44482</v>
      </c>
      <c r="F103" s="74" t="s">
        <v>523</v>
      </c>
      <c r="G103" s="12" t="s">
        <v>3137</v>
      </c>
      <c r="H103" s="75" t="s">
        <v>3138</v>
      </c>
      <c r="I103" s="15">
        <v>55</v>
      </c>
      <c r="J103" s="15">
        <v>42</v>
      </c>
      <c r="K103" s="15">
        <v>20</v>
      </c>
      <c r="L103" s="15">
        <v>7</v>
      </c>
      <c r="M103" s="79">
        <v>11.55</v>
      </c>
      <c r="N103" s="101">
        <v>11.55</v>
      </c>
      <c r="O103" s="63">
        <v>2530</v>
      </c>
      <c r="P103" s="64">
        <f>Table2245789101123456789101112131415161718192021[[#This Row],[PEMBULATAN]]*O103</f>
        <v>29221.5</v>
      </c>
    </row>
    <row r="104" spans="1:16" ht="26.25" customHeight="1" x14ac:dyDescent="0.2">
      <c r="A104" s="13"/>
      <c r="B104" s="73"/>
      <c r="C104" s="71" t="s">
        <v>3240</v>
      </c>
      <c r="D104" s="76" t="s">
        <v>69</v>
      </c>
      <c r="E104" s="12">
        <v>44482</v>
      </c>
      <c r="F104" s="74" t="s">
        <v>523</v>
      </c>
      <c r="G104" s="12" t="s">
        <v>3137</v>
      </c>
      <c r="H104" s="75" t="s">
        <v>3138</v>
      </c>
      <c r="I104" s="15">
        <v>32</v>
      </c>
      <c r="J104" s="15">
        <v>30</v>
      </c>
      <c r="K104" s="15">
        <v>30</v>
      </c>
      <c r="L104" s="15">
        <v>2</v>
      </c>
      <c r="M104" s="79">
        <v>7.2</v>
      </c>
      <c r="N104" s="101">
        <v>7.2</v>
      </c>
      <c r="O104" s="63">
        <v>2530</v>
      </c>
      <c r="P104" s="64">
        <f>Table2245789101123456789101112131415161718192021[[#This Row],[PEMBULATAN]]*O104</f>
        <v>18216</v>
      </c>
    </row>
    <row r="105" spans="1:16" ht="26.25" customHeight="1" x14ac:dyDescent="0.2">
      <c r="A105" s="13"/>
      <c r="B105" s="73"/>
      <c r="C105" s="71" t="s">
        <v>3241</v>
      </c>
      <c r="D105" s="76" t="s">
        <v>69</v>
      </c>
      <c r="E105" s="12">
        <v>44482</v>
      </c>
      <c r="F105" s="74" t="s">
        <v>523</v>
      </c>
      <c r="G105" s="12" t="s">
        <v>3137</v>
      </c>
      <c r="H105" s="75" t="s">
        <v>3138</v>
      </c>
      <c r="I105" s="15">
        <v>100</v>
      </c>
      <c r="J105" s="15">
        <v>53</v>
      </c>
      <c r="K105" s="15">
        <v>38</v>
      </c>
      <c r="L105" s="15">
        <v>32</v>
      </c>
      <c r="M105" s="79">
        <v>50.35</v>
      </c>
      <c r="N105" s="101">
        <v>51</v>
      </c>
      <c r="O105" s="63">
        <v>2530</v>
      </c>
      <c r="P105" s="64">
        <f>Table2245789101123456789101112131415161718192021[[#This Row],[PEMBULATAN]]*O105</f>
        <v>129030</v>
      </c>
    </row>
    <row r="106" spans="1:16" ht="26.25" customHeight="1" x14ac:dyDescent="0.2">
      <c r="A106" s="13"/>
      <c r="B106" s="73"/>
      <c r="C106" s="71" t="s">
        <v>3242</v>
      </c>
      <c r="D106" s="76" t="s">
        <v>69</v>
      </c>
      <c r="E106" s="12">
        <v>44482</v>
      </c>
      <c r="F106" s="74" t="s">
        <v>523</v>
      </c>
      <c r="G106" s="12" t="s">
        <v>3137</v>
      </c>
      <c r="H106" s="75" t="s">
        <v>3138</v>
      </c>
      <c r="I106" s="15">
        <v>91</v>
      </c>
      <c r="J106" s="15">
        <v>53</v>
      </c>
      <c r="K106" s="15">
        <v>28</v>
      </c>
      <c r="L106" s="15">
        <v>13</v>
      </c>
      <c r="M106" s="79">
        <v>33.761000000000003</v>
      </c>
      <c r="N106" s="101">
        <v>33.761000000000003</v>
      </c>
      <c r="O106" s="63">
        <v>2530</v>
      </c>
      <c r="P106" s="64">
        <f>Table2245789101123456789101112131415161718192021[[#This Row],[PEMBULATAN]]*O106</f>
        <v>85415.33</v>
      </c>
    </row>
    <row r="107" spans="1:16" ht="26.25" customHeight="1" x14ac:dyDescent="0.2">
      <c r="A107" s="13"/>
      <c r="B107" s="73"/>
      <c r="C107" s="71" t="s">
        <v>3243</v>
      </c>
      <c r="D107" s="76" t="s">
        <v>69</v>
      </c>
      <c r="E107" s="12">
        <v>44482</v>
      </c>
      <c r="F107" s="74" t="s">
        <v>523</v>
      </c>
      <c r="G107" s="12" t="s">
        <v>3137</v>
      </c>
      <c r="H107" s="75" t="s">
        <v>3138</v>
      </c>
      <c r="I107" s="15">
        <v>97</v>
      </c>
      <c r="J107" s="15">
        <v>70</v>
      </c>
      <c r="K107" s="15">
        <v>26</v>
      </c>
      <c r="L107" s="15">
        <v>19</v>
      </c>
      <c r="M107" s="79">
        <v>44.134999999999998</v>
      </c>
      <c r="N107" s="101">
        <v>44.134999999999998</v>
      </c>
      <c r="O107" s="63">
        <v>2530</v>
      </c>
      <c r="P107" s="64">
        <f>Table2245789101123456789101112131415161718192021[[#This Row],[PEMBULATAN]]*O107</f>
        <v>111661.54999999999</v>
      </c>
    </row>
    <row r="108" spans="1:16" ht="26.25" customHeight="1" x14ac:dyDescent="0.2">
      <c r="A108" s="13"/>
      <c r="B108" s="73"/>
      <c r="C108" s="71" t="s">
        <v>3244</v>
      </c>
      <c r="D108" s="76" t="s">
        <v>69</v>
      </c>
      <c r="E108" s="12">
        <v>44482</v>
      </c>
      <c r="F108" s="74" t="s">
        <v>523</v>
      </c>
      <c r="G108" s="12" t="s">
        <v>3137</v>
      </c>
      <c r="H108" s="75" t="s">
        <v>3138</v>
      </c>
      <c r="I108" s="15">
        <v>85</v>
      </c>
      <c r="J108" s="15">
        <v>70</v>
      </c>
      <c r="K108" s="15">
        <v>22</v>
      </c>
      <c r="L108" s="15">
        <v>14</v>
      </c>
      <c r="M108" s="79">
        <v>32.725000000000001</v>
      </c>
      <c r="N108" s="101">
        <v>32.725000000000001</v>
      </c>
      <c r="O108" s="63">
        <v>2530</v>
      </c>
      <c r="P108" s="64">
        <f>Table2245789101123456789101112131415161718192021[[#This Row],[PEMBULATAN]]*O108</f>
        <v>82794.25</v>
      </c>
    </row>
    <row r="109" spans="1:16" ht="26.25" customHeight="1" x14ac:dyDescent="0.2">
      <c r="A109" s="13"/>
      <c r="B109" s="73"/>
      <c r="C109" s="71" t="s">
        <v>3245</v>
      </c>
      <c r="D109" s="76" t="s">
        <v>69</v>
      </c>
      <c r="E109" s="12">
        <v>44482</v>
      </c>
      <c r="F109" s="74" t="s">
        <v>523</v>
      </c>
      <c r="G109" s="12" t="s">
        <v>3137</v>
      </c>
      <c r="H109" s="75" t="s">
        <v>3138</v>
      </c>
      <c r="I109" s="15">
        <v>55</v>
      </c>
      <c r="J109" s="15">
        <v>37</v>
      </c>
      <c r="K109" s="15">
        <v>7</v>
      </c>
      <c r="L109" s="15">
        <v>1</v>
      </c>
      <c r="M109" s="79">
        <v>3.5612499999999998</v>
      </c>
      <c r="N109" s="101">
        <v>3.5612499999999998</v>
      </c>
      <c r="O109" s="63">
        <v>2530</v>
      </c>
      <c r="P109" s="64">
        <f>Table2245789101123456789101112131415161718192021[[#This Row],[PEMBULATAN]]*O109</f>
        <v>9009.9624999999996</v>
      </c>
    </row>
    <row r="110" spans="1:16" ht="26.25" customHeight="1" x14ac:dyDescent="0.2">
      <c r="A110" s="13"/>
      <c r="B110" s="73"/>
      <c r="C110" s="71" t="s">
        <v>3246</v>
      </c>
      <c r="D110" s="76" t="s">
        <v>69</v>
      </c>
      <c r="E110" s="12">
        <v>44482</v>
      </c>
      <c r="F110" s="74" t="s">
        <v>523</v>
      </c>
      <c r="G110" s="12" t="s">
        <v>3137</v>
      </c>
      <c r="H110" s="75" t="s">
        <v>3138</v>
      </c>
      <c r="I110" s="15">
        <v>53</v>
      </c>
      <c r="J110" s="15">
        <v>40</v>
      </c>
      <c r="K110" s="15">
        <v>25</v>
      </c>
      <c r="L110" s="15">
        <v>3</v>
      </c>
      <c r="M110" s="79">
        <v>13.25</v>
      </c>
      <c r="N110" s="101">
        <v>13.25</v>
      </c>
      <c r="O110" s="63">
        <v>2530</v>
      </c>
      <c r="P110" s="64">
        <f>Table2245789101123456789101112131415161718192021[[#This Row],[PEMBULATAN]]*O110</f>
        <v>33522.5</v>
      </c>
    </row>
    <row r="111" spans="1:16" ht="26.25" customHeight="1" x14ac:dyDescent="0.2">
      <c r="A111" s="13"/>
      <c r="B111" s="73"/>
      <c r="C111" s="71" t="s">
        <v>3247</v>
      </c>
      <c r="D111" s="76" t="s">
        <v>69</v>
      </c>
      <c r="E111" s="12">
        <v>44482</v>
      </c>
      <c r="F111" s="74" t="s">
        <v>523</v>
      </c>
      <c r="G111" s="12" t="s">
        <v>3137</v>
      </c>
      <c r="H111" s="75" t="s">
        <v>3138</v>
      </c>
      <c r="I111" s="15">
        <v>55</v>
      </c>
      <c r="J111" s="15">
        <v>35</v>
      </c>
      <c r="K111" s="15">
        <v>15</v>
      </c>
      <c r="L111" s="15">
        <v>5</v>
      </c>
      <c r="M111" s="79">
        <v>7.21875</v>
      </c>
      <c r="N111" s="101">
        <v>7.21875</v>
      </c>
      <c r="O111" s="63">
        <v>2530</v>
      </c>
      <c r="P111" s="64">
        <f>Table2245789101123456789101112131415161718192021[[#This Row],[PEMBULATAN]]*O111</f>
        <v>18263.4375</v>
      </c>
    </row>
    <row r="112" spans="1:16" ht="26.25" customHeight="1" x14ac:dyDescent="0.2">
      <c r="A112" s="13"/>
      <c r="B112" s="73"/>
      <c r="C112" s="71" t="s">
        <v>3248</v>
      </c>
      <c r="D112" s="76" t="s">
        <v>69</v>
      </c>
      <c r="E112" s="12">
        <v>44482</v>
      </c>
      <c r="F112" s="74" t="s">
        <v>523</v>
      </c>
      <c r="G112" s="12" t="s">
        <v>3137</v>
      </c>
      <c r="H112" s="75" t="s">
        <v>3138</v>
      </c>
      <c r="I112" s="15">
        <v>43</v>
      </c>
      <c r="J112" s="15">
        <v>33</v>
      </c>
      <c r="K112" s="15">
        <v>16</v>
      </c>
      <c r="L112" s="15">
        <v>4</v>
      </c>
      <c r="M112" s="79">
        <v>5.6760000000000002</v>
      </c>
      <c r="N112" s="101">
        <v>5.6760000000000002</v>
      </c>
      <c r="O112" s="63">
        <v>2530</v>
      </c>
      <c r="P112" s="64">
        <f>Table2245789101123456789101112131415161718192021[[#This Row],[PEMBULATAN]]*O112</f>
        <v>14360.28</v>
      </c>
    </row>
    <row r="113" spans="1:16" ht="26.25" customHeight="1" x14ac:dyDescent="0.2">
      <c r="A113" s="13"/>
      <c r="B113" s="73"/>
      <c r="C113" s="71" t="s">
        <v>3249</v>
      </c>
      <c r="D113" s="76" t="s">
        <v>69</v>
      </c>
      <c r="E113" s="12">
        <v>44482</v>
      </c>
      <c r="F113" s="74" t="s">
        <v>523</v>
      </c>
      <c r="G113" s="12" t="s">
        <v>3137</v>
      </c>
      <c r="H113" s="75" t="s">
        <v>3138</v>
      </c>
      <c r="I113" s="15">
        <v>53</v>
      </c>
      <c r="J113" s="15">
        <v>20</v>
      </c>
      <c r="K113" s="15">
        <v>20</v>
      </c>
      <c r="L113" s="15">
        <v>4</v>
      </c>
      <c r="M113" s="79">
        <v>5.3</v>
      </c>
      <c r="N113" s="101">
        <v>6</v>
      </c>
      <c r="O113" s="63">
        <v>2530</v>
      </c>
      <c r="P113" s="64">
        <f>Table2245789101123456789101112131415161718192021[[#This Row],[PEMBULATAN]]*O113</f>
        <v>15180</v>
      </c>
    </row>
    <row r="114" spans="1:16" ht="26.25" customHeight="1" x14ac:dyDescent="0.2">
      <c r="A114" s="13"/>
      <c r="B114" s="73"/>
      <c r="C114" s="71" t="s">
        <v>3250</v>
      </c>
      <c r="D114" s="76" t="s">
        <v>69</v>
      </c>
      <c r="E114" s="12">
        <v>44482</v>
      </c>
      <c r="F114" s="74" t="s">
        <v>523</v>
      </c>
      <c r="G114" s="12" t="s">
        <v>3137</v>
      </c>
      <c r="H114" s="75" t="s">
        <v>3138</v>
      </c>
      <c r="I114" s="15">
        <v>35</v>
      </c>
      <c r="J114" s="15">
        <v>29</v>
      </c>
      <c r="K114" s="15">
        <v>31</v>
      </c>
      <c r="L114" s="15">
        <v>2</v>
      </c>
      <c r="M114" s="79">
        <v>7.86625</v>
      </c>
      <c r="N114" s="101">
        <v>7.86625</v>
      </c>
      <c r="O114" s="63">
        <v>2530</v>
      </c>
      <c r="P114" s="64">
        <f>Table2245789101123456789101112131415161718192021[[#This Row],[PEMBULATAN]]*O114</f>
        <v>19901.612499999999</v>
      </c>
    </row>
    <row r="115" spans="1:16" ht="26.25" customHeight="1" x14ac:dyDescent="0.2">
      <c r="A115" s="13"/>
      <c r="B115" s="73"/>
      <c r="C115" s="71" t="s">
        <v>3251</v>
      </c>
      <c r="D115" s="76" t="s">
        <v>69</v>
      </c>
      <c r="E115" s="12">
        <v>44482</v>
      </c>
      <c r="F115" s="74" t="s">
        <v>523</v>
      </c>
      <c r="G115" s="12" t="s">
        <v>3137</v>
      </c>
      <c r="H115" s="75" t="s">
        <v>3138</v>
      </c>
      <c r="I115" s="15">
        <v>31</v>
      </c>
      <c r="J115" s="15">
        <v>31</v>
      </c>
      <c r="K115" s="15">
        <v>31</v>
      </c>
      <c r="L115" s="15">
        <v>2</v>
      </c>
      <c r="M115" s="79">
        <v>7.4477500000000001</v>
      </c>
      <c r="N115" s="101">
        <v>8</v>
      </c>
      <c r="O115" s="63">
        <v>2530</v>
      </c>
      <c r="P115" s="64">
        <f>Table2245789101123456789101112131415161718192021[[#This Row],[PEMBULATAN]]*O115</f>
        <v>20240</v>
      </c>
    </row>
    <row r="116" spans="1:16" ht="26.25" customHeight="1" x14ac:dyDescent="0.2">
      <c r="A116" s="13"/>
      <c r="B116" s="73"/>
      <c r="C116" s="71" t="s">
        <v>3252</v>
      </c>
      <c r="D116" s="76" t="s">
        <v>69</v>
      </c>
      <c r="E116" s="12">
        <v>44482</v>
      </c>
      <c r="F116" s="74" t="s">
        <v>523</v>
      </c>
      <c r="G116" s="12" t="s">
        <v>3137</v>
      </c>
      <c r="H116" s="75" t="s">
        <v>3138</v>
      </c>
      <c r="I116" s="15">
        <v>64</v>
      </c>
      <c r="J116" s="15">
        <v>61</v>
      </c>
      <c r="K116" s="15">
        <v>5</v>
      </c>
      <c r="L116" s="15">
        <v>2</v>
      </c>
      <c r="M116" s="79">
        <v>4.88</v>
      </c>
      <c r="N116" s="101">
        <v>4.88</v>
      </c>
      <c r="O116" s="63">
        <v>2530</v>
      </c>
      <c r="P116" s="64">
        <f>Table2245789101123456789101112131415161718192021[[#This Row],[PEMBULATAN]]*O116</f>
        <v>12346.4</v>
      </c>
    </row>
    <row r="117" spans="1:16" ht="26.25" customHeight="1" x14ac:dyDescent="0.2">
      <c r="A117" s="13"/>
      <c r="B117" s="73"/>
      <c r="C117" s="71" t="s">
        <v>3253</v>
      </c>
      <c r="D117" s="76" t="s">
        <v>69</v>
      </c>
      <c r="E117" s="12">
        <v>44482</v>
      </c>
      <c r="F117" s="74" t="s">
        <v>523</v>
      </c>
      <c r="G117" s="12" t="s">
        <v>3137</v>
      </c>
      <c r="H117" s="75" t="s">
        <v>3138</v>
      </c>
      <c r="I117" s="15">
        <v>36</v>
      </c>
      <c r="J117" s="15">
        <v>40</v>
      </c>
      <c r="K117" s="15">
        <v>38</v>
      </c>
      <c r="L117" s="15">
        <v>6</v>
      </c>
      <c r="M117" s="79">
        <v>13.68</v>
      </c>
      <c r="N117" s="101">
        <v>13.68</v>
      </c>
      <c r="O117" s="63">
        <v>2530</v>
      </c>
      <c r="P117" s="64">
        <f>Table2245789101123456789101112131415161718192021[[#This Row],[PEMBULATAN]]*O117</f>
        <v>34610.400000000001</v>
      </c>
    </row>
    <row r="118" spans="1:16" ht="26.25" customHeight="1" x14ac:dyDescent="0.2">
      <c r="A118" s="13"/>
      <c r="B118" s="73"/>
      <c r="C118" s="71" t="s">
        <v>3254</v>
      </c>
      <c r="D118" s="76" t="s">
        <v>69</v>
      </c>
      <c r="E118" s="12">
        <v>44482</v>
      </c>
      <c r="F118" s="74" t="s">
        <v>523</v>
      </c>
      <c r="G118" s="12" t="s">
        <v>3137</v>
      </c>
      <c r="H118" s="75" t="s">
        <v>3138</v>
      </c>
      <c r="I118" s="15">
        <v>93</v>
      </c>
      <c r="J118" s="15">
        <v>68</v>
      </c>
      <c r="K118" s="15">
        <v>30</v>
      </c>
      <c r="L118" s="15">
        <v>15</v>
      </c>
      <c r="M118" s="79">
        <v>47.43</v>
      </c>
      <c r="N118" s="101">
        <v>48</v>
      </c>
      <c r="O118" s="63">
        <v>2530</v>
      </c>
      <c r="P118" s="64">
        <f>Table2245789101123456789101112131415161718192021[[#This Row],[PEMBULATAN]]*O118</f>
        <v>121440</v>
      </c>
    </row>
    <row r="119" spans="1:16" ht="26.25" customHeight="1" x14ac:dyDescent="0.2">
      <c r="A119" s="13"/>
      <c r="B119" s="73"/>
      <c r="C119" s="71" t="s">
        <v>3255</v>
      </c>
      <c r="D119" s="76" t="s">
        <v>69</v>
      </c>
      <c r="E119" s="12">
        <v>44482</v>
      </c>
      <c r="F119" s="74" t="s">
        <v>523</v>
      </c>
      <c r="G119" s="12" t="s">
        <v>3137</v>
      </c>
      <c r="H119" s="75" t="s">
        <v>3138</v>
      </c>
      <c r="I119" s="15">
        <v>55</v>
      </c>
      <c r="J119" s="15">
        <v>29</v>
      </c>
      <c r="K119" s="15">
        <v>52</v>
      </c>
      <c r="L119" s="15">
        <v>14</v>
      </c>
      <c r="M119" s="79">
        <v>20.734999999999999</v>
      </c>
      <c r="N119" s="101">
        <v>20.734999999999999</v>
      </c>
      <c r="O119" s="63">
        <v>2530</v>
      </c>
      <c r="P119" s="64">
        <f>Table2245789101123456789101112131415161718192021[[#This Row],[PEMBULATAN]]*O119</f>
        <v>52459.549999999996</v>
      </c>
    </row>
    <row r="120" spans="1:16" ht="26.25" customHeight="1" x14ac:dyDescent="0.2">
      <c r="A120" s="13"/>
      <c r="B120" s="73"/>
      <c r="C120" s="71" t="s">
        <v>3256</v>
      </c>
      <c r="D120" s="76" t="s">
        <v>69</v>
      </c>
      <c r="E120" s="12">
        <v>44482</v>
      </c>
      <c r="F120" s="74" t="s">
        <v>523</v>
      </c>
      <c r="G120" s="12" t="s">
        <v>3137</v>
      </c>
      <c r="H120" s="75" t="s">
        <v>3138</v>
      </c>
      <c r="I120" s="15">
        <v>123</v>
      </c>
      <c r="J120" s="15">
        <v>14</v>
      </c>
      <c r="K120" s="15">
        <v>6</v>
      </c>
      <c r="L120" s="15">
        <v>4</v>
      </c>
      <c r="M120" s="79">
        <v>2.5830000000000002</v>
      </c>
      <c r="N120" s="101">
        <v>4</v>
      </c>
      <c r="O120" s="63">
        <v>2530</v>
      </c>
      <c r="P120" s="64">
        <f>Table2245789101123456789101112131415161718192021[[#This Row],[PEMBULATAN]]*O120</f>
        <v>10120</v>
      </c>
    </row>
    <row r="121" spans="1:16" ht="26.25" customHeight="1" x14ac:dyDescent="0.2">
      <c r="A121" s="13"/>
      <c r="B121" s="73"/>
      <c r="C121" s="71" t="s">
        <v>3257</v>
      </c>
      <c r="D121" s="76" t="s">
        <v>69</v>
      </c>
      <c r="E121" s="12">
        <v>44482</v>
      </c>
      <c r="F121" s="74" t="s">
        <v>523</v>
      </c>
      <c r="G121" s="12" t="s">
        <v>3137</v>
      </c>
      <c r="H121" s="75" t="s">
        <v>3138</v>
      </c>
      <c r="I121" s="15">
        <v>39</v>
      </c>
      <c r="J121" s="15">
        <v>32</v>
      </c>
      <c r="K121" s="15">
        <v>25</v>
      </c>
      <c r="L121" s="15">
        <v>1</v>
      </c>
      <c r="M121" s="79">
        <v>7.8</v>
      </c>
      <c r="N121" s="101">
        <v>7.8</v>
      </c>
      <c r="O121" s="63">
        <v>2530</v>
      </c>
      <c r="P121" s="64">
        <f>Table2245789101123456789101112131415161718192021[[#This Row],[PEMBULATAN]]*O121</f>
        <v>19734</v>
      </c>
    </row>
    <row r="122" spans="1:16" ht="26.25" customHeight="1" x14ac:dyDescent="0.2">
      <c r="A122" s="13"/>
      <c r="B122" s="73"/>
      <c r="C122" s="71" t="s">
        <v>3258</v>
      </c>
      <c r="D122" s="76" t="s">
        <v>69</v>
      </c>
      <c r="E122" s="12">
        <v>44482</v>
      </c>
      <c r="F122" s="74" t="s">
        <v>523</v>
      </c>
      <c r="G122" s="12" t="s">
        <v>3137</v>
      </c>
      <c r="H122" s="75" t="s">
        <v>3138</v>
      </c>
      <c r="I122" s="15">
        <v>102</v>
      </c>
      <c r="J122" s="15">
        <v>20</v>
      </c>
      <c r="K122" s="15">
        <v>24</v>
      </c>
      <c r="L122" s="15">
        <v>13</v>
      </c>
      <c r="M122" s="79">
        <v>12.24</v>
      </c>
      <c r="N122" s="101">
        <v>13</v>
      </c>
      <c r="O122" s="63">
        <v>2530</v>
      </c>
      <c r="P122" s="64">
        <f>Table2245789101123456789101112131415161718192021[[#This Row],[PEMBULATAN]]*O122</f>
        <v>32890</v>
      </c>
    </row>
    <row r="123" spans="1:16" ht="26.25" customHeight="1" x14ac:dyDescent="0.2">
      <c r="A123" s="13"/>
      <c r="B123" s="73"/>
      <c r="C123" s="71" t="s">
        <v>3259</v>
      </c>
      <c r="D123" s="76" t="s">
        <v>69</v>
      </c>
      <c r="E123" s="12">
        <v>44482</v>
      </c>
      <c r="F123" s="74" t="s">
        <v>523</v>
      </c>
      <c r="G123" s="12" t="s">
        <v>3137</v>
      </c>
      <c r="H123" s="75" t="s">
        <v>3138</v>
      </c>
      <c r="I123" s="15">
        <v>54</v>
      </c>
      <c r="J123" s="15">
        <v>30</v>
      </c>
      <c r="K123" s="15">
        <v>22</v>
      </c>
      <c r="L123" s="15">
        <v>5</v>
      </c>
      <c r="M123" s="79">
        <v>8.91</v>
      </c>
      <c r="N123" s="101">
        <v>8.91</v>
      </c>
      <c r="O123" s="63">
        <v>2530</v>
      </c>
      <c r="P123" s="64">
        <f>Table2245789101123456789101112131415161718192021[[#This Row],[PEMBULATAN]]*O123</f>
        <v>22542.3</v>
      </c>
    </row>
    <row r="124" spans="1:16" ht="26.25" customHeight="1" x14ac:dyDescent="0.2">
      <c r="A124" s="13"/>
      <c r="B124" s="73"/>
      <c r="C124" s="71" t="s">
        <v>3260</v>
      </c>
      <c r="D124" s="76" t="s">
        <v>69</v>
      </c>
      <c r="E124" s="12">
        <v>44482</v>
      </c>
      <c r="F124" s="74" t="s">
        <v>523</v>
      </c>
      <c r="G124" s="12" t="s">
        <v>3137</v>
      </c>
      <c r="H124" s="75" t="s">
        <v>3138</v>
      </c>
      <c r="I124" s="15">
        <v>63</v>
      </c>
      <c r="J124" s="15">
        <v>47</v>
      </c>
      <c r="K124" s="15">
        <v>26</v>
      </c>
      <c r="L124" s="15">
        <v>12</v>
      </c>
      <c r="M124" s="79">
        <v>19.246500000000001</v>
      </c>
      <c r="N124" s="101">
        <v>19.246500000000001</v>
      </c>
      <c r="O124" s="63">
        <v>2530</v>
      </c>
      <c r="P124" s="64">
        <f>Table2245789101123456789101112131415161718192021[[#This Row],[PEMBULATAN]]*O124</f>
        <v>48693.645000000004</v>
      </c>
    </row>
    <row r="125" spans="1:16" ht="26.25" customHeight="1" x14ac:dyDescent="0.2">
      <c r="A125" s="13"/>
      <c r="B125" s="73"/>
      <c r="C125" s="71" t="s">
        <v>3261</v>
      </c>
      <c r="D125" s="76" t="s">
        <v>69</v>
      </c>
      <c r="E125" s="12">
        <v>44482</v>
      </c>
      <c r="F125" s="74" t="s">
        <v>523</v>
      </c>
      <c r="G125" s="12" t="s">
        <v>3137</v>
      </c>
      <c r="H125" s="75" t="s">
        <v>3138</v>
      </c>
      <c r="I125" s="15">
        <v>60</v>
      </c>
      <c r="J125" s="15">
        <v>27</v>
      </c>
      <c r="K125" s="15">
        <v>28</v>
      </c>
      <c r="L125" s="15">
        <v>2</v>
      </c>
      <c r="M125" s="79">
        <v>11.34</v>
      </c>
      <c r="N125" s="101">
        <v>12</v>
      </c>
      <c r="O125" s="63">
        <v>2530</v>
      </c>
      <c r="P125" s="64">
        <f>Table2245789101123456789101112131415161718192021[[#This Row],[PEMBULATAN]]*O125</f>
        <v>30360</v>
      </c>
    </row>
    <row r="126" spans="1:16" ht="26.25" customHeight="1" x14ac:dyDescent="0.2">
      <c r="A126" s="13"/>
      <c r="B126" s="73"/>
      <c r="C126" s="71" t="s">
        <v>3262</v>
      </c>
      <c r="D126" s="76" t="s">
        <v>69</v>
      </c>
      <c r="E126" s="12">
        <v>44482</v>
      </c>
      <c r="F126" s="74" t="s">
        <v>523</v>
      </c>
      <c r="G126" s="12" t="s">
        <v>3137</v>
      </c>
      <c r="H126" s="75" t="s">
        <v>3138</v>
      </c>
      <c r="I126" s="15">
        <v>77</v>
      </c>
      <c r="J126" s="15">
        <v>62</v>
      </c>
      <c r="K126" s="15">
        <v>24</v>
      </c>
      <c r="L126" s="15">
        <v>10</v>
      </c>
      <c r="M126" s="79">
        <v>28.643999999999998</v>
      </c>
      <c r="N126" s="101">
        <v>28.643999999999998</v>
      </c>
      <c r="O126" s="63">
        <v>2530</v>
      </c>
      <c r="P126" s="64">
        <f>Table2245789101123456789101112131415161718192021[[#This Row],[PEMBULATAN]]*O126</f>
        <v>72469.319999999992</v>
      </c>
    </row>
    <row r="127" spans="1:16" ht="26.25" customHeight="1" x14ac:dyDescent="0.2">
      <c r="A127" s="13"/>
      <c r="B127" s="73"/>
      <c r="C127" s="71" t="s">
        <v>3263</v>
      </c>
      <c r="D127" s="76" t="s">
        <v>69</v>
      </c>
      <c r="E127" s="12">
        <v>44482</v>
      </c>
      <c r="F127" s="74" t="s">
        <v>523</v>
      </c>
      <c r="G127" s="12" t="s">
        <v>3137</v>
      </c>
      <c r="H127" s="75" t="s">
        <v>3138</v>
      </c>
      <c r="I127" s="15">
        <v>83</v>
      </c>
      <c r="J127" s="15">
        <v>60</v>
      </c>
      <c r="K127" s="15">
        <v>34</v>
      </c>
      <c r="L127" s="15">
        <v>14</v>
      </c>
      <c r="M127" s="79">
        <v>42.33</v>
      </c>
      <c r="N127" s="101">
        <v>43</v>
      </c>
      <c r="O127" s="63">
        <v>2530</v>
      </c>
      <c r="P127" s="64">
        <f>Table2245789101123456789101112131415161718192021[[#This Row],[PEMBULATAN]]*O127</f>
        <v>108790</v>
      </c>
    </row>
    <row r="128" spans="1:16" ht="26.25" customHeight="1" x14ac:dyDescent="0.2">
      <c r="A128" s="13"/>
      <c r="B128" s="73"/>
      <c r="C128" s="71" t="s">
        <v>3264</v>
      </c>
      <c r="D128" s="76" t="s">
        <v>69</v>
      </c>
      <c r="E128" s="12">
        <v>44482</v>
      </c>
      <c r="F128" s="74" t="s">
        <v>523</v>
      </c>
      <c r="G128" s="12" t="s">
        <v>3137</v>
      </c>
      <c r="H128" s="75" t="s">
        <v>3138</v>
      </c>
      <c r="I128" s="15">
        <v>45</v>
      </c>
      <c r="J128" s="15">
        <v>42</v>
      </c>
      <c r="K128" s="15">
        <v>10</v>
      </c>
      <c r="L128" s="15">
        <v>3</v>
      </c>
      <c r="M128" s="79">
        <v>4.7249999999999996</v>
      </c>
      <c r="N128" s="101">
        <v>4.7249999999999996</v>
      </c>
      <c r="O128" s="63">
        <v>2530</v>
      </c>
      <c r="P128" s="64">
        <f>Table2245789101123456789101112131415161718192021[[#This Row],[PEMBULATAN]]*O128</f>
        <v>11954.25</v>
      </c>
    </row>
    <row r="129" spans="1:16" ht="26.25" customHeight="1" x14ac:dyDescent="0.2">
      <c r="A129" s="13"/>
      <c r="B129" s="73"/>
      <c r="C129" s="71" t="s">
        <v>3265</v>
      </c>
      <c r="D129" s="76" t="s">
        <v>69</v>
      </c>
      <c r="E129" s="12">
        <v>44482</v>
      </c>
      <c r="F129" s="74" t="s">
        <v>523</v>
      </c>
      <c r="G129" s="12" t="s">
        <v>3137</v>
      </c>
      <c r="H129" s="75" t="s">
        <v>3138</v>
      </c>
      <c r="I129" s="15">
        <v>47</v>
      </c>
      <c r="J129" s="15">
        <v>43</v>
      </c>
      <c r="K129" s="15">
        <v>33</v>
      </c>
      <c r="L129" s="15">
        <v>9</v>
      </c>
      <c r="M129" s="79">
        <v>16.673249999999999</v>
      </c>
      <c r="N129" s="101">
        <v>16.673249999999999</v>
      </c>
      <c r="O129" s="63">
        <v>2530</v>
      </c>
      <c r="P129" s="64">
        <f>Table2245789101123456789101112131415161718192021[[#This Row],[PEMBULATAN]]*O129</f>
        <v>42183.322500000002</v>
      </c>
    </row>
    <row r="130" spans="1:16" ht="26.25" customHeight="1" x14ac:dyDescent="0.2">
      <c r="A130" s="13"/>
      <c r="B130" s="73"/>
      <c r="C130" s="71" t="s">
        <v>3266</v>
      </c>
      <c r="D130" s="76" t="s">
        <v>69</v>
      </c>
      <c r="E130" s="12">
        <v>44482</v>
      </c>
      <c r="F130" s="74" t="s">
        <v>523</v>
      </c>
      <c r="G130" s="12" t="s">
        <v>3137</v>
      </c>
      <c r="H130" s="75" t="s">
        <v>3138</v>
      </c>
      <c r="I130" s="15">
        <v>30</v>
      </c>
      <c r="J130" s="15">
        <v>30</v>
      </c>
      <c r="K130" s="15">
        <v>32</v>
      </c>
      <c r="L130" s="15">
        <v>2</v>
      </c>
      <c r="M130" s="79">
        <v>7.2</v>
      </c>
      <c r="N130" s="101">
        <v>7.2</v>
      </c>
      <c r="O130" s="63">
        <v>2530</v>
      </c>
      <c r="P130" s="64">
        <f>Table2245789101123456789101112131415161718192021[[#This Row],[PEMBULATAN]]*O130</f>
        <v>18216</v>
      </c>
    </row>
    <row r="131" spans="1:16" ht="26.25" customHeight="1" x14ac:dyDescent="0.2">
      <c r="A131" s="13"/>
      <c r="B131" s="73"/>
      <c r="C131" s="71" t="s">
        <v>3267</v>
      </c>
      <c r="D131" s="76" t="s">
        <v>69</v>
      </c>
      <c r="E131" s="12">
        <v>44482</v>
      </c>
      <c r="F131" s="74" t="s">
        <v>523</v>
      </c>
      <c r="G131" s="12" t="s">
        <v>3137</v>
      </c>
      <c r="H131" s="75" t="s">
        <v>3138</v>
      </c>
      <c r="I131" s="15">
        <v>30</v>
      </c>
      <c r="J131" s="15">
        <v>30</v>
      </c>
      <c r="K131" s="15">
        <v>50</v>
      </c>
      <c r="L131" s="15">
        <v>1</v>
      </c>
      <c r="M131" s="79">
        <v>11.25</v>
      </c>
      <c r="N131" s="101">
        <v>11.25</v>
      </c>
      <c r="O131" s="63">
        <v>2530</v>
      </c>
      <c r="P131" s="64">
        <f>Table2245789101123456789101112131415161718192021[[#This Row],[PEMBULATAN]]*O131</f>
        <v>28462.5</v>
      </c>
    </row>
    <row r="132" spans="1:16" ht="26.25" customHeight="1" x14ac:dyDescent="0.2">
      <c r="A132" s="13"/>
      <c r="B132" s="73"/>
      <c r="C132" s="71" t="s">
        <v>3268</v>
      </c>
      <c r="D132" s="76" t="s">
        <v>69</v>
      </c>
      <c r="E132" s="12">
        <v>44482</v>
      </c>
      <c r="F132" s="74" t="s">
        <v>523</v>
      </c>
      <c r="G132" s="12" t="s">
        <v>3137</v>
      </c>
      <c r="H132" s="75" t="s">
        <v>3138</v>
      </c>
      <c r="I132" s="15">
        <v>50</v>
      </c>
      <c r="J132" s="15">
        <v>44</v>
      </c>
      <c r="K132" s="15">
        <v>65</v>
      </c>
      <c r="L132" s="15">
        <v>10</v>
      </c>
      <c r="M132" s="79">
        <v>35.75</v>
      </c>
      <c r="N132" s="101">
        <v>35.75</v>
      </c>
      <c r="O132" s="63">
        <v>2530</v>
      </c>
      <c r="P132" s="64">
        <f>Table2245789101123456789101112131415161718192021[[#This Row],[PEMBULATAN]]*O132</f>
        <v>90447.5</v>
      </c>
    </row>
    <row r="133" spans="1:16" ht="26.25" customHeight="1" x14ac:dyDescent="0.2">
      <c r="A133" s="13"/>
      <c r="B133" s="73"/>
      <c r="C133" s="71" t="s">
        <v>3269</v>
      </c>
      <c r="D133" s="76" t="s">
        <v>69</v>
      </c>
      <c r="E133" s="12">
        <v>44482</v>
      </c>
      <c r="F133" s="74" t="s">
        <v>523</v>
      </c>
      <c r="G133" s="12" t="s">
        <v>3137</v>
      </c>
      <c r="H133" s="75" t="s">
        <v>3138</v>
      </c>
      <c r="I133" s="15">
        <v>104</v>
      </c>
      <c r="J133" s="15">
        <v>12</v>
      </c>
      <c r="K133" s="15">
        <v>8</v>
      </c>
      <c r="L133" s="15">
        <v>1</v>
      </c>
      <c r="M133" s="79">
        <v>2.496</v>
      </c>
      <c r="N133" s="101">
        <v>2.496</v>
      </c>
      <c r="O133" s="63">
        <v>2530</v>
      </c>
      <c r="P133" s="64">
        <f>Table2245789101123456789101112131415161718192021[[#This Row],[PEMBULATAN]]*O133</f>
        <v>6314.88</v>
      </c>
    </row>
    <row r="134" spans="1:16" ht="26.25" customHeight="1" x14ac:dyDescent="0.2">
      <c r="A134" s="13"/>
      <c r="B134" s="73"/>
      <c r="C134" s="71" t="s">
        <v>3270</v>
      </c>
      <c r="D134" s="76" t="s">
        <v>69</v>
      </c>
      <c r="E134" s="12">
        <v>44482</v>
      </c>
      <c r="F134" s="74" t="s">
        <v>523</v>
      </c>
      <c r="G134" s="12" t="s">
        <v>3137</v>
      </c>
      <c r="H134" s="75" t="s">
        <v>3138</v>
      </c>
      <c r="I134" s="15">
        <v>75</v>
      </c>
      <c r="J134" s="15">
        <v>60</v>
      </c>
      <c r="K134" s="15">
        <v>27</v>
      </c>
      <c r="L134" s="15">
        <v>5</v>
      </c>
      <c r="M134" s="79">
        <v>30.375</v>
      </c>
      <c r="N134" s="101">
        <v>31</v>
      </c>
      <c r="O134" s="63">
        <v>2530</v>
      </c>
      <c r="P134" s="64">
        <f>Table2245789101123456789101112131415161718192021[[#This Row],[PEMBULATAN]]*O134</f>
        <v>78430</v>
      </c>
    </row>
    <row r="135" spans="1:16" ht="26.25" customHeight="1" x14ac:dyDescent="0.2">
      <c r="A135" s="13"/>
      <c r="B135" s="73"/>
      <c r="C135" s="71" t="s">
        <v>3271</v>
      </c>
      <c r="D135" s="76" t="s">
        <v>69</v>
      </c>
      <c r="E135" s="12">
        <v>44482</v>
      </c>
      <c r="F135" s="74" t="s">
        <v>523</v>
      </c>
      <c r="G135" s="12" t="s">
        <v>3137</v>
      </c>
      <c r="H135" s="75" t="s">
        <v>3138</v>
      </c>
      <c r="I135" s="15">
        <v>100</v>
      </c>
      <c r="J135" s="15">
        <v>68</v>
      </c>
      <c r="K135" s="15">
        <v>47</v>
      </c>
      <c r="L135" s="15">
        <v>18</v>
      </c>
      <c r="M135" s="79">
        <v>79.900000000000006</v>
      </c>
      <c r="N135" s="101">
        <v>79.900000000000006</v>
      </c>
      <c r="O135" s="63">
        <v>2530</v>
      </c>
      <c r="P135" s="64">
        <f>Table2245789101123456789101112131415161718192021[[#This Row],[PEMBULATAN]]*O135</f>
        <v>202147</v>
      </c>
    </row>
    <row r="136" spans="1:16" ht="26.25" customHeight="1" x14ac:dyDescent="0.2">
      <c r="A136" s="13"/>
      <c r="B136" s="73"/>
      <c r="C136" s="71" t="s">
        <v>3272</v>
      </c>
      <c r="D136" s="76" t="s">
        <v>69</v>
      </c>
      <c r="E136" s="12">
        <v>44482</v>
      </c>
      <c r="F136" s="74" t="s">
        <v>523</v>
      </c>
      <c r="G136" s="12" t="s">
        <v>3137</v>
      </c>
      <c r="H136" s="75" t="s">
        <v>3138</v>
      </c>
      <c r="I136" s="15">
        <v>62</v>
      </c>
      <c r="J136" s="15">
        <v>24</v>
      </c>
      <c r="K136" s="15">
        <v>18</v>
      </c>
      <c r="L136" s="15">
        <v>5</v>
      </c>
      <c r="M136" s="79">
        <v>6.6959999999999997</v>
      </c>
      <c r="N136" s="101">
        <v>6.6959999999999997</v>
      </c>
      <c r="O136" s="63">
        <v>2530</v>
      </c>
      <c r="P136" s="64">
        <f>Table2245789101123456789101112131415161718192021[[#This Row],[PEMBULATAN]]*O136</f>
        <v>16940.88</v>
      </c>
    </row>
    <row r="137" spans="1:16" ht="26.25" customHeight="1" x14ac:dyDescent="0.2">
      <c r="A137" s="13"/>
      <c r="B137" s="73"/>
      <c r="C137" s="71" t="s">
        <v>3273</v>
      </c>
      <c r="D137" s="76" t="s">
        <v>69</v>
      </c>
      <c r="E137" s="12">
        <v>44482</v>
      </c>
      <c r="F137" s="74" t="s">
        <v>523</v>
      </c>
      <c r="G137" s="12" t="s">
        <v>3137</v>
      </c>
      <c r="H137" s="75" t="s">
        <v>3138</v>
      </c>
      <c r="I137" s="15">
        <v>62</v>
      </c>
      <c r="J137" s="15">
        <v>32</v>
      </c>
      <c r="K137" s="15">
        <v>27</v>
      </c>
      <c r="L137" s="15">
        <v>2</v>
      </c>
      <c r="M137" s="79">
        <v>13.391999999999999</v>
      </c>
      <c r="N137" s="101">
        <v>14</v>
      </c>
      <c r="O137" s="63">
        <v>2530</v>
      </c>
      <c r="P137" s="64">
        <f>Table2245789101123456789101112131415161718192021[[#This Row],[PEMBULATAN]]*O137</f>
        <v>35420</v>
      </c>
    </row>
    <row r="138" spans="1:16" ht="26.25" customHeight="1" x14ac:dyDescent="0.2">
      <c r="A138" s="13"/>
      <c r="B138" s="73"/>
      <c r="C138" s="71" t="s">
        <v>3274</v>
      </c>
      <c r="D138" s="76" t="s">
        <v>69</v>
      </c>
      <c r="E138" s="12">
        <v>44482</v>
      </c>
      <c r="F138" s="74" t="s">
        <v>523</v>
      </c>
      <c r="G138" s="12" t="s">
        <v>3137</v>
      </c>
      <c r="H138" s="75" t="s">
        <v>3138</v>
      </c>
      <c r="I138" s="15">
        <v>27</v>
      </c>
      <c r="J138" s="15">
        <v>18</v>
      </c>
      <c r="K138" s="15">
        <v>10</v>
      </c>
      <c r="L138" s="15">
        <v>1</v>
      </c>
      <c r="M138" s="79">
        <v>1.2150000000000001</v>
      </c>
      <c r="N138" s="101">
        <v>1.2150000000000001</v>
      </c>
      <c r="O138" s="63">
        <v>2530</v>
      </c>
      <c r="P138" s="64">
        <f>Table2245789101123456789101112131415161718192021[[#This Row],[PEMBULATAN]]*O138</f>
        <v>3073.9500000000003</v>
      </c>
    </row>
    <row r="139" spans="1:16" ht="26.25" customHeight="1" x14ac:dyDescent="0.2">
      <c r="A139" s="13"/>
      <c r="B139" s="73"/>
      <c r="C139" s="71" t="s">
        <v>3275</v>
      </c>
      <c r="D139" s="76" t="s">
        <v>69</v>
      </c>
      <c r="E139" s="12">
        <v>44482</v>
      </c>
      <c r="F139" s="74" t="s">
        <v>523</v>
      </c>
      <c r="G139" s="12" t="s">
        <v>3137</v>
      </c>
      <c r="H139" s="75" t="s">
        <v>3138</v>
      </c>
      <c r="I139" s="15">
        <v>78</v>
      </c>
      <c r="J139" s="15">
        <v>70</v>
      </c>
      <c r="K139" s="15">
        <v>13</v>
      </c>
      <c r="L139" s="15">
        <v>20</v>
      </c>
      <c r="M139" s="79">
        <v>17.745000000000001</v>
      </c>
      <c r="N139" s="101">
        <v>20</v>
      </c>
      <c r="O139" s="63">
        <v>2530</v>
      </c>
      <c r="P139" s="64">
        <f>Table2245789101123456789101112131415161718192021[[#This Row],[PEMBULATAN]]*O139</f>
        <v>50600</v>
      </c>
    </row>
    <row r="140" spans="1:16" ht="26.25" customHeight="1" x14ac:dyDescent="0.2">
      <c r="A140" s="13"/>
      <c r="B140" s="73"/>
      <c r="C140" s="71" t="s">
        <v>3276</v>
      </c>
      <c r="D140" s="76" t="s">
        <v>69</v>
      </c>
      <c r="E140" s="12">
        <v>44482</v>
      </c>
      <c r="F140" s="74" t="s">
        <v>523</v>
      </c>
      <c r="G140" s="12" t="s">
        <v>3137</v>
      </c>
      <c r="H140" s="75" t="s">
        <v>3138</v>
      </c>
      <c r="I140" s="15">
        <v>29</v>
      </c>
      <c r="J140" s="15">
        <v>32</v>
      </c>
      <c r="K140" s="15">
        <v>30</v>
      </c>
      <c r="L140" s="15">
        <v>2</v>
      </c>
      <c r="M140" s="79">
        <v>6.96</v>
      </c>
      <c r="N140" s="101">
        <v>6.96</v>
      </c>
      <c r="O140" s="63">
        <v>2530</v>
      </c>
      <c r="P140" s="64">
        <f>Table2245789101123456789101112131415161718192021[[#This Row],[PEMBULATAN]]*O140</f>
        <v>17608.8</v>
      </c>
    </row>
    <row r="141" spans="1:16" ht="26.25" customHeight="1" x14ac:dyDescent="0.2">
      <c r="A141" s="13"/>
      <c r="B141" s="73"/>
      <c r="C141" s="71" t="s">
        <v>3277</v>
      </c>
      <c r="D141" s="76" t="s">
        <v>69</v>
      </c>
      <c r="E141" s="12">
        <v>44482</v>
      </c>
      <c r="F141" s="74" t="s">
        <v>523</v>
      </c>
      <c r="G141" s="12" t="s">
        <v>3137</v>
      </c>
      <c r="H141" s="75" t="s">
        <v>3138</v>
      </c>
      <c r="I141" s="15">
        <v>78</v>
      </c>
      <c r="J141" s="15">
        <v>29</v>
      </c>
      <c r="K141" s="15">
        <v>6</v>
      </c>
      <c r="L141" s="15">
        <v>4</v>
      </c>
      <c r="M141" s="79">
        <v>3.3929999999999998</v>
      </c>
      <c r="N141" s="101">
        <v>4</v>
      </c>
      <c r="O141" s="63">
        <v>2530</v>
      </c>
      <c r="P141" s="64">
        <f>Table2245789101123456789101112131415161718192021[[#This Row],[PEMBULATAN]]*O141</f>
        <v>10120</v>
      </c>
    </row>
    <row r="142" spans="1:16" ht="26.25" customHeight="1" x14ac:dyDescent="0.2">
      <c r="A142" s="13"/>
      <c r="B142" s="73"/>
      <c r="C142" s="71" t="s">
        <v>3278</v>
      </c>
      <c r="D142" s="76" t="s">
        <v>69</v>
      </c>
      <c r="E142" s="12">
        <v>44482</v>
      </c>
      <c r="F142" s="74" t="s">
        <v>523</v>
      </c>
      <c r="G142" s="12" t="s">
        <v>3137</v>
      </c>
      <c r="H142" s="75" t="s">
        <v>3138</v>
      </c>
      <c r="I142" s="15">
        <v>97</v>
      </c>
      <c r="J142" s="15">
        <v>50</v>
      </c>
      <c r="K142" s="15">
        <v>10</v>
      </c>
      <c r="L142" s="15">
        <v>14</v>
      </c>
      <c r="M142" s="79">
        <v>12.125</v>
      </c>
      <c r="N142" s="101">
        <v>14</v>
      </c>
      <c r="O142" s="63">
        <v>2530</v>
      </c>
      <c r="P142" s="64">
        <f>Table2245789101123456789101112131415161718192021[[#This Row],[PEMBULATAN]]*O142</f>
        <v>35420</v>
      </c>
    </row>
    <row r="143" spans="1:16" ht="26.25" customHeight="1" x14ac:dyDescent="0.2">
      <c r="A143" s="13"/>
      <c r="B143" s="73"/>
      <c r="C143" s="71" t="s">
        <v>3279</v>
      </c>
      <c r="D143" s="76" t="s">
        <v>69</v>
      </c>
      <c r="E143" s="12">
        <v>44482</v>
      </c>
      <c r="F143" s="74" t="s">
        <v>523</v>
      </c>
      <c r="G143" s="12" t="s">
        <v>3137</v>
      </c>
      <c r="H143" s="75" t="s">
        <v>3138</v>
      </c>
      <c r="I143" s="15">
        <v>65</v>
      </c>
      <c r="J143" s="15">
        <v>50</v>
      </c>
      <c r="K143" s="15">
        <v>18</v>
      </c>
      <c r="L143" s="15">
        <v>3</v>
      </c>
      <c r="M143" s="79">
        <v>14.625</v>
      </c>
      <c r="N143" s="101">
        <v>14.625</v>
      </c>
      <c r="O143" s="63">
        <v>2530</v>
      </c>
      <c r="P143" s="64">
        <f>Table2245789101123456789101112131415161718192021[[#This Row],[PEMBULATAN]]*O143</f>
        <v>37001.25</v>
      </c>
    </row>
    <row r="144" spans="1:16" ht="26.25" customHeight="1" x14ac:dyDescent="0.2">
      <c r="A144" s="13"/>
      <c r="B144" s="73"/>
      <c r="C144" s="71" t="s">
        <v>3280</v>
      </c>
      <c r="D144" s="76" t="s">
        <v>69</v>
      </c>
      <c r="E144" s="12">
        <v>44482</v>
      </c>
      <c r="F144" s="74" t="s">
        <v>523</v>
      </c>
      <c r="G144" s="12" t="s">
        <v>3137</v>
      </c>
      <c r="H144" s="75" t="s">
        <v>3138</v>
      </c>
      <c r="I144" s="15">
        <v>104</v>
      </c>
      <c r="J144" s="15">
        <v>60</v>
      </c>
      <c r="K144" s="15">
        <v>28</v>
      </c>
      <c r="L144" s="15">
        <v>16</v>
      </c>
      <c r="M144" s="79">
        <v>43.68</v>
      </c>
      <c r="N144" s="101">
        <v>43.68</v>
      </c>
      <c r="O144" s="63">
        <v>2530</v>
      </c>
      <c r="P144" s="64">
        <f>Table2245789101123456789101112131415161718192021[[#This Row],[PEMBULATAN]]*O144</f>
        <v>110510.39999999999</v>
      </c>
    </row>
    <row r="145" spans="1:16" ht="26.25" customHeight="1" x14ac:dyDescent="0.2">
      <c r="A145" s="13"/>
      <c r="B145" s="73"/>
      <c r="C145" s="71" t="s">
        <v>3281</v>
      </c>
      <c r="D145" s="76" t="s">
        <v>69</v>
      </c>
      <c r="E145" s="12">
        <v>44482</v>
      </c>
      <c r="F145" s="74" t="s">
        <v>523</v>
      </c>
      <c r="G145" s="12" t="s">
        <v>3137</v>
      </c>
      <c r="H145" s="75" t="s">
        <v>3138</v>
      </c>
      <c r="I145" s="15">
        <v>88</v>
      </c>
      <c r="J145" s="15">
        <v>50</v>
      </c>
      <c r="K145" s="15">
        <v>16</v>
      </c>
      <c r="L145" s="15">
        <v>24</v>
      </c>
      <c r="M145" s="79">
        <v>17.600000000000001</v>
      </c>
      <c r="N145" s="101">
        <v>24</v>
      </c>
      <c r="O145" s="63">
        <v>2530</v>
      </c>
      <c r="P145" s="64">
        <f>Table2245789101123456789101112131415161718192021[[#This Row],[PEMBULATAN]]*O145</f>
        <v>60720</v>
      </c>
    </row>
    <row r="146" spans="1:16" ht="26.25" customHeight="1" x14ac:dyDescent="0.2">
      <c r="A146" s="13"/>
      <c r="B146" s="73"/>
      <c r="C146" s="71" t="s">
        <v>3282</v>
      </c>
      <c r="D146" s="76" t="s">
        <v>69</v>
      </c>
      <c r="E146" s="12">
        <v>44482</v>
      </c>
      <c r="F146" s="74" t="s">
        <v>523</v>
      </c>
      <c r="G146" s="12" t="s">
        <v>3137</v>
      </c>
      <c r="H146" s="75" t="s">
        <v>3138</v>
      </c>
      <c r="I146" s="15">
        <v>108</v>
      </c>
      <c r="J146" s="15">
        <v>10</v>
      </c>
      <c r="K146" s="15">
        <v>10</v>
      </c>
      <c r="L146" s="15">
        <v>2</v>
      </c>
      <c r="M146" s="79">
        <v>2.7</v>
      </c>
      <c r="N146" s="101">
        <v>2.7</v>
      </c>
      <c r="O146" s="63">
        <v>2530</v>
      </c>
      <c r="P146" s="64">
        <f>Table2245789101123456789101112131415161718192021[[#This Row],[PEMBULATAN]]*O146</f>
        <v>6831</v>
      </c>
    </row>
    <row r="147" spans="1:16" ht="26.25" customHeight="1" x14ac:dyDescent="0.2">
      <c r="A147" s="13"/>
      <c r="B147" s="73"/>
      <c r="C147" s="71" t="s">
        <v>3283</v>
      </c>
      <c r="D147" s="76" t="s">
        <v>69</v>
      </c>
      <c r="E147" s="12">
        <v>44482</v>
      </c>
      <c r="F147" s="74" t="s">
        <v>523</v>
      </c>
      <c r="G147" s="12" t="s">
        <v>3137</v>
      </c>
      <c r="H147" s="75" t="s">
        <v>3138</v>
      </c>
      <c r="I147" s="15">
        <v>55</v>
      </c>
      <c r="J147" s="15">
        <v>35</v>
      </c>
      <c r="K147" s="15">
        <v>42</v>
      </c>
      <c r="L147" s="15">
        <v>12</v>
      </c>
      <c r="M147" s="79">
        <v>20.212499999999999</v>
      </c>
      <c r="N147" s="101">
        <v>20.212499999999999</v>
      </c>
      <c r="O147" s="63">
        <v>2530</v>
      </c>
      <c r="P147" s="64">
        <f>Table2245789101123456789101112131415161718192021[[#This Row],[PEMBULATAN]]*O147</f>
        <v>51137.625</v>
      </c>
    </row>
    <row r="148" spans="1:16" ht="26.25" customHeight="1" x14ac:dyDescent="0.2">
      <c r="A148" s="13"/>
      <c r="B148" s="73"/>
      <c r="C148" s="71" t="s">
        <v>3284</v>
      </c>
      <c r="D148" s="76" t="s">
        <v>69</v>
      </c>
      <c r="E148" s="12">
        <v>44482</v>
      </c>
      <c r="F148" s="74" t="s">
        <v>523</v>
      </c>
      <c r="G148" s="12" t="s">
        <v>3137</v>
      </c>
      <c r="H148" s="75" t="s">
        <v>3138</v>
      </c>
      <c r="I148" s="15">
        <v>50</v>
      </c>
      <c r="J148" s="15">
        <v>28</v>
      </c>
      <c r="K148" s="15">
        <v>34</v>
      </c>
      <c r="L148" s="15">
        <v>8</v>
      </c>
      <c r="M148" s="79">
        <v>11.9</v>
      </c>
      <c r="N148" s="101">
        <v>11.9</v>
      </c>
      <c r="O148" s="63">
        <v>2530</v>
      </c>
      <c r="P148" s="64">
        <f>Table2245789101123456789101112131415161718192021[[#This Row],[PEMBULATAN]]*O148</f>
        <v>30107</v>
      </c>
    </row>
    <row r="149" spans="1:16" ht="26.25" customHeight="1" x14ac:dyDescent="0.2">
      <c r="A149" s="13"/>
      <c r="B149" s="73"/>
      <c r="C149" s="71" t="s">
        <v>3285</v>
      </c>
      <c r="D149" s="76" t="s">
        <v>69</v>
      </c>
      <c r="E149" s="12">
        <v>44482</v>
      </c>
      <c r="F149" s="74" t="s">
        <v>523</v>
      </c>
      <c r="G149" s="12" t="s">
        <v>3137</v>
      </c>
      <c r="H149" s="75" t="s">
        <v>3138</v>
      </c>
      <c r="I149" s="15">
        <v>83</v>
      </c>
      <c r="J149" s="15">
        <v>66</v>
      </c>
      <c r="K149" s="15">
        <v>26</v>
      </c>
      <c r="L149" s="15">
        <v>8</v>
      </c>
      <c r="M149" s="79">
        <v>35.606999999999999</v>
      </c>
      <c r="N149" s="101">
        <v>35.606999999999999</v>
      </c>
      <c r="O149" s="63">
        <v>2530</v>
      </c>
      <c r="P149" s="64">
        <f>Table2245789101123456789101112131415161718192021[[#This Row],[PEMBULATAN]]*O149</f>
        <v>90085.709999999992</v>
      </c>
    </row>
    <row r="150" spans="1:16" ht="26.25" customHeight="1" x14ac:dyDescent="0.2">
      <c r="A150" s="13"/>
      <c r="B150" s="73"/>
      <c r="C150" s="71" t="s">
        <v>3286</v>
      </c>
      <c r="D150" s="76" t="s">
        <v>69</v>
      </c>
      <c r="E150" s="12">
        <v>44482</v>
      </c>
      <c r="F150" s="74" t="s">
        <v>523</v>
      </c>
      <c r="G150" s="12" t="s">
        <v>3137</v>
      </c>
      <c r="H150" s="75" t="s">
        <v>3138</v>
      </c>
      <c r="I150" s="15">
        <v>45</v>
      </c>
      <c r="J150" s="15">
        <v>30</v>
      </c>
      <c r="K150" s="15">
        <v>48</v>
      </c>
      <c r="L150" s="15">
        <v>14</v>
      </c>
      <c r="M150" s="79">
        <v>16.2</v>
      </c>
      <c r="N150" s="101">
        <v>16.2</v>
      </c>
      <c r="O150" s="63">
        <v>2530</v>
      </c>
      <c r="P150" s="64">
        <f>Table2245789101123456789101112131415161718192021[[#This Row],[PEMBULATAN]]*O150</f>
        <v>40986</v>
      </c>
    </row>
    <row r="151" spans="1:16" ht="26.25" customHeight="1" x14ac:dyDescent="0.2">
      <c r="A151" s="13"/>
      <c r="B151" s="73"/>
      <c r="C151" s="71" t="s">
        <v>3287</v>
      </c>
      <c r="D151" s="76" t="s">
        <v>69</v>
      </c>
      <c r="E151" s="12">
        <v>44482</v>
      </c>
      <c r="F151" s="74" t="s">
        <v>523</v>
      </c>
      <c r="G151" s="12" t="s">
        <v>3137</v>
      </c>
      <c r="H151" s="75" t="s">
        <v>3138</v>
      </c>
      <c r="I151" s="15">
        <v>105</v>
      </c>
      <c r="J151" s="15">
        <v>60</v>
      </c>
      <c r="K151" s="15">
        <v>24</v>
      </c>
      <c r="L151" s="15">
        <v>26</v>
      </c>
      <c r="M151" s="79">
        <v>37.799999999999997</v>
      </c>
      <c r="N151" s="101">
        <v>37.799999999999997</v>
      </c>
      <c r="O151" s="63">
        <v>2530</v>
      </c>
      <c r="P151" s="64">
        <f>Table2245789101123456789101112131415161718192021[[#This Row],[PEMBULATAN]]*O151</f>
        <v>95634</v>
      </c>
    </row>
    <row r="152" spans="1:16" ht="26.25" customHeight="1" x14ac:dyDescent="0.2">
      <c r="A152" s="13"/>
      <c r="B152" s="73"/>
      <c r="C152" s="71" t="s">
        <v>3288</v>
      </c>
      <c r="D152" s="76" t="s">
        <v>69</v>
      </c>
      <c r="E152" s="12">
        <v>44482</v>
      </c>
      <c r="F152" s="74" t="s">
        <v>523</v>
      </c>
      <c r="G152" s="12" t="s">
        <v>3137</v>
      </c>
      <c r="H152" s="75" t="s">
        <v>3138</v>
      </c>
      <c r="I152" s="15">
        <v>102</v>
      </c>
      <c r="J152" s="15">
        <v>63</v>
      </c>
      <c r="K152" s="15">
        <v>27</v>
      </c>
      <c r="L152" s="15">
        <v>13</v>
      </c>
      <c r="M152" s="79">
        <v>43.375500000000002</v>
      </c>
      <c r="N152" s="101">
        <v>44</v>
      </c>
      <c r="O152" s="63">
        <v>2530</v>
      </c>
      <c r="P152" s="64">
        <f>Table2245789101123456789101112131415161718192021[[#This Row],[PEMBULATAN]]*O152</f>
        <v>111320</v>
      </c>
    </row>
    <row r="153" spans="1:16" ht="26.25" customHeight="1" x14ac:dyDescent="0.2">
      <c r="A153" s="13"/>
      <c r="B153" s="73"/>
      <c r="C153" s="71" t="s">
        <v>3289</v>
      </c>
      <c r="D153" s="76" t="s">
        <v>69</v>
      </c>
      <c r="E153" s="12">
        <v>44482</v>
      </c>
      <c r="F153" s="74" t="s">
        <v>523</v>
      </c>
      <c r="G153" s="12" t="s">
        <v>3137</v>
      </c>
      <c r="H153" s="75" t="s">
        <v>3138</v>
      </c>
      <c r="I153" s="15">
        <v>34</v>
      </c>
      <c r="J153" s="15">
        <v>37</v>
      </c>
      <c r="K153" s="15">
        <v>32</v>
      </c>
      <c r="L153" s="15">
        <v>6</v>
      </c>
      <c r="M153" s="79">
        <v>10.064</v>
      </c>
      <c r="N153" s="101">
        <v>10.064</v>
      </c>
      <c r="O153" s="63">
        <v>2530</v>
      </c>
      <c r="P153" s="64">
        <f>Table2245789101123456789101112131415161718192021[[#This Row],[PEMBULATAN]]*O153</f>
        <v>25461.920000000002</v>
      </c>
    </row>
    <row r="154" spans="1:16" ht="26.25" customHeight="1" x14ac:dyDescent="0.2">
      <c r="A154" s="13"/>
      <c r="B154" s="73"/>
      <c r="C154" s="71" t="s">
        <v>3290</v>
      </c>
      <c r="D154" s="76" t="s">
        <v>69</v>
      </c>
      <c r="E154" s="12">
        <v>44482</v>
      </c>
      <c r="F154" s="74" t="s">
        <v>523</v>
      </c>
      <c r="G154" s="12" t="s">
        <v>3137</v>
      </c>
      <c r="H154" s="75" t="s">
        <v>3138</v>
      </c>
      <c r="I154" s="15">
        <v>33</v>
      </c>
      <c r="J154" s="15">
        <v>35</v>
      </c>
      <c r="K154" s="15">
        <v>44</v>
      </c>
      <c r="L154" s="15">
        <v>12</v>
      </c>
      <c r="M154" s="79">
        <v>12.705</v>
      </c>
      <c r="N154" s="101">
        <v>12.705</v>
      </c>
      <c r="O154" s="63">
        <v>2530</v>
      </c>
      <c r="P154" s="64">
        <f>Table2245789101123456789101112131415161718192021[[#This Row],[PEMBULATAN]]*O154</f>
        <v>32143.65</v>
      </c>
    </row>
    <row r="155" spans="1:16" ht="26.25" customHeight="1" x14ac:dyDescent="0.2">
      <c r="A155" s="13"/>
      <c r="B155" s="73"/>
      <c r="C155" s="71" t="s">
        <v>3291</v>
      </c>
      <c r="D155" s="76" t="s">
        <v>69</v>
      </c>
      <c r="E155" s="12">
        <v>44482</v>
      </c>
      <c r="F155" s="74" t="s">
        <v>523</v>
      </c>
      <c r="G155" s="12" t="s">
        <v>3137</v>
      </c>
      <c r="H155" s="75" t="s">
        <v>3138</v>
      </c>
      <c r="I155" s="15">
        <v>42</v>
      </c>
      <c r="J155" s="15">
        <v>35</v>
      </c>
      <c r="K155" s="15">
        <v>28</v>
      </c>
      <c r="L155" s="15">
        <v>4</v>
      </c>
      <c r="M155" s="79">
        <v>10.29</v>
      </c>
      <c r="N155" s="101">
        <v>10.29</v>
      </c>
      <c r="O155" s="63">
        <v>2530</v>
      </c>
      <c r="P155" s="64">
        <f>Table2245789101123456789101112131415161718192021[[#This Row],[PEMBULATAN]]*O155</f>
        <v>26033.699999999997</v>
      </c>
    </row>
    <row r="156" spans="1:16" ht="26.25" customHeight="1" x14ac:dyDescent="0.2">
      <c r="A156" s="13"/>
      <c r="B156" s="73"/>
      <c r="C156" s="71" t="s">
        <v>3292</v>
      </c>
      <c r="D156" s="76" t="s">
        <v>69</v>
      </c>
      <c r="E156" s="12">
        <v>44482</v>
      </c>
      <c r="F156" s="74" t="s">
        <v>523</v>
      </c>
      <c r="G156" s="12" t="s">
        <v>3137</v>
      </c>
      <c r="H156" s="75" t="s">
        <v>3138</v>
      </c>
      <c r="I156" s="15">
        <v>110</v>
      </c>
      <c r="J156" s="15">
        <v>70</v>
      </c>
      <c r="K156" s="15">
        <v>10</v>
      </c>
      <c r="L156" s="15">
        <v>16</v>
      </c>
      <c r="M156" s="79">
        <v>19.25</v>
      </c>
      <c r="N156" s="101">
        <v>19.25</v>
      </c>
      <c r="O156" s="63">
        <v>2530</v>
      </c>
      <c r="P156" s="64">
        <f>Table2245789101123456789101112131415161718192021[[#This Row],[PEMBULATAN]]*O156</f>
        <v>48702.5</v>
      </c>
    </row>
    <row r="157" spans="1:16" ht="26.25" customHeight="1" x14ac:dyDescent="0.2">
      <c r="A157" s="13"/>
      <c r="B157" s="73"/>
      <c r="C157" s="71" t="s">
        <v>3293</v>
      </c>
      <c r="D157" s="76" t="s">
        <v>69</v>
      </c>
      <c r="E157" s="12">
        <v>44482</v>
      </c>
      <c r="F157" s="74" t="s">
        <v>523</v>
      </c>
      <c r="G157" s="12" t="s">
        <v>3137</v>
      </c>
      <c r="H157" s="75" t="s">
        <v>3138</v>
      </c>
      <c r="I157" s="15">
        <v>78</v>
      </c>
      <c r="J157" s="15">
        <v>62</v>
      </c>
      <c r="K157" s="15">
        <v>25</v>
      </c>
      <c r="L157" s="15">
        <v>14</v>
      </c>
      <c r="M157" s="79">
        <v>30.225000000000001</v>
      </c>
      <c r="N157" s="101">
        <v>30.225000000000001</v>
      </c>
      <c r="O157" s="63">
        <v>2530</v>
      </c>
      <c r="P157" s="64">
        <f>Table2245789101123456789101112131415161718192021[[#This Row],[PEMBULATAN]]*O157</f>
        <v>76469.25</v>
      </c>
    </row>
    <row r="158" spans="1:16" ht="26.25" customHeight="1" x14ac:dyDescent="0.2">
      <c r="A158" s="13"/>
      <c r="B158" s="73"/>
      <c r="C158" s="71" t="s">
        <v>3294</v>
      </c>
      <c r="D158" s="76" t="s">
        <v>69</v>
      </c>
      <c r="E158" s="12">
        <v>44482</v>
      </c>
      <c r="F158" s="74" t="s">
        <v>523</v>
      </c>
      <c r="G158" s="12" t="s">
        <v>3137</v>
      </c>
      <c r="H158" s="75" t="s">
        <v>3138</v>
      </c>
      <c r="I158" s="15">
        <v>100</v>
      </c>
      <c r="J158" s="15">
        <v>45</v>
      </c>
      <c r="K158" s="15">
        <v>18</v>
      </c>
      <c r="L158" s="15">
        <v>3</v>
      </c>
      <c r="M158" s="79">
        <v>20.25</v>
      </c>
      <c r="N158" s="101">
        <v>20.25</v>
      </c>
      <c r="O158" s="63">
        <v>2530</v>
      </c>
      <c r="P158" s="64">
        <f>Table2245789101123456789101112131415161718192021[[#This Row],[PEMBULATAN]]*O158</f>
        <v>51232.5</v>
      </c>
    </row>
    <row r="159" spans="1:16" ht="26.25" customHeight="1" x14ac:dyDescent="0.2">
      <c r="A159" s="13"/>
      <c r="B159" s="73"/>
      <c r="C159" s="71" t="s">
        <v>3295</v>
      </c>
      <c r="D159" s="76" t="s">
        <v>69</v>
      </c>
      <c r="E159" s="12">
        <v>44482</v>
      </c>
      <c r="F159" s="74" t="s">
        <v>523</v>
      </c>
      <c r="G159" s="12" t="s">
        <v>3137</v>
      </c>
      <c r="H159" s="75" t="s">
        <v>3138</v>
      </c>
      <c r="I159" s="15">
        <v>48</v>
      </c>
      <c r="J159" s="15">
        <v>28</v>
      </c>
      <c r="K159" s="15">
        <v>25</v>
      </c>
      <c r="L159" s="15">
        <v>2</v>
      </c>
      <c r="M159" s="79">
        <v>8.4</v>
      </c>
      <c r="N159" s="101">
        <v>9</v>
      </c>
      <c r="O159" s="63">
        <v>2530</v>
      </c>
      <c r="P159" s="64">
        <f>Table2245789101123456789101112131415161718192021[[#This Row],[PEMBULATAN]]*O159</f>
        <v>22770</v>
      </c>
    </row>
    <row r="160" spans="1:16" ht="26.25" customHeight="1" x14ac:dyDescent="0.2">
      <c r="A160" s="13"/>
      <c r="B160" s="73"/>
      <c r="C160" s="71" t="s">
        <v>3296</v>
      </c>
      <c r="D160" s="76" t="s">
        <v>69</v>
      </c>
      <c r="E160" s="12">
        <v>44482</v>
      </c>
      <c r="F160" s="74" t="s">
        <v>523</v>
      </c>
      <c r="G160" s="12" t="s">
        <v>3137</v>
      </c>
      <c r="H160" s="75" t="s">
        <v>3138</v>
      </c>
      <c r="I160" s="15">
        <v>77</v>
      </c>
      <c r="J160" s="15">
        <v>33</v>
      </c>
      <c r="K160" s="15">
        <v>16</v>
      </c>
      <c r="L160" s="15">
        <v>2</v>
      </c>
      <c r="M160" s="79">
        <v>10.164</v>
      </c>
      <c r="N160" s="101">
        <v>10.164</v>
      </c>
      <c r="O160" s="63">
        <v>2530</v>
      </c>
      <c r="P160" s="64">
        <f>Table2245789101123456789101112131415161718192021[[#This Row],[PEMBULATAN]]*O160</f>
        <v>25714.92</v>
      </c>
    </row>
    <row r="161" spans="1:16" ht="26.25" customHeight="1" x14ac:dyDescent="0.2">
      <c r="A161" s="13"/>
      <c r="B161" s="73"/>
      <c r="C161" s="71" t="s">
        <v>3297</v>
      </c>
      <c r="D161" s="76" t="s">
        <v>69</v>
      </c>
      <c r="E161" s="12">
        <v>44482</v>
      </c>
      <c r="F161" s="74" t="s">
        <v>523</v>
      </c>
      <c r="G161" s="12" t="s">
        <v>3137</v>
      </c>
      <c r="H161" s="75" t="s">
        <v>3138</v>
      </c>
      <c r="I161" s="15">
        <v>75</v>
      </c>
      <c r="J161" s="15">
        <v>60</v>
      </c>
      <c r="K161" s="15">
        <v>20</v>
      </c>
      <c r="L161" s="15">
        <v>7</v>
      </c>
      <c r="M161" s="79">
        <v>22.5</v>
      </c>
      <c r="N161" s="101">
        <v>22.5</v>
      </c>
      <c r="O161" s="63">
        <v>2530</v>
      </c>
      <c r="P161" s="64">
        <f>Table2245789101123456789101112131415161718192021[[#This Row],[PEMBULATAN]]*O161</f>
        <v>56925</v>
      </c>
    </row>
    <row r="162" spans="1:16" ht="26.25" customHeight="1" x14ac:dyDescent="0.2">
      <c r="A162" s="13"/>
      <c r="B162" s="73"/>
      <c r="C162" s="71" t="s">
        <v>3298</v>
      </c>
      <c r="D162" s="76" t="s">
        <v>69</v>
      </c>
      <c r="E162" s="12">
        <v>44482</v>
      </c>
      <c r="F162" s="74" t="s">
        <v>523</v>
      </c>
      <c r="G162" s="12" t="s">
        <v>3137</v>
      </c>
      <c r="H162" s="75" t="s">
        <v>3138</v>
      </c>
      <c r="I162" s="15">
        <v>30</v>
      </c>
      <c r="J162" s="15">
        <v>30</v>
      </c>
      <c r="K162" s="15">
        <v>32</v>
      </c>
      <c r="L162" s="15">
        <v>2</v>
      </c>
      <c r="M162" s="79">
        <v>7.2</v>
      </c>
      <c r="N162" s="101">
        <v>7.2</v>
      </c>
      <c r="O162" s="63">
        <v>2530</v>
      </c>
      <c r="P162" s="64">
        <f>Table2245789101123456789101112131415161718192021[[#This Row],[PEMBULATAN]]*O162</f>
        <v>18216</v>
      </c>
    </row>
    <row r="163" spans="1:16" ht="26.25" customHeight="1" x14ac:dyDescent="0.2">
      <c r="A163" s="13"/>
      <c r="B163" s="73"/>
      <c r="C163" s="71" t="s">
        <v>3299</v>
      </c>
      <c r="D163" s="76" t="s">
        <v>69</v>
      </c>
      <c r="E163" s="12">
        <v>44482</v>
      </c>
      <c r="F163" s="74" t="s">
        <v>523</v>
      </c>
      <c r="G163" s="12" t="s">
        <v>3137</v>
      </c>
      <c r="H163" s="75" t="s">
        <v>3138</v>
      </c>
      <c r="I163" s="15">
        <v>97</v>
      </c>
      <c r="J163" s="15">
        <v>58</v>
      </c>
      <c r="K163" s="15">
        <v>32</v>
      </c>
      <c r="L163" s="15">
        <v>9</v>
      </c>
      <c r="M163" s="79">
        <v>45.008000000000003</v>
      </c>
      <c r="N163" s="101">
        <v>45.008000000000003</v>
      </c>
      <c r="O163" s="63">
        <v>2530</v>
      </c>
      <c r="P163" s="64">
        <f>Table2245789101123456789101112131415161718192021[[#This Row],[PEMBULATAN]]*O163</f>
        <v>113870.24</v>
      </c>
    </row>
    <row r="164" spans="1:16" ht="26.25" customHeight="1" x14ac:dyDescent="0.2">
      <c r="A164" s="13"/>
      <c r="B164" s="73"/>
      <c r="C164" s="71" t="s">
        <v>3300</v>
      </c>
      <c r="D164" s="76" t="s">
        <v>69</v>
      </c>
      <c r="E164" s="12">
        <v>44482</v>
      </c>
      <c r="F164" s="74" t="s">
        <v>523</v>
      </c>
      <c r="G164" s="12" t="s">
        <v>3137</v>
      </c>
      <c r="H164" s="75" t="s">
        <v>3138</v>
      </c>
      <c r="I164" s="15">
        <v>95</v>
      </c>
      <c r="J164" s="15">
        <v>53</v>
      </c>
      <c r="K164" s="15">
        <v>33</v>
      </c>
      <c r="L164" s="15">
        <v>15</v>
      </c>
      <c r="M164" s="79">
        <v>41.53875</v>
      </c>
      <c r="N164" s="101">
        <v>41.53875</v>
      </c>
      <c r="O164" s="63">
        <v>2530</v>
      </c>
      <c r="P164" s="64">
        <f>Table2245789101123456789101112131415161718192021[[#This Row],[PEMBULATAN]]*O164</f>
        <v>105093.03750000001</v>
      </c>
    </row>
    <row r="165" spans="1:16" ht="26.25" customHeight="1" x14ac:dyDescent="0.2">
      <c r="A165" s="13"/>
      <c r="B165" s="73"/>
      <c r="C165" s="71" t="s">
        <v>3301</v>
      </c>
      <c r="D165" s="76" t="s">
        <v>69</v>
      </c>
      <c r="E165" s="12">
        <v>44482</v>
      </c>
      <c r="F165" s="74" t="s">
        <v>523</v>
      </c>
      <c r="G165" s="12" t="s">
        <v>3137</v>
      </c>
      <c r="H165" s="75" t="s">
        <v>3138</v>
      </c>
      <c r="I165" s="15">
        <v>88</v>
      </c>
      <c r="J165" s="15">
        <v>60</v>
      </c>
      <c r="K165" s="15">
        <v>35</v>
      </c>
      <c r="L165" s="15" t="s">
        <v>3302</v>
      </c>
      <c r="M165" s="79">
        <v>46.2</v>
      </c>
      <c r="N165" s="101">
        <v>46.2</v>
      </c>
      <c r="O165" s="63">
        <v>2530</v>
      </c>
      <c r="P165" s="64">
        <f>Table2245789101123456789101112131415161718192021[[#This Row],[PEMBULATAN]]*O165</f>
        <v>116886</v>
      </c>
    </row>
    <row r="166" spans="1:16" ht="26.25" customHeight="1" x14ac:dyDescent="0.2">
      <c r="A166" s="13"/>
      <c r="B166" s="73"/>
      <c r="C166" s="71" t="s">
        <v>3303</v>
      </c>
      <c r="D166" s="76" t="s">
        <v>69</v>
      </c>
      <c r="E166" s="12">
        <v>44482</v>
      </c>
      <c r="F166" s="74" t="s">
        <v>523</v>
      </c>
      <c r="G166" s="12" t="s">
        <v>3137</v>
      </c>
      <c r="H166" s="75" t="s">
        <v>3138</v>
      </c>
      <c r="I166" s="15">
        <v>57</v>
      </c>
      <c r="J166" s="15">
        <v>40</v>
      </c>
      <c r="K166" s="15">
        <v>20</v>
      </c>
      <c r="L166" s="15">
        <v>9</v>
      </c>
      <c r="M166" s="79">
        <v>11.4</v>
      </c>
      <c r="N166" s="101">
        <v>12</v>
      </c>
      <c r="O166" s="63">
        <v>2530</v>
      </c>
      <c r="P166" s="64">
        <f>Table2245789101123456789101112131415161718192021[[#This Row],[PEMBULATAN]]*O166</f>
        <v>30360</v>
      </c>
    </row>
    <row r="167" spans="1:16" ht="26.25" customHeight="1" x14ac:dyDescent="0.2">
      <c r="A167" s="13"/>
      <c r="B167" s="73"/>
      <c r="C167" s="71" t="s">
        <v>3304</v>
      </c>
      <c r="D167" s="76" t="s">
        <v>69</v>
      </c>
      <c r="E167" s="12">
        <v>44482</v>
      </c>
      <c r="F167" s="74" t="s">
        <v>523</v>
      </c>
      <c r="G167" s="12" t="s">
        <v>3137</v>
      </c>
      <c r="H167" s="75" t="s">
        <v>3138</v>
      </c>
      <c r="I167" s="15">
        <v>63</v>
      </c>
      <c r="J167" s="15">
        <v>50</v>
      </c>
      <c r="K167" s="15">
        <v>42</v>
      </c>
      <c r="L167" s="15">
        <v>14</v>
      </c>
      <c r="M167" s="79">
        <v>33.075000000000003</v>
      </c>
      <c r="N167" s="101">
        <v>33.075000000000003</v>
      </c>
      <c r="O167" s="63">
        <v>2530</v>
      </c>
      <c r="P167" s="64">
        <f>Table2245789101123456789101112131415161718192021[[#This Row],[PEMBULATAN]]*O167</f>
        <v>83679.75</v>
      </c>
    </row>
    <row r="168" spans="1:16" ht="26.25" customHeight="1" x14ac:dyDescent="0.2">
      <c r="A168" s="13"/>
      <c r="B168" s="73"/>
      <c r="C168" s="71" t="s">
        <v>3305</v>
      </c>
      <c r="D168" s="76" t="s">
        <v>69</v>
      </c>
      <c r="E168" s="12">
        <v>44482</v>
      </c>
      <c r="F168" s="74" t="s">
        <v>523</v>
      </c>
      <c r="G168" s="12" t="s">
        <v>3137</v>
      </c>
      <c r="H168" s="75" t="s">
        <v>3138</v>
      </c>
      <c r="I168" s="15">
        <v>95</v>
      </c>
      <c r="J168" s="15">
        <v>67</v>
      </c>
      <c r="K168" s="15">
        <v>30</v>
      </c>
      <c r="L168" s="15">
        <v>21</v>
      </c>
      <c r="M168" s="79">
        <v>47.737499999999997</v>
      </c>
      <c r="N168" s="101">
        <v>47.737499999999997</v>
      </c>
      <c r="O168" s="63">
        <v>2530</v>
      </c>
      <c r="P168" s="64">
        <f>Table2245789101123456789101112131415161718192021[[#This Row],[PEMBULATAN]]*O168</f>
        <v>120775.875</v>
      </c>
    </row>
    <row r="169" spans="1:16" ht="26.25" customHeight="1" x14ac:dyDescent="0.2">
      <c r="A169" s="13"/>
      <c r="B169" s="73"/>
      <c r="C169" s="71" t="s">
        <v>3306</v>
      </c>
      <c r="D169" s="76" t="s">
        <v>69</v>
      </c>
      <c r="E169" s="12">
        <v>44482</v>
      </c>
      <c r="F169" s="74" t="s">
        <v>523</v>
      </c>
      <c r="G169" s="12" t="s">
        <v>3137</v>
      </c>
      <c r="H169" s="75" t="s">
        <v>3138</v>
      </c>
      <c r="I169" s="15">
        <v>63</v>
      </c>
      <c r="J169" s="15">
        <v>68</v>
      </c>
      <c r="K169" s="15">
        <v>22</v>
      </c>
      <c r="L169" s="15">
        <v>8</v>
      </c>
      <c r="M169" s="79">
        <v>23.562000000000001</v>
      </c>
      <c r="N169" s="101">
        <v>23.562000000000001</v>
      </c>
      <c r="O169" s="63">
        <v>2530</v>
      </c>
      <c r="P169" s="64">
        <f>Table2245789101123456789101112131415161718192021[[#This Row],[PEMBULATAN]]*O169</f>
        <v>59611.86</v>
      </c>
    </row>
    <row r="170" spans="1:16" ht="26.25" customHeight="1" x14ac:dyDescent="0.2">
      <c r="A170" s="13"/>
      <c r="B170" s="73"/>
      <c r="C170" s="71" t="s">
        <v>3307</v>
      </c>
      <c r="D170" s="76" t="s">
        <v>69</v>
      </c>
      <c r="E170" s="12">
        <v>44482</v>
      </c>
      <c r="F170" s="74" t="s">
        <v>523</v>
      </c>
      <c r="G170" s="12" t="s">
        <v>3137</v>
      </c>
      <c r="H170" s="75" t="s">
        <v>3138</v>
      </c>
      <c r="I170" s="15">
        <v>37</v>
      </c>
      <c r="J170" s="15">
        <v>27</v>
      </c>
      <c r="K170" s="15">
        <v>27</v>
      </c>
      <c r="L170" s="15">
        <v>5</v>
      </c>
      <c r="M170" s="79">
        <v>6.7432499999999997</v>
      </c>
      <c r="N170" s="101">
        <v>6.7432499999999997</v>
      </c>
      <c r="O170" s="63">
        <v>2530</v>
      </c>
      <c r="P170" s="64">
        <f>Table2245789101123456789101112131415161718192021[[#This Row],[PEMBULATAN]]*O170</f>
        <v>17060.422500000001</v>
      </c>
    </row>
    <row r="171" spans="1:16" ht="26.25" customHeight="1" x14ac:dyDescent="0.2">
      <c r="A171" s="13"/>
      <c r="B171" s="73"/>
      <c r="C171" s="71" t="s">
        <v>3308</v>
      </c>
      <c r="D171" s="76" t="s">
        <v>69</v>
      </c>
      <c r="E171" s="12">
        <v>44482</v>
      </c>
      <c r="F171" s="74" t="s">
        <v>523</v>
      </c>
      <c r="G171" s="12" t="s">
        <v>3137</v>
      </c>
      <c r="H171" s="75" t="s">
        <v>3138</v>
      </c>
      <c r="I171" s="15">
        <v>63</v>
      </c>
      <c r="J171" s="15">
        <v>60</v>
      </c>
      <c r="K171" s="15">
        <v>24</v>
      </c>
      <c r="L171" s="15">
        <v>10</v>
      </c>
      <c r="M171" s="79">
        <v>22.68</v>
      </c>
      <c r="N171" s="101">
        <v>22.68</v>
      </c>
      <c r="O171" s="63">
        <v>2530</v>
      </c>
      <c r="P171" s="64">
        <f>Table2245789101123456789101112131415161718192021[[#This Row],[PEMBULATAN]]*O171</f>
        <v>57380.4</v>
      </c>
    </row>
    <row r="172" spans="1:16" ht="26.25" customHeight="1" x14ac:dyDescent="0.2">
      <c r="A172" s="13"/>
      <c r="B172" s="73"/>
      <c r="C172" s="71" t="s">
        <v>3309</v>
      </c>
      <c r="D172" s="76" t="s">
        <v>69</v>
      </c>
      <c r="E172" s="12">
        <v>44482</v>
      </c>
      <c r="F172" s="74" t="s">
        <v>523</v>
      </c>
      <c r="G172" s="12" t="s">
        <v>3137</v>
      </c>
      <c r="H172" s="75" t="s">
        <v>3138</v>
      </c>
      <c r="I172" s="15">
        <v>98</v>
      </c>
      <c r="J172" s="15">
        <v>60</v>
      </c>
      <c r="K172" s="15">
        <v>30</v>
      </c>
      <c r="L172" s="15">
        <v>18</v>
      </c>
      <c r="M172" s="79">
        <v>44.1</v>
      </c>
      <c r="N172" s="101">
        <v>44.1</v>
      </c>
      <c r="O172" s="63">
        <v>2530</v>
      </c>
      <c r="P172" s="64">
        <f>Table2245789101123456789101112131415161718192021[[#This Row],[PEMBULATAN]]*O172</f>
        <v>111573</v>
      </c>
    </row>
    <row r="173" spans="1:16" ht="26.25" customHeight="1" x14ac:dyDescent="0.2">
      <c r="A173" s="13"/>
      <c r="B173" s="73"/>
      <c r="C173" s="71" t="s">
        <v>3310</v>
      </c>
      <c r="D173" s="76" t="s">
        <v>69</v>
      </c>
      <c r="E173" s="12">
        <v>44482</v>
      </c>
      <c r="F173" s="74" t="s">
        <v>523</v>
      </c>
      <c r="G173" s="12" t="s">
        <v>3137</v>
      </c>
      <c r="H173" s="75" t="s">
        <v>3138</v>
      </c>
      <c r="I173" s="15">
        <v>50</v>
      </c>
      <c r="J173" s="15">
        <v>33</v>
      </c>
      <c r="K173" s="15">
        <v>16</v>
      </c>
      <c r="L173" s="15">
        <v>5</v>
      </c>
      <c r="M173" s="79">
        <v>6.6</v>
      </c>
      <c r="N173" s="101">
        <v>6.6</v>
      </c>
      <c r="O173" s="63">
        <v>2530</v>
      </c>
      <c r="P173" s="64">
        <f>Table2245789101123456789101112131415161718192021[[#This Row],[PEMBULATAN]]*O173</f>
        <v>16698</v>
      </c>
    </row>
    <row r="174" spans="1:16" ht="26.25" customHeight="1" x14ac:dyDescent="0.2">
      <c r="A174" s="13"/>
      <c r="B174" s="73"/>
      <c r="C174" s="71" t="s">
        <v>3311</v>
      </c>
      <c r="D174" s="76" t="s">
        <v>69</v>
      </c>
      <c r="E174" s="12">
        <v>44482</v>
      </c>
      <c r="F174" s="74" t="s">
        <v>523</v>
      </c>
      <c r="G174" s="12" t="s">
        <v>3137</v>
      </c>
      <c r="H174" s="75" t="s">
        <v>3138</v>
      </c>
      <c r="I174" s="15">
        <v>115</v>
      </c>
      <c r="J174" s="15">
        <v>24</v>
      </c>
      <c r="K174" s="15">
        <v>8</v>
      </c>
      <c r="L174" s="15">
        <v>3</v>
      </c>
      <c r="M174" s="79">
        <v>5.52</v>
      </c>
      <c r="N174" s="101">
        <v>5.52</v>
      </c>
      <c r="O174" s="63">
        <v>2530</v>
      </c>
      <c r="P174" s="64">
        <f>Table2245789101123456789101112131415161718192021[[#This Row],[PEMBULATAN]]*O174</f>
        <v>13965.599999999999</v>
      </c>
    </row>
    <row r="175" spans="1:16" ht="26.25" customHeight="1" x14ac:dyDescent="0.2">
      <c r="A175" s="13"/>
      <c r="B175" s="73"/>
      <c r="C175" s="71" t="s">
        <v>3312</v>
      </c>
      <c r="D175" s="76" t="s">
        <v>69</v>
      </c>
      <c r="E175" s="12">
        <v>44482</v>
      </c>
      <c r="F175" s="74" t="s">
        <v>523</v>
      </c>
      <c r="G175" s="12" t="s">
        <v>3137</v>
      </c>
      <c r="H175" s="75" t="s">
        <v>3138</v>
      </c>
      <c r="I175" s="15">
        <v>80</v>
      </c>
      <c r="J175" s="15">
        <v>62</v>
      </c>
      <c r="K175" s="15">
        <v>19</v>
      </c>
      <c r="L175" s="15">
        <v>5</v>
      </c>
      <c r="M175" s="79">
        <v>23.56</v>
      </c>
      <c r="N175" s="101">
        <v>23.56</v>
      </c>
      <c r="O175" s="63">
        <v>2530</v>
      </c>
      <c r="P175" s="64">
        <f>Table2245789101123456789101112131415161718192021[[#This Row],[PEMBULATAN]]*O175</f>
        <v>59606.799999999996</v>
      </c>
    </row>
    <row r="176" spans="1:16" ht="26.25" customHeight="1" x14ac:dyDescent="0.2">
      <c r="A176" s="13"/>
      <c r="B176" s="73"/>
      <c r="C176" s="71" t="s">
        <v>3313</v>
      </c>
      <c r="D176" s="76" t="s">
        <v>69</v>
      </c>
      <c r="E176" s="12">
        <v>44482</v>
      </c>
      <c r="F176" s="74" t="s">
        <v>523</v>
      </c>
      <c r="G176" s="12" t="s">
        <v>3137</v>
      </c>
      <c r="H176" s="75" t="s">
        <v>3138</v>
      </c>
      <c r="I176" s="15">
        <v>80</v>
      </c>
      <c r="J176" s="15">
        <v>64</v>
      </c>
      <c r="K176" s="15">
        <v>20</v>
      </c>
      <c r="L176" s="15">
        <v>11</v>
      </c>
      <c r="M176" s="79">
        <v>25.6</v>
      </c>
      <c r="N176" s="101">
        <v>25.6</v>
      </c>
      <c r="O176" s="63">
        <v>2530</v>
      </c>
      <c r="P176" s="64">
        <f>Table2245789101123456789101112131415161718192021[[#This Row],[PEMBULATAN]]*O176</f>
        <v>64768</v>
      </c>
    </row>
    <row r="177" spans="1:16" ht="26.25" customHeight="1" x14ac:dyDescent="0.2">
      <c r="A177" s="13"/>
      <c r="B177" s="73"/>
      <c r="C177" s="71" t="s">
        <v>3314</v>
      </c>
      <c r="D177" s="76" t="s">
        <v>69</v>
      </c>
      <c r="E177" s="12">
        <v>44482</v>
      </c>
      <c r="F177" s="74" t="s">
        <v>523</v>
      </c>
      <c r="G177" s="12" t="s">
        <v>3137</v>
      </c>
      <c r="H177" s="75" t="s">
        <v>3138</v>
      </c>
      <c r="I177" s="15">
        <v>73</v>
      </c>
      <c r="J177" s="15">
        <v>64</v>
      </c>
      <c r="K177" s="15">
        <v>22</v>
      </c>
      <c r="L177" s="15">
        <v>7</v>
      </c>
      <c r="M177" s="79">
        <v>25.696000000000002</v>
      </c>
      <c r="N177" s="101">
        <v>25.696000000000002</v>
      </c>
      <c r="O177" s="63">
        <v>2530</v>
      </c>
      <c r="P177" s="64">
        <f>Table2245789101123456789101112131415161718192021[[#This Row],[PEMBULATAN]]*O177</f>
        <v>65010.880000000005</v>
      </c>
    </row>
    <row r="178" spans="1:16" ht="26.25" customHeight="1" x14ac:dyDescent="0.2">
      <c r="A178" s="13"/>
      <c r="B178" s="73"/>
      <c r="C178" s="71" t="s">
        <v>3315</v>
      </c>
      <c r="D178" s="76" t="s">
        <v>69</v>
      </c>
      <c r="E178" s="12">
        <v>44482</v>
      </c>
      <c r="F178" s="74" t="s">
        <v>523</v>
      </c>
      <c r="G178" s="12" t="s">
        <v>3137</v>
      </c>
      <c r="H178" s="75" t="s">
        <v>3138</v>
      </c>
      <c r="I178" s="15">
        <v>78</v>
      </c>
      <c r="J178" s="15">
        <v>70</v>
      </c>
      <c r="K178" s="15">
        <v>20</v>
      </c>
      <c r="L178" s="15">
        <v>9</v>
      </c>
      <c r="M178" s="79">
        <v>27.3</v>
      </c>
      <c r="N178" s="101">
        <v>28</v>
      </c>
      <c r="O178" s="63">
        <v>2530</v>
      </c>
      <c r="P178" s="64">
        <f>Table2245789101123456789101112131415161718192021[[#This Row],[PEMBULATAN]]*O178</f>
        <v>70840</v>
      </c>
    </row>
    <row r="179" spans="1:16" ht="26.25" customHeight="1" x14ac:dyDescent="0.2">
      <c r="A179" s="13"/>
      <c r="B179" s="73"/>
      <c r="C179" s="71" t="s">
        <v>3316</v>
      </c>
      <c r="D179" s="76" t="s">
        <v>69</v>
      </c>
      <c r="E179" s="12">
        <v>44482</v>
      </c>
      <c r="F179" s="74" t="s">
        <v>523</v>
      </c>
      <c r="G179" s="12" t="s">
        <v>3137</v>
      </c>
      <c r="H179" s="75" t="s">
        <v>3138</v>
      </c>
      <c r="I179" s="15">
        <v>100</v>
      </c>
      <c r="J179" s="15">
        <v>64</v>
      </c>
      <c r="K179" s="15">
        <v>24</v>
      </c>
      <c r="L179" s="15">
        <v>20</v>
      </c>
      <c r="M179" s="79">
        <v>38.4</v>
      </c>
      <c r="N179" s="101">
        <v>39</v>
      </c>
      <c r="O179" s="63">
        <v>2530</v>
      </c>
      <c r="P179" s="64">
        <f>Table2245789101123456789101112131415161718192021[[#This Row],[PEMBULATAN]]*O179</f>
        <v>98670</v>
      </c>
    </row>
    <row r="180" spans="1:16" ht="26.25" customHeight="1" x14ac:dyDescent="0.2">
      <c r="A180" s="13"/>
      <c r="B180" s="73"/>
      <c r="C180" s="71" t="s">
        <v>3317</v>
      </c>
      <c r="D180" s="76" t="s">
        <v>69</v>
      </c>
      <c r="E180" s="12">
        <v>44482</v>
      </c>
      <c r="F180" s="74" t="s">
        <v>523</v>
      </c>
      <c r="G180" s="12" t="s">
        <v>3137</v>
      </c>
      <c r="H180" s="75" t="s">
        <v>3138</v>
      </c>
      <c r="I180" s="15">
        <v>86</v>
      </c>
      <c r="J180" s="15">
        <v>58</v>
      </c>
      <c r="K180" s="15">
        <v>28</v>
      </c>
      <c r="L180" s="15">
        <v>20</v>
      </c>
      <c r="M180" s="79">
        <v>34.915999999999997</v>
      </c>
      <c r="N180" s="101">
        <v>34.915999999999997</v>
      </c>
      <c r="O180" s="63">
        <v>2530</v>
      </c>
      <c r="P180" s="64">
        <f>Table2245789101123456789101112131415161718192021[[#This Row],[PEMBULATAN]]*O180</f>
        <v>88337.48</v>
      </c>
    </row>
    <row r="181" spans="1:16" ht="26.25" customHeight="1" x14ac:dyDescent="0.2">
      <c r="A181" s="13"/>
      <c r="B181" s="73"/>
      <c r="C181" s="71" t="s">
        <v>3318</v>
      </c>
      <c r="D181" s="76" t="s">
        <v>69</v>
      </c>
      <c r="E181" s="12">
        <v>44482</v>
      </c>
      <c r="F181" s="74" t="s">
        <v>523</v>
      </c>
      <c r="G181" s="12" t="s">
        <v>3137</v>
      </c>
      <c r="H181" s="75" t="s">
        <v>3138</v>
      </c>
      <c r="I181" s="15">
        <v>80</v>
      </c>
      <c r="J181" s="15">
        <v>66</v>
      </c>
      <c r="K181" s="15">
        <v>25</v>
      </c>
      <c r="L181" s="15">
        <v>15</v>
      </c>
      <c r="M181" s="79">
        <v>33</v>
      </c>
      <c r="N181" s="101">
        <v>33</v>
      </c>
      <c r="O181" s="63">
        <v>2530</v>
      </c>
      <c r="P181" s="64">
        <f>Table2245789101123456789101112131415161718192021[[#This Row],[PEMBULATAN]]*O181</f>
        <v>83490</v>
      </c>
    </row>
    <row r="182" spans="1:16" ht="26.25" customHeight="1" x14ac:dyDescent="0.2">
      <c r="A182" s="13"/>
      <c r="B182" s="73"/>
      <c r="C182" s="71" t="s">
        <v>3319</v>
      </c>
      <c r="D182" s="76" t="s">
        <v>69</v>
      </c>
      <c r="E182" s="12">
        <v>44482</v>
      </c>
      <c r="F182" s="74" t="s">
        <v>523</v>
      </c>
      <c r="G182" s="12" t="s">
        <v>3137</v>
      </c>
      <c r="H182" s="75" t="s">
        <v>3138</v>
      </c>
      <c r="I182" s="15">
        <v>83</v>
      </c>
      <c r="J182" s="15">
        <v>52</v>
      </c>
      <c r="K182" s="15">
        <v>11</v>
      </c>
      <c r="L182" s="15">
        <v>1</v>
      </c>
      <c r="M182" s="79">
        <v>11.869</v>
      </c>
      <c r="N182" s="101">
        <v>11.869</v>
      </c>
      <c r="O182" s="63">
        <v>2530</v>
      </c>
      <c r="P182" s="64">
        <f>Table2245789101123456789101112131415161718192021[[#This Row],[PEMBULATAN]]*O182</f>
        <v>30028.57</v>
      </c>
    </row>
    <row r="183" spans="1:16" ht="26.25" customHeight="1" x14ac:dyDescent="0.2">
      <c r="A183" s="13"/>
      <c r="B183" s="73"/>
      <c r="C183" s="71" t="s">
        <v>3320</v>
      </c>
      <c r="D183" s="76" t="s">
        <v>69</v>
      </c>
      <c r="E183" s="12">
        <v>44482</v>
      </c>
      <c r="F183" s="74" t="s">
        <v>523</v>
      </c>
      <c r="G183" s="12" t="s">
        <v>3137</v>
      </c>
      <c r="H183" s="75" t="s">
        <v>3138</v>
      </c>
      <c r="I183" s="15">
        <v>78</v>
      </c>
      <c r="J183" s="15">
        <v>63</v>
      </c>
      <c r="K183" s="15">
        <v>26</v>
      </c>
      <c r="L183" s="15">
        <v>11</v>
      </c>
      <c r="M183" s="79">
        <v>31.940999999999999</v>
      </c>
      <c r="N183" s="101">
        <v>31.940999999999999</v>
      </c>
      <c r="O183" s="63">
        <v>2530</v>
      </c>
      <c r="P183" s="64">
        <f>Table2245789101123456789101112131415161718192021[[#This Row],[PEMBULATAN]]*O183</f>
        <v>80810.73</v>
      </c>
    </row>
    <row r="184" spans="1:16" ht="26.25" customHeight="1" x14ac:dyDescent="0.2">
      <c r="A184" s="13"/>
      <c r="B184" s="73"/>
      <c r="C184" s="71" t="s">
        <v>3321</v>
      </c>
      <c r="D184" s="76" t="s">
        <v>69</v>
      </c>
      <c r="E184" s="12">
        <v>44482</v>
      </c>
      <c r="F184" s="74" t="s">
        <v>523</v>
      </c>
      <c r="G184" s="12" t="s">
        <v>3137</v>
      </c>
      <c r="H184" s="75" t="s">
        <v>3138</v>
      </c>
      <c r="I184" s="15">
        <v>62</v>
      </c>
      <c r="J184" s="15">
        <v>43</v>
      </c>
      <c r="K184" s="15">
        <v>24</v>
      </c>
      <c r="L184" s="15">
        <v>2</v>
      </c>
      <c r="M184" s="79">
        <v>15.996</v>
      </c>
      <c r="N184" s="101">
        <v>15.996</v>
      </c>
      <c r="O184" s="63">
        <v>2530</v>
      </c>
      <c r="P184" s="64">
        <f>Table2245789101123456789101112131415161718192021[[#This Row],[PEMBULATAN]]*O184</f>
        <v>40469.880000000005</v>
      </c>
    </row>
    <row r="185" spans="1:16" ht="26.25" customHeight="1" x14ac:dyDescent="0.2">
      <c r="A185" s="13"/>
      <c r="B185" s="73"/>
      <c r="C185" s="71" t="s">
        <v>3322</v>
      </c>
      <c r="D185" s="76" t="s">
        <v>69</v>
      </c>
      <c r="E185" s="12">
        <v>44482</v>
      </c>
      <c r="F185" s="74" t="s">
        <v>523</v>
      </c>
      <c r="G185" s="12" t="s">
        <v>3137</v>
      </c>
      <c r="H185" s="75" t="s">
        <v>3138</v>
      </c>
      <c r="I185" s="15">
        <v>63</v>
      </c>
      <c r="J185" s="15">
        <v>50</v>
      </c>
      <c r="K185" s="15">
        <v>20</v>
      </c>
      <c r="L185" s="15">
        <v>2</v>
      </c>
      <c r="M185" s="79">
        <v>15.75</v>
      </c>
      <c r="N185" s="101">
        <v>15.75</v>
      </c>
      <c r="O185" s="63">
        <v>2530</v>
      </c>
      <c r="P185" s="64">
        <f>Table2245789101123456789101112131415161718192021[[#This Row],[PEMBULATAN]]*O185</f>
        <v>39847.5</v>
      </c>
    </row>
    <row r="186" spans="1:16" ht="26.25" customHeight="1" x14ac:dyDescent="0.2">
      <c r="A186" s="13"/>
      <c r="B186" s="73"/>
      <c r="C186" s="71" t="s">
        <v>3323</v>
      </c>
      <c r="D186" s="76" t="s">
        <v>69</v>
      </c>
      <c r="E186" s="12">
        <v>44482</v>
      </c>
      <c r="F186" s="74" t="s">
        <v>523</v>
      </c>
      <c r="G186" s="12" t="s">
        <v>3137</v>
      </c>
      <c r="H186" s="75" t="s">
        <v>3138</v>
      </c>
      <c r="I186" s="15">
        <v>100</v>
      </c>
      <c r="J186" s="15">
        <v>58</v>
      </c>
      <c r="K186" s="15">
        <v>35</v>
      </c>
      <c r="L186" s="15">
        <v>16</v>
      </c>
      <c r="M186" s="79">
        <v>50.75</v>
      </c>
      <c r="N186" s="101">
        <v>50.75</v>
      </c>
      <c r="O186" s="63">
        <v>2530</v>
      </c>
      <c r="P186" s="64">
        <f>Table2245789101123456789101112131415161718192021[[#This Row],[PEMBULATAN]]*O186</f>
        <v>128397.5</v>
      </c>
    </row>
    <row r="187" spans="1:16" ht="26.25" customHeight="1" x14ac:dyDescent="0.2">
      <c r="A187" s="13"/>
      <c r="B187" s="73"/>
      <c r="C187" s="71" t="s">
        <v>3324</v>
      </c>
      <c r="D187" s="76" t="s">
        <v>69</v>
      </c>
      <c r="E187" s="12">
        <v>44482</v>
      </c>
      <c r="F187" s="74" t="s">
        <v>523</v>
      </c>
      <c r="G187" s="12" t="s">
        <v>3137</v>
      </c>
      <c r="H187" s="75" t="s">
        <v>3138</v>
      </c>
      <c r="I187" s="15">
        <v>83</v>
      </c>
      <c r="J187" s="15">
        <v>52</v>
      </c>
      <c r="K187" s="15">
        <v>28</v>
      </c>
      <c r="L187" s="15">
        <v>21</v>
      </c>
      <c r="M187" s="79">
        <v>30.212</v>
      </c>
      <c r="N187" s="101">
        <v>30.212</v>
      </c>
      <c r="O187" s="63">
        <v>2530</v>
      </c>
      <c r="P187" s="64">
        <f>Table2245789101123456789101112131415161718192021[[#This Row],[PEMBULATAN]]*O187</f>
        <v>76436.36</v>
      </c>
    </row>
    <row r="188" spans="1:16" ht="26.25" customHeight="1" x14ac:dyDescent="0.2">
      <c r="A188" s="13"/>
      <c r="B188" s="73"/>
      <c r="C188" s="71" t="s">
        <v>3325</v>
      </c>
      <c r="D188" s="76" t="s">
        <v>69</v>
      </c>
      <c r="E188" s="12">
        <v>44482</v>
      </c>
      <c r="F188" s="74" t="s">
        <v>523</v>
      </c>
      <c r="G188" s="12" t="s">
        <v>3137</v>
      </c>
      <c r="H188" s="75" t="s">
        <v>3138</v>
      </c>
      <c r="I188" s="15">
        <v>85</v>
      </c>
      <c r="J188" s="15">
        <v>57</v>
      </c>
      <c r="K188" s="15">
        <v>28</v>
      </c>
      <c r="L188" s="15">
        <v>22</v>
      </c>
      <c r="M188" s="79">
        <v>33.914999999999999</v>
      </c>
      <c r="N188" s="101">
        <v>33.914999999999999</v>
      </c>
      <c r="O188" s="63">
        <v>2530</v>
      </c>
      <c r="P188" s="64">
        <f>Table2245789101123456789101112131415161718192021[[#This Row],[PEMBULATAN]]*O188</f>
        <v>85804.95</v>
      </c>
    </row>
    <row r="189" spans="1:16" ht="26.25" customHeight="1" x14ac:dyDescent="0.2">
      <c r="A189" s="13"/>
      <c r="B189" s="73"/>
      <c r="C189" s="71" t="s">
        <v>3326</v>
      </c>
      <c r="D189" s="76" t="s">
        <v>69</v>
      </c>
      <c r="E189" s="12">
        <v>44482</v>
      </c>
      <c r="F189" s="74" t="s">
        <v>523</v>
      </c>
      <c r="G189" s="12" t="s">
        <v>3137</v>
      </c>
      <c r="H189" s="75" t="s">
        <v>3138</v>
      </c>
      <c r="I189" s="15">
        <v>82</v>
      </c>
      <c r="J189" s="15">
        <v>68</v>
      </c>
      <c r="K189" s="15">
        <v>22</v>
      </c>
      <c r="L189" s="15">
        <v>11</v>
      </c>
      <c r="M189" s="79">
        <v>30.667999999999999</v>
      </c>
      <c r="N189" s="101">
        <v>30.667999999999999</v>
      </c>
      <c r="O189" s="63">
        <v>2530</v>
      </c>
      <c r="P189" s="64">
        <f>Table2245789101123456789101112131415161718192021[[#This Row],[PEMBULATAN]]*O189</f>
        <v>77590.039999999994</v>
      </c>
    </row>
    <row r="190" spans="1:16" ht="26.25" customHeight="1" x14ac:dyDescent="0.2">
      <c r="A190" s="13"/>
      <c r="B190" s="73"/>
      <c r="C190" s="71" t="s">
        <v>3327</v>
      </c>
      <c r="D190" s="76" t="s">
        <v>69</v>
      </c>
      <c r="E190" s="12">
        <v>44482</v>
      </c>
      <c r="F190" s="74" t="s">
        <v>523</v>
      </c>
      <c r="G190" s="12" t="s">
        <v>3137</v>
      </c>
      <c r="H190" s="75" t="s">
        <v>3138</v>
      </c>
      <c r="I190" s="15">
        <v>78</v>
      </c>
      <c r="J190" s="15">
        <v>60</v>
      </c>
      <c r="K190" s="15">
        <v>28</v>
      </c>
      <c r="L190" s="15">
        <v>14</v>
      </c>
      <c r="M190" s="79">
        <v>32.76</v>
      </c>
      <c r="N190" s="101">
        <v>32.76</v>
      </c>
      <c r="O190" s="63">
        <v>2530</v>
      </c>
      <c r="P190" s="64">
        <f>Table2245789101123456789101112131415161718192021[[#This Row],[PEMBULATAN]]*O190</f>
        <v>82882.799999999988</v>
      </c>
    </row>
    <row r="191" spans="1:16" ht="26.25" customHeight="1" x14ac:dyDescent="0.2">
      <c r="A191" s="13"/>
      <c r="B191" s="73"/>
      <c r="C191" s="71" t="s">
        <v>3328</v>
      </c>
      <c r="D191" s="76" t="s">
        <v>69</v>
      </c>
      <c r="E191" s="12">
        <v>44482</v>
      </c>
      <c r="F191" s="74" t="s">
        <v>523</v>
      </c>
      <c r="G191" s="12" t="s">
        <v>3137</v>
      </c>
      <c r="H191" s="75" t="s">
        <v>3138</v>
      </c>
      <c r="I191" s="15">
        <v>56</v>
      </c>
      <c r="J191" s="15">
        <v>56</v>
      </c>
      <c r="K191" s="15">
        <v>30</v>
      </c>
      <c r="L191" s="15">
        <v>10</v>
      </c>
      <c r="M191" s="79">
        <v>23.52</v>
      </c>
      <c r="N191" s="101">
        <v>23.52</v>
      </c>
      <c r="O191" s="63">
        <v>2530</v>
      </c>
      <c r="P191" s="64">
        <f>Table2245789101123456789101112131415161718192021[[#This Row],[PEMBULATAN]]*O191</f>
        <v>59505.599999999999</v>
      </c>
    </row>
    <row r="192" spans="1:16" ht="26.25" customHeight="1" x14ac:dyDescent="0.2">
      <c r="A192" s="13"/>
      <c r="B192" s="73"/>
      <c r="C192" s="71" t="s">
        <v>3329</v>
      </c>
      <c r="D192" s="76" t="s">
        <v>69</v>
      </c>
      <c r="E192" s="12">
        <v>44482</v>
      </c>
      <c r="F192" s="74" t="s">
        <v>523</v>
      </c>
      <c r="G192" s="12" t="s">
        <v>3137</v>
      </c>
      <c r="H192" s="75" t="s">
        <v>3138</v>
      </c>
      <c r="I192" s="15">
        <v>77</v>
      </c>
      <c r="J192" s="15">
        <v>63</v>
      </c>
      <c r="K192" s="15">
        <v>26</v>
      </c>
      <c r="L192" s="15">
        <v>18</v>
      </c>
      <c r="M192" s="79">
        <v>31.531500000000001</v>
      </c>
      <c r="N192" s="101">
        <v>31.531500000000001</v>
      </c>
      <c r="O192" s="63">
        <v>2530</v>
      </c>
      <c r="P192" s="64">
        <f>Table2245789101123456789101112131415161718192021[[#This Row],[PEMBULATAN]]*O192</f>
        <v>79774.695000000007</v>
      </c>
    </row>
    <row r="193" spans="1:16" ht="26.25" customHeight="1" x14ac:dyDescent="0.2">
      <c r="A193" s="13"/>
      <c r="B193" s="73"/>
      <c r="C193" s="71" t="s">
        <v>3330</v>
      </c>
      <c r="D193" s="76" t="s">
        <v>69</v>
      </c>
      <c r="E193" s="12">
        <v>44482</v>
      </c>
      <c r="F193" s="74" t="s">
        <v>523</v>
      </c>
      <c r="G193" s="12" t="s">
        <v>3137</v>
      </c>
      <c r="H193" s="75" t="s">
        <v>3138</v>
      </c>
      <c r="I193" s="15">
        <v>66</v>
      </c>
      <c r="J193" s="15">
        <v>50</v>
      </c>
      <c r="K193" s="15">
        <v>24</v>
      </c>
      <c r="L193" s="15">
        <v>6</v>
      </c>
      <c r="M193" s="79">
        <v>19.8</v>
      </c>
      <c r="N193" s="101">
        <v>19.8</v>
      </c>
      <c r="O193" s="63">
        <v>2530</v>
      </c>
      <c r="P193" s="64">
        <f>Table2245789101123456789101112131415161718192021[[#This Row],[PEMBULATAN]]*O193</f>
        <v>50094</v>
      </c>
    </row>
    <row r="194" spans="1:16" ht="26.25" customHeight="1" x14ac:dyDescent="0.2">
      <c r="A194" s="13"/>
      <c r="B194" s="73"/>
      <c r="C194" s="71" t="s">
        <v>3331</v>
      </c>
      <c r="D194" s="76" t="s">
        <v>69</v>
      </c>
      <c r="E194" s="12">
        <v>44482</v>
      </c>
      <c r="F194" s="74" t="s">
        <v>523</v>
      </c>
      <c r="G194" s="12" t="s">
        <v>3137</v>
      </c>
      <c r="H194" s="75" t="s">
        <v>3138</v>
      </c>
      <c r="I194" s="15">
        <v>76</v>
      </c>
      <c r="J194" s="15">
        <v>68</v>
      </c>
      <c r="K194" s="15">
        <v>25</v>
      </c>
      <c r="L194" s="15">
        <v>12</v>
      </c>
      <c r="M194" s="79">
        <v>32.299999999999997</v>
      </c>
      <c r="N194" s="101">
        <v>33</v>
      </c>
      <c r="O194" s="63">
        <v>2530</v>
      </c>
      <c r="P194" s="64">
        <f>Table2245789101123456789101112131415161718192021[[#This Row],[PEMBULATAN]]*O194</f>
        <v>83490</v>
      </c>
    </row>
    <row r="195" spans="1:16" ht="26.25" customHeight="1" x14ac:dyDescent="0.2">
      <c r="A195" s="13"/>
      <c r="B195" s="73"/>
      <c r="C195" s="71" t="s">
        <v>3332</v>
      </c>
      <c r="D195" s="76" t="s">
        <v>69</v>
      </c>
      <c r="E195" s="12">
        <v>44482</v>
      </c>
      <c r="F195" s="74" t="s">
        <v>523</v>
      </c>
      <c r="G195" s="12" t="s">
        <v>3137</v>
      </c>
      <c r="H195" s="75" t="s">
        <v>3138</v>
      </c>
      <c r="I195" s="15">
        <v>80</v>
      </c>
      <c r="J195" s="15">
        <v>58</v>
      </c>
      <c r="K195" s="15">
        <v>27</v>
      </c>
      <c r="L195" s="15">
        <v>13</v>
      </c>
      <c r="M195" s="79">
        <v>31.32</v>
      </c>
      <c r="N195" s="101">
        <v>31.32</v>
      </c>
      <c r="O195" s="63">
        <v>2530</v>
      </c>
      <c r="P195" s="64">
        <f>Table2245789101123456789101112131415161718192021[[#This Row],[PEMBULATAN]]*O195</f>
        <v>79239.600000000006</v>
      </c>
    </row>
    <row r="196" spans="1:16" ht="26.25" customHeight="1" x14ac:dyDescent="0.2">
      <c r="A196" s="13"/>
      <c r="B196" s="73"/>
      <c r="C196" s="71" t="s">
        <v>3333</v>
      </c>
      <c r="D196" s="76" t="s">
        <v>69</v>
      </c>
      <c r="E196" s="12">
        <v>44482</v>
      </c>
      <c r="F196" s="74" t="s">
        <v>523</v>
      </c>
      <c r="G196" s="12" t="s">
        <v>3137</v>
      </c>
      <c r="H196" s="75" t="s">
        <v>3138</v>
      </c>
      <c r="I196" s="15">
        <v>84</v>
      </c>
      <c r="J196" s="15">
        <v>62</v>
      </c>
      <c r="K196" s="15">
        <v>23</v>
      </c>
      <c r="L196" s="15">
        <v>10</v>
      </c>
      <c r="M196" s="79">
        <v>29.946000000000002</v>
      </c>
      <c r="N196" s="101">
        <v>29.946000000000002</v>
      </c>
      <c r="O196" s="63">
        <v>2530</v>
      </c>
      <c r="P196" s="64">
        <f>Table2245789101123456789101112131415161718192021[[#This Row],[PEMBULATAN]]*O196</f>
        <v>75763.38</v>
      </c>
    </row>
    <row r="197" spans="1:16" ht="26.25" customHeight="1" x14ac:dyDescent="0.2">
      <c r="A197" s="13"/>
      <c r="B197" s="73"/>
      <c r="C197" s="71" t="s">
        <v>3334</v>
      </c>
      <c r="D197" s="76" t="s">
        <v>69</v>
      </c>
      <c r="E197" s="12">
        <v>44482</v>
      </c>
      <c r="F197" s="74" t="s">
        <v>523</v>
      </c>
      <c r="G197" s="12" t="s">
        <v>3137</v>
      </c>
      <c r="H197" s="75" t="s">
        <v>3138</v>
      </c>
      <c r="I197" s="15">
        <v>82</v>
      </c>
      <c r="J197" s="15">
        <v>64</v>
      </c>
      <c r="K197" s="15">
        <v>28</v>
      </c>
      <c r="L197" s="15">
        <v>17</v>
      </c>
      <c r="M197" s="79">
        <v>36.735999999999997</v>
      </c>
      <c r="N197" s="101">
        <v>36.735999999999997</v>
      </c>
      <c r="O197" s="63">
        <v>2530</v>
      </c>
      <c r="P197" s="64">
        <f>Table2245789101123456789101112131415161718192021[[#This Row],[PEMBULATAN]]*O197</f>
        <v>92942.079999999987</v>
      </c>
    </row>
    <row r="198" spans="1:16" ht="26.25" customHeight="1" x14ac:dyDescent="0.2">
      <c r="A198" s="13"/>
      <c r="B198" s="73"/>
      <c r="C198" s="71" t="s">
        <v>3335</v>
      </c>
      <c r="D198" s="76" t="s">
        <v>69</v>
      </c>
      <c r="E198" s="12">
        <v>44482</v>
      </c>
      <c r="F198" s="74" t="s">
        <v>523</v>
      </c>
      <c r="G198" s="12" t="s">
        <v>3137</v>
      </c>
      <c r="H198" s="75" t="s">
        <v>3138</v>
      </c>
      <c r="I198" s="15">
        <v>85</v>
      </c>
      <c r="J198" s="15">
        <v>44</v>
      </c>
      <c r="K198" s="15">
        <v>20</v>
      </c>
      <c r="L198" s="15">
        <v>16</v>
      </c>
      <c r="M198" s="79">
        <v>18.7</v>
      </c>
      <c r="N198" s="101">
        <v>18.7</v>
      </c>
      <c r="O198" s="63">
        <v>2530</v>
      </c>
      <c r="P198" s="64">
        <f>Table2245789101123456789101112131415161718192021[[#This Row],[PEMBULATAN]]*O198</f>
        <v>47311</v>
      </c>
    </row>
    <row r="199" spans="1:16" ht="26.25" customHeight="1" x14ac:dyDescent="0.2">
      <c r="A199" s="13"/>
      <c r="B199" s="73"/>
      <c r="C199" s="71" t="s">
        <v>3336</v>
      </c>
      <c r="D199" s="76" t="s">
        <v>69</v>
      </c>
      <c r="E199" s="12">
        <v>44482</v>
      </c>
      <c r="F199" s="74" t="s">
        <v>523</v>
      </c>
      <c r="G199" s="12" t="s">
        <v>3137</v>
      </c>
      <c r="H199" s="75" t="s">
        <v>3138</v>
      </c>
      <c r="I199" s="15">
        <v>44</v>
      </c>
      <c r="J199" s="15">
        <v>27</v>
      </c>
      <c r="K199" s="15">
        <v>23</v>
      </c>
      <c r="L199" s="15">
        <v>3</v>
      </c>
      <c r="M199" s="79">
        <v>6.8310000000000004</v>
      </c>
      <c r="N199" s="101">
        <v>6.8310000000000004</v>
      </c>
      <c r="O199" s="63">
        <v>2530</v>
      </c>
      <c r="P199" s="64">
        <f>Table2245789101123456789101112131415161718192021[[#This Row],[PEMBULATAN]]*O199</f>
        <v>17282.43</v>
      </c>
    </row>
    <row r="200" spans="1:16" ht="26.25" customHeight="1" x14ac:dyDescent="0.2">
      <c r="A200" s="13"/>
      <c r="B200" s="73"/>
      <c r="C200" s="71" t="s">
        <v>3337</v>
      </c>
      <c r="D200" s="76" t="s">
        <v>69</v>
      </c>
      <c r="E200" s="12">
        <v>44482</v>
      </c>
      <c r="F200" s="74" t="s">
        <v>523</v>
      </c>
      <c r="G200" s="12" t="s">
        <v>3137</v>
      </c>
      <c r="H200" s="75" t="s">
        <v>3138</v>
      </c>
      <c r="I200" s="15">
        <v>95</v>
      </c>
      <c r="J200" s="15">
        <v>66</v>
      </c>
      <c r="K200" s="15">
        <v>28</v>
      </c>
      <c r="L200" s="15">
        <v>23</v>
      </c>
      <c r="M200" s="79">
        <v>43.89</v>
      </c>
      <c r="N200" s="101">
        <v>43.89</v>
      </c>
      <c r="O200" s="63">
        <v>2530</v>
      </c>
      <c r="P200" s="64">
        <f>Table2245789101123456789101112131415161718192021[[#This Row],[PEMBULATAN]]*O200</f>
        <v>111041.7</v>
      </c>
    </row>
    <row r="201" spans="1:16" ht="26.25" customHeight="1" x14ac:dyDescent="0.2">
      <c r="A201" s="13"/>
      <c r="B201" s="73"/>
      <c r="C201" s="71" t="s">
        <v>3338</v>
      </c>
      <c r="D201" s="76" t="s">
        <v>69</v>
      </c>
      <c r="E201" s="12">
        <v>44482</v>
      </c>
      <c r="F201" s="74" t="s">
        <v>523</v>
      </c>
      <c r="G201" s="12" t="s">
        <v>3137</v>
      </c>
      <c r="H201" s="75" t="s">
        <v>3138</v>
      </c>
      <c r="I201" s="15">
        <v>87</v>
      </c>
      <c r="J201" s="15">
        <v>65</v>
      </c>
      <c r="K201" s="15">
        <v>22</v>
      </c>
      <c r="L201" s="15">
        <v>15</v>
      </c>
      <c r="M201" s="79">
        <v>31.102499999999999</v>
      </c>
      <c r="N201" s="101">
        <v>31.102499999999999</v>
      </c>
      <c r="O201" s="63">
        <v>2530</v>
      </c>
      <c r="P201" s="64">
        <f>Table2245789101123456789101112131415161718192021[[#This Row],[PEMBULATAN]]*O201</f>
        <v>78689.324999999997</v>
      </c>
    </row>
    <row r="202" spans="1:16" ht="26.25" customHeight="1" x14ac:dyDescent="0.2">
      <c r="A202" s="13"/>
      <c r="B202" s="73"/>
      <c r="C202" s="71" t="s">
        <v>3339</v>
      </c>
      <c r="D202" s="76" t="s">
        <v>69</v>
      </c>
      <c r="E202" s="12">
        <v>44482</v>
      </c>
      <c r="F202" s="74" t="s">
        <v>523</v>
      </c>
      <c r="G202" s="12" t="s">
        <v>3137</v>
      </c>
      <c r="H202" s="75" t="s">
        <v>3138</v>
      </c>
      <c r="I202" s="15">
        <v>70</v>
      </c>
      <c r="J202" s="15">
        <v>65</v>
      </c>
      <c r="K202" s="15">
        <v>18</v>
      </c>
      <c r="L202" s="15">
        <v>7</v>
      </c>
      <c r="M202" s="79">
        <v>20.475000000000001</v>
      </c>
      <c r="N202" s="101">
        <v>21</v>
      </c>
      <c r="O202" s="63">
        <v>2530</v>
      </c>
      <c r="P202" s="64">
        <f>Table2245789101123456789101112131415161718192021[[#This Row],[PEMBULATAN]]*O202</f>
        <v>53130</v>
      </c>
    </row>
    <row r="203" spans="1:16" ht="26.25" customHeight="1" x14ac:dyDescent="0.2">
      <c r="A203" s="13"/>
      <c r="B203" s="73"/>
      <c r="C203" s="71" t="s">
        <v>3340</v>
      </c>
      <c r="D203" s="76" t="s">
        <v>69</v>
      </c>
      <c r="E203" s="12">
        <v>44482</v>
      </c>
      <c r="F203" s="74" t="s">
        <v>523</v>
      </c>
      <c r="G203" s="12" t="s">
        <v>3137</v>
      </c>
      <c r="H203" s="75" t="s">
        <v>3138</v>
      </c>
      <c r="I203" s="15">
        <v>90</v>
      </c>
      <c r="J203" s="15">
        <v>65</v>
      </c>
      <c r="K203" s="15">
        <v>28</v>
      </c>
      <c r="L203" s="15">
        <v>12</v>
      </c>
      <c r="M203" s="79">
        <v>40.950000000000003</v>
      </c>
      <c r="N203" s="101">
        <v>40.950000000000003</v>
      </c>
      <c r="O203" s="63">
        <v>2530</v>
      </c>
      <c r="P203" s="64">
        <f>Table2245789101123456789101112131415161718192021[[#This Row],[PEMBULATAN]]*O203</f>
        <v>103603.5</v>
      </c>
    </row>
    <row r="204" spans="1:16" ht="26.25" customHeight="1" x14ac:dyDescent="0.2">
      <c r="A204" s="13"/>
      <c r="B204" s="73"/>
      <c r="C204" s="71" t="s">
        <v>3341</v>
      </c>
      <c r="D204" s="76" t="s">
        <v>69</v>
      </c>
      <c r="E204" s="12">
        <v>44482</v>
      </c>
      <c r="F204" s="74" t="s">
        <v>523</v>
      </c>
      <c r="G204" s="12" t="s">
        <v>3137</v>
      </c>
      <c r="H204" s="75" t="s">
        <v>3138</v>
      </c>
      <c r="I204" s="15">
        <v>78</v>
      </c>
      <c r="J204" s="15">
        <v>68</v>
      </c>
      <c r="K204" s="15">
        <v>18</v>
      </c>
      <c r="L204" s="15">
        <v>7</v>
      </c>
      <c r="M204" s="79">
        <v>23.867999999999999</v>
      </c>
      <c r="N204" s="101">
        <v>23.867999999999999</v>
      </c>
      <c r="O204" s="63">
        <v>2530</v>
      </c>
      <c r="P204" s="64">
        <f>Table2245789101123456789101112131415161718192021[[#This Row],[PEMBULATAN]]*O204</f>
        <v>60386.039999999994</v>
      </c>
    </row>
    <row r="205" spans="1:16" ht="26.25" customHeight="1" x14ac:dyDescent="0.2">
      <c r="A205" s="13"/>
      <c r="B205" s="73"/>
      <c r="C205" s="71" t="s">
        <v>3342</v>
      </c>
      <c r="D205" s="76" t="s">
        <v>69</v>
      </c>
      <c r="E205" s="12">
        <v>44482</v>
      </c>
      <c r="F205" s="74" t="s">
        <v>523</v>
      </c>
      <c r="G205" s="12" t="s">
        <v>3137</v>
      </c>
      <c r="H205" s="75" t="s">
        <v>3138</v>
      </c>
      <c r="I205" s="15">
        <v>60</v>
      </c>
      <c r="J205" s="15">
        <v>58</v>
      </c>
      <c r="K205" s="15">
        <v>34</v>
      </c>
      <c r="L205" s="15">
        <v>6</v>
      </c>
      <c r="M205" s="79">
        <v>29.58</v>
      </c>
      <c r="N205" s="101">
        <v>29.58</v>
      </c>
      <c r="O205" s="63">
        <v>2530</v>
      </c>
      <c r="P205" s="64">
        <f>Table2245789101123456789101112131415161718192021[[#This Row],[PEMBULATAN]]*O205</f>
        <v>74837.399999999994</v>
      </c>
    </row>
    <row r="206" spans="1:16" ht="26.25" customHeight="1" x14ac:dyDescent="0.2">
      <c r="A206" s="13"/>
      <c r="B206" s="73"/>
      <c r="C206" s="71" t="s">
        <v>3343</v>
      </c>
      <c r="D206" s="76" t="s">
        <v>69</v>
      </c>
      <c r="E206" s="12">
        <v>44482</v>
      </c>
      <c r="F206" s="74" t="s">
        <v>523</v>
      </c>
      <c r="G206" s="12" t="s">
        <v>3137</v>
      </c>
      <c r="H206" s="75" t="s">
        <v>3138</v>
      </c>
      <c r="I206" s="15">
        <v>55</v>
      </c>
      <c r="J206" s="15">
        <v>42</v>
      </c>
      <c r="K206" s="15">
        <v>12</v>
      </c>
      <c r="L206" s="15">
        <v>6</v>
      </c>
      <c r="M206" s="79">
        <v>6.93</v>
      </c>
      <c r="N206" s="101">
        <v>6.93</v>
      </c>
      <c r="O206" s="63">
        <v>2530</v>
      </c>
      <c r="P206" s="64">
        <f>Table2245789101123456789101112131415161718192021[[#This Row],[PEMBULATAN]]*O206</f>
        <v>17532.899999999998</v>
      </c>
    </row>
    <row r="207" spans="1:16" ht="26.25" customHeight="1" x14ac:dyDescent="0.2">
      <c r="A207" s="13"/>
      <c r="B207" s="73"/>
      <c r="C207" s="71" t="s">
        <v>3344</v>
      </c>
      <c r="D207" s="76" t="s">
        <v>69</v>
      </c>
      <c r="E207" s="12">
        <v>44482</v>
      </c>
      <c r="F207" s="74" t="s">
        <v>523</v>
      </c>
      <c r="G207" s="12" t="s">
        <v>3137</v>
      </c>
      <c r="H207" s="75" t="s">
        <v>3138</v>
      </c>
      <c r="I207" s="15">
        <v>58</v>
      </c>
      <c r="J207" s="15">
        <v>42</v>
      </c>
      <c r="K207" s="15">
        <v>13</v>
      </c>
      <c r="L207" s="15">
        <v>6</v>
      </c>
      <c r="M207" s="79">
        <v>7.9169999999999998</v>
      </c>
      <c r="N207" s="101">
        <v>7.9169999999999998</v>
      </c>
      <c r="O207" s="63">
        <v>2530</v>
      </c>
      <c r="P207" s="64">
        <f>Table2245789101123456789101112131415161718192021[[#This Row],[PEMBULATAN]]*O207</f>
        <v>20030.009999999998</v>
      </c>
    </row>
    <row r="208" spans="1:16" ht="26.25" customHeight="1" x14ac:dyDescent="0.2">
      <c r="A208" s="13"/>
      <c r="B208" s="73"/>
      <c r="C208" s="71" t="s">
        <v>3345</v>
      </c>
      <c r="D208" s="76" t="s">
        <v>69</v>
      </c>
      <c r="E208" s="12">
        <v>44482</v>
      </c>
      <c r="F208" s="74" t="s">
        <v>523</v>
      </c>
      <c r="G208" s="12" t="s">
        <v>3137</v>
      </c>
      <c r="H208" s="75" t="s">
        <v>3138</v>
      </c>
      <c r="I208" s="15">
        <v>76</v>
      </c>
      <c r="J208" s="15">
        <v>58</v>
      </c>
      <c r="K208" s="15">
        <v>24</v>
      </c>
      <c r="L208" s="15">
        <v>11</v>
      </c>
      <c r="M208" s="79">
        <v>26.448</v>
      </c>
      <c r="N208" s="101">
        <v>27</v>
      </c>
      <c r="O208" s="63">
        <v>2530</v>
      </c>
      <c r="P208" s="64">
        <f>Table2245789101123456789101112131415161718192021[[#This Row],[PEMBULATAN]]*O208</f>
        <v>68310</v>
      </c>
    </row>
    <row r="209" spans="1:16" ht="26.25" customHeight="1" x14ac:dyDescent="0.2">
      <c r="A209" s="13"/>
      <c r="B209" s="73"/>
      <c r="C209" s="71" t="s">
        <v>3346</v>
      </c>
      <c r="D209" s="76" t="s">
        <v>69</v>
      </c>
      <c r="E209" s="12">
        <v>44482</v>
      </c>
      <c r="F209" s="74" t="s">
        <v>523</v>
      </c>
      <c r="G209" s="12" t="s">
        <v>3137</v>
      </c>
      <c r="H209" s="75" t="s">
        <v>3138</v>
      </c>
      <c r="I209" s="15">
        <v>74</v>
      </c>
      <c r="J209" s="15">
        <v>68</v>
      </c>
      <c r="K209" s="15">
        <v>27</v>
      </c>
      <c r="L209" s="15">
        <v>18</v>
      </c>
      <c r="M209" s="79">
        <v>33.966000000000001</v>
      </c>
      <c r="N209" s="101">
        <v>33.966000000000001</v>
      </c>
      <c r="O209" s="63">
        <v>2530</v>
      </c>
      <c r="P209" s="64">
        <f>Table2245789101123456789101112131415161718192021[[#This Row],[PEMBULATAN]]*O209</f>
        <v>85933.98</v>
      </c>
    </row>
    <row r="210" spans="1:16" ht="26.25" customHeight="1" x14ac:dyDescent="0.2">
      <c r="A210" s="13"/>
      <c r="B210" s="73"/>
      <c r="C210" s="71" t="s">
        <v>3347</v>
      </c>
      <c r="D210" s="76" t="s">
        <v>69</v>
      </c>
      <c r="E210" s="12">
        <v>44482</v>
      </c>
      <c r="F210" s="74" t="s">
        <v>523</v>
      </c>
      <c r="G210" s="12" t="s">
        <v>3137</v>
      </c>
      <c r="H210" s="75" t="s">
        <v>3138</v>
      </c>
      <c r="I210" s="15">
        <v>80</v>
      </c>
      <c r="J210" s="15">
        <v>58</v>
      </c>
      <c r="K210" s="15">
        <v>33</v>
      </c>
      <c r="L210" s="15">
        <v>18</v>
      </c>
      <c r="M210" s="79">
        <v>38.28</v>
      </c>
      <c r="N210" s="101">
        <v>38.28</v>
      </c>
      <c r="O210" s="63">
        <v>2530</v>
      </c>
      <c r="P210" s="64">
        <f>Table2245789101123456789101112131415161718192021[[#This Row],[PEMBULATAN]]*O210</f>
        <v>96848.400000000009</v>
      </c>
    </row>
    <row r="211" spans="1:16" ht="26.25" customHeight="1" x14ac:dyDescent="0.2">
      <c r="A211" s="13"/>
      <c r="B211" s="73"/>
      <c r="C211" s="71" t="s">
        <v>3348</v>
      </c>
      <c r="D211" s="76" t="s">
        <v>69</v>
      </c>
      <c r="E211" s="12">
        <v>44482</v>
      </c>
      <c r="F211" s="74" t="s">
        <v>523</v>
      </c>
      <c r="G211" s="12" t="s">
        <v>3137</v>
      </c>
      <c r="H211" s="75" t="s">
        <v>3138</v>
      </c>
      <c r="I211" s="15">
        <v>80</v>
      </c>
      <c r="J211" s="15">
        <v>62</v>
      </c>
      <c r="K211" s="15">
        <v>35</v>
      </c>
      <c r="L211" s="15">
        <v>21</v>
      </c>
      <c r="M211" s="79">
        <v>43.4</v>
      </c>
      <c r="N211" s="101">
        <v>44</v>
      </c>
      <c r="O211" s="63">
        <v>2530</v>
      </c>
      <c r="P211" s="64">
        <f>Table2245789101123456789101112131415161718192021[[#This Row],[PEMBULATAN]]*O211</f>
        <v>111320</v>
      </c>
    </row>
    <row r="212" spans="1:16" ht="26.25" customHeight="1" x14ac:dyDescent="0.2">
      <c r="A212" s="13"/>
      <c r="B212" s="73"/>
      <c r="C212" s="71" t="s">
        <v>3349</v>
      </c>
      <c r="D212" s="76" t="s">
        <v>69</v>
      </c>
      <c r="E212" s="12">
        <v>44482</v>
      </c>
      <c r="F212" s="74" t="s">
        <v>523</v>
      </c>
      <c r="G212" s="12" t="s">
        <v>3137</v>
      </c>
      <c r="H212" s="75" t="s">
        <v>3138</v>
      </c>
      <c r="I212" s="15">
        <v>47</v>
      </c>
      <c r="J212" s="15">
        <v>40</v>
      </c>
      <c r="K212" s="15">
        <v>20</v>
      </c>
      <c r="L212" s="15">
        <v>1</v>
      </c>
      <c r="M212" s="79">
        <v>9.4</v>
      </c>
      <c r="N212" s="101">
        <v>10</v>
      </c>
      <c r="O212" s="63">
        <v>2530</v>
      </c>
      <c r="P212" s="64">
        <f>Table2245789101123456789101112131415161718192021[[#This Row],[PEMBULATAN]]*O212</f>
        <v>25300</v>
      </c>
    </row>
    <row r="213" spans="1:16" ht="26.25" customHeight="1" x14ac:dyDescent="0.2">
      <c r="A213" s="13"/>
      <c r="B213" s="73"/>
      <c r="C213" s="71" t="s">
        <v>3350</v>
      </c>
      <c r="D213" s="76" t="s">
        <v>69</v>
      </c>
      <c r="E213" s="12">
        <v>44482</v>
      </c>
      <c r="F213" s="74" t="s">
        <v>523</v>
      </c>
      <c r="G213" s="12" t="s">
        <v>3137</v>
      </c>
      <c r="H213" s="75" t="s">
        <v>3138</v>
      </c>
      <c r="I213" s="15">
        <v>94</v>
      </c>
      <c r="J213" s="15">
        <v>55</v>
      </c>
      <c r="K213" s="15">
        <v>38</v>
      </c>
      <c r="L213" s="15">
        <v>22</v>
      </c>
      <c r="M213" s="79">
        <v>49.115000000000002</v>
      </c>
      <c r="N213" s="101">
        <v>49.115000000000002</v>
      </c>
      <c r="O213" s="63">
        <v>2530</v>
      </c>
      <c r="P213" s="64">
        <f>Table2245789101123456789101112131415161718192021[[#This Row],[PEMBULATAN]]*O213</f>
        <v>124260.95000000001</v>
      </c>
    </row>
    <row r="214" spans="1:16" ht="26.25" customHeight="1" x14ac:dyDescent="0.2">
      <c r="A214" s="13"/>
      <c r="B214" s="73"/>
      <c r="C214" s="71" t="s">
        <v>3351</v>
      </c>
      <c r="D214" s="76" t="s">
        <v>69</v>
      </c>
      <c r="E214" s="12">
        <v>44482</v>
      </c>
      <c r="F214" s="74" t="s">
        <v>523</v>
      </c>
      <c r="G214" s="12" t="s">
        <v>3137</v>
      </c>
      <c r="H214" s="75" t="s">
        <v>3138</v>
      </c>
      <c r="I214" s="15">
        <v>93</v>
      </c>
      <c r="J214" s="15">
        <v>70</v>
      </c>
      <c r="K214" s="15">
        <v>15</v>
      </c>
      <c r="L214" s="15">
        <v>9</v>
      </c>
      <c r="M214" s="79">
        <v>24.412500000000001</v>
      </c>
      <c r="N214" s="101">
        <v>25</v>
      </c>
      <c r="O214" s="63">
        <v>2530</v>
      </c>
      <c r="P214" s="64">
        <f>Table2245789101123456789101112131415161718192021[[#This Row],[PEMBULATAN]]*O214</f>
        <v>63250</v>
      </c>
    </row>
    <row r="215" spans="1:16" ht="26.25" customHeight="1" x14ac:dyDescent="0.2">
      <c r="A215" s="13"/>
      <c r="B215" s="73"/>
      <c r="C215" s="71" t="s">
        <v>3352</v>
      </c>
      <c r="D215" s="76" t="s">
        <v>69</v>
      </c>
      <c r="E215" s="12">
        <v>44482</v>
      </c>
      <c r="F215" s="74" t="s">
        <v>523</v>
      </c>
      <c r="G215" s="12" t="s">
        <v>3137</v>
      </c>
      <c r="H215" s="75" t="s">
        <v>3138</v>
      </c>
      <c r="I215" s="15">
        <v>90</v>
      </c>
      <c r="J215" s="15">
        <v>57</v>
      </c>
      <c r="K215" s="15">
        <v>34</v>
      </c>
      <c r="L215" s="15">
        <v>21</v>
      </c>
      <c r="M215" s="79">
        <v>43.604999999999997</v>
      </c>
      <c r="N215" s="101">
        <v>43.604999999999997</v>
      </c>
      <c r="O215" s="63">
        <v>2530</v>
      </c>
      <c r="P215" s="64">
        <f>Table2245789101123456789101112131415161718192021[[#This Row],[PEMBULATAN]]*O215</f>
        <v>110320.65</v>
      </c>
    </row>
    <row r="216" spans="1:16" ht="26.25" customHeight="1" x14ac:dyDescent="0.2">
      <c r="A216" s="13"/>
      <c r="B216" s="73"/>
      <c r="C216" s="71" t="s">
        <v>3353</v>
      </c>
      <c r="D216" s="76" t="s">
        <v>69</v>
      </c>
      <c r="E216" s="12">
        <v>44482</v>
      </c>
      <c r="F216" s="74" t="s">
        <v>523</v>
      </c>
      <c r="G216" s="12" t="s">
        <v>3137</v>
      </c>
      <c r="H216" s="75" t="s">
        <v>3138</v>
      </c>
      <c r="I216" s="15">
        <v>83</v>
      </c>
      <c r="J216" s="15">
        <v>55</v>
      </c>
      <c r="K216" s="15">
        <v>10</v>
      </c>
      <c r="L216" s="15">
        <v>2</v>
      </c>
      <c r="M216" s="79">
        <v>11.4125</v>
      </c>
      <c r="N216" s="101">
        <v>12</v>
      </c>
      <c r="O216" s="63">
        <v>2530</v>
      </c>
      <c r="P216" s="64">
        <f>Table2245789101123456789101112131415161718192021[[#This Row],[PEMBULATAN]]*O216</f>
        <v>30360</v>
      </c>
    </row>
    <row r="217" spans="1:16" ht="26.25" customHeight="1" x14ac:dyDescent="0.2">
      <c r="A217" s="13"/>
      <c r="B217" s="73"/>
      <c r="C217" s="71" t="s">
        <v>3354</v>
      </c>
      <c r="D217" s="76" t="s">
        <v>69</v>
      </c>
      <c r="E217" s="12">
        <v>44482</v>
      </c>
      <c r="F217" s="74" t="s">
        <v>523</v>
      </c>
      <c r="G217" s="12" t="s">
        <v>3137</v>
      </c>
      <c r="H217" s="75" t="s">
        <v>3138</v>
      </c>
      <c r="I217" s="15">
        <v>92</v>
      </c>
      <c r="J217" s="15">
        <v>60</v>
      </c>
      <c r="K217" s="15">
        <v>12</v>
      </c>
      <c r="L217" s="15">
        <v>2</v>
      </c>
      <c r="M217" s="79">
        <v>16.559999999999999</v>
      </c>
      <c r="N217" s="101">
        <v>16.559999999999999</v>
      </c>
      <c r="O217" s="63">
        <v>2530</v>
      </c>
      <c r="P217" s="64">
        <f>Table2245789101123456789101112131415161718192021[[#This Row],[PEMBULATAN]]*O217</f>
        <v>41896.799999999996</v>
      </c>
    </row>
    <row r="218" spans="1:16" ht="26.25" customHeight="1" x14ac:dyDescent="0.2">
      <c r="A218" s="13"/>
      <c r="B218" s="73"/>
      <c r="C218" s="71" t="s">
        <v>3355</v>
      </c>
      <c r="D218" s="76" t="s">
        <v>69</v>
      </c>
      <c r="E218" s="12">
        <v>44482</v>
      </c>
      <c r="F218" s="74" t="s">
        <v>523</v>
      </c>
      <c r="G218" s="12" t="s">
        <v>3137</v>
      </c>
      <c r="H218" s="75" t="s">
        <v>3138</v>
      </c>
      <c r="I218" s="15">
        <v>77</v>
      </c>
      <c r="J218" s="15">
        <v>73</v>
      </c>
      <c r="K218" s="15">
        <v>20</v>
      </c>
      <c r="L218" s="15">
        <v>7</v>
      </c>
      <c r="M218" s="79">
        <v>28.105</v>
      </c>
      <c r="N218" s="101">
        <v>28.105</v>
      </c>
      <c r="O218" s="63">
        <v>2530</v>
      </c>
      <c r="P218" s="64">
        <f>Table2245789101123456789101112131415161718192021[[#This Row],[PEMBULATAN]]*O218</f>
        <v>71105.649999999994</v>
      </c>
    </row>
    <row r="219" spans="1:16" ht="26.25" customHeight="1" x14ac:dyDescent="0.2">
      <c r="A219" s="13"/>
      <c r="B219" s="73"/>
      <c r="C219" s="71" t="s">
        <v>3356</v>
      </c>
      <c r="D219" s="76" t="s">
        <v>69</v>
      </c>
      <c r="E219" s="12">
        <v>44482</v>
      </c>
      <c r="F219" s="74" t="s">
        <v>523</v>
      </c>
      <c r="G219" s="12" t="s">
        <v>3137</v>
      </c>
      <c r="H219" s="75" t="s">
        <v>3138</v>
      </c>
      <c r="I219" s="15">
        <v>77</v>
      </c>
      <c r="J219" s="15">
        <v>62</v>
      </c>
      <c r="K219" s="15">
        <v>28</v>
      </c>
      <c r="L219" s="15">
        <v>12</v>
      </c>
      <c r="M219" s="79">
        <v>33.417999999999999</v>
      </c>
      <c r="N219" s="101">
        <v>34</v>
      </c>
      <c r="O219" s="63">
        <v>2530</v>
      </c>
      <c r="P219" s="64">
        <f>Table2245789101123456789101112131415161718192021[[#This Row],[PEMBULATAN]]*O219</f>
        <v>86020</v>
      </c>
    </row>
    <row r="220" spans="1:16" ht="26.25" customHeight="1" x14ac:dyDescent="0.2">
      <c r="A220" s="13"/>
      <c r="B220" s="73"/>
      <c r="C220" s="71" t="s">
        <v>3357</v>
      </c>
      <c r="D220" s="76" t="s">
        <v>69</v>
      </c>
      <c r="E220" s="12">
        <v>44482</v>
      </c>
      <c r="F220" s="74" t="s">
        <v>523</v>
      </c>
      <c r="G220" s="12" t="s">
        <v>3137</v>
      </c>
      <c r="H220" s="75" t="s">
        <v>3138</v>
      </c>
      <c r="I220" s="15">
        <v>84</v>
      </c>
      <c r="J220" s="15">
        <v>50</v>
      </c>
      <c r="K220" s="15">
        <v>35</v>
      </c>
      <c r="L220" s="15">
        <v>12</v>
      </c>
      <c r="M220" s="79">
        <v>36.75</v>
      </c>
      <c r="N220" s="101">
        <v>36.75</v>
      </c>
      <c r="O220" s="63">
        <v>2530</v>
      </c>
      <c r="P220" s="64">
        <f>Table2245789101123456789101112131415161718192021[[#This Row],[PEMBULATAN]]*O220</f>
        <v>92977.5</v>
      </c>
    </row>
    <row r="221" spans="1:16" ht="26.25" customHeight="1" x14ac:dyDescent="0.2">
      <c r="A221" s="13"/>
      <c r="B221" s="73"/>
      <c r="C221" s="71" t="s">
        <v>3358</v>
      </c>
      <c r="D221" s="76" t="s">
        <v>69</v>
      </c>
      <c r="E221" s="12">
        <v>44482</v>
      </c>
      <c r="F221" s="74" t="s">
        <v>523</v>
      </c>
      <c r="G221" s="12" t="s">
        <v>3137</v>
      </c>
      <c r="H221" s="75" t="s">
        <v>3138</v>
      </c>
      <c r="I221" s="15">
        <v>68</v>
      </c>
      <c r="J221" s="15">
        <v>63</v>
      </c>
      <c r="K221" s="15">
        <v>15</v>
      </c>
      <c r="L221" s="15">
        <v>6</v>
      </c>
      <c r="M221" s="79">
        <v>16.065000000000001</v>
      </c>
      <c r="N221" s="101">
        <v>16.065000000000001</v>
      </c>
      <c r="O221" s="63">
        <v>2530</v>
      </c>
      <c r="P221" s="64">
        <f>Table2245789101123456789101112131415161718192021[[#This Row],[PEMBULATAN]]*O221</f>
        <v>40644.450000000004</v>
      </c>
    </row>
    <row r="222" spans="1:16" ht="26.25" customHeight="1" x14ac:dyDescent="0.2">
      <c r="A222" s="13"/>
      <c r="B222" s="73"/>
      <c r="C222" s="71" t="s">
        <v>3359</v>
      </c>
      <c r="D222" s="76" t="s">
        <v>69</v>
      </c>
      <c r="E222" s="12">
        <v>44482</v>
      </c>
      <c r="F222" s="74" t="s">
        <v>523</v>
      </c>
      <c r="G222" s="12" t="s">
        <v>3137</v>
      </c>
      <c r="H222" s="75" t="s">
        <v>3138</v>
      </c>
      <c r="I222" s="15">
        <v>73</v>
      </c>
      <c r="J222" s="15">
        <v>65</v>
      </c>
      <c r="K222" s="15">
        <v>20</v>
      </c>
      <c r="L222" s="15">
        <v>10</v>
      </c>
      <c r="M222" s="79">
        <v>23.725000000000001</v>
      </c>
      <c r="N222" s="101">
        <v>23.725000000000001</v>
      </c>
      <c r="O222" s="63">
        <v>2530</v>
      </c>
      <c r="P222" s="64">
        <f>Table2245789101123456789101112131415161718192021[[#This Row],[PEMBULATAN]]*O222</f>
        <v>60024.25</v>
      </c>
    </row>
    <row r="223" spans="1:16" ht="26.25" customHeight="1" x14ac:dyDescent="0.2">
      <c r="A223" s="13"/>
      <c r="B223" s="73"/>
      <c r="C223" s="71" t="s">
        <v>3360</v>
      </c>
      <c r="D223" s="76" t="s">
        <v>69</v>
      </c>
      <c r="E223" s="12">
        <v>44482</v>
      </c>
      <c r="F223" s="74" t="s">
        <v>523</v>
      </c>
      <c r="G223" s="12" t="s">
        <v>3137</v>
      </c>
      <c r="H223" s="75" t="s">
        <v>3138</v>
      </c>
      <c r="I223" s="15">
        <v>78</v>
      </c>
      <c r="J223" s="15">
        <v>66</v>
      </c>
      <c r="K223" s="15">
        <v>35</v>
      </c>
      <c r="L223" s="15">
        <v>12</v>
      </c>
      <c r="M223" s="79">
        <v>45.045000000000002</v>
      </c>
      <c r="N223" s="101">
        <v>45.045000000000002</v>
      </c>
      <c r="O223" s="63">
        <v>2530</v>
      </c>
      <c r="P223" s="64">
        <f>Table2245789101123456789101112131415161718192021[[#This Row],[PEMBULATAN]]*O223</f>
        <v>113963.85</v>
      </c>
    </row>
    <row r="224" spans="1:16" ht="26.25" customHeight="1" x14ac:dyDescent="0.2">
      <c r="A224" s="13"/>
      <c r="B224" s="73"/>
      <c r="C224" s="71" t="s">
        <v>3361</v>
      </c>
      <c r="D224" s="76" t="s">
        <v>69</v>
      </c>
      <c r="E224" s="12">
        <v>44482</v>
      </c>
      <c r="F224" s="74" t="s">
        <v>523</v>
      </c>
      <c r="G224" s="12" t="s">
        <v>3137</v>
      </c>
      <c r="H224" s="75" t="s">
        <v>3138</v>
      </c>
      <c r="I224" s="15">
        <v>85</v>
      </c>
      <c r="J224" s="15">
        <v>60</v>
      </c>
      <c r="K224" s="15">
        <v>32</v>
      </c>
      <c r="L224" s="15">
        <v>11</v>
      </c>
      <c r="M224" s="79">
        <v>40.799999999999997</v>
      </c>
      <c r="N224" s="101">
        <v>40.799999999999997</v>
      </c>
      <c r="O224" s="63">
        <v>2530</v>
      </c>
      <c r="P224" s="64">
        <f>Table2245789101123456789101112131415161718192021[[#This Row],[PEMBULATAN]]*O224</f>
        <v>103224</v>
      </c>
    </row>
    <row r="225" spans="1:16" ht="26.25" customHeight="1" x14ac:dyDescent="0.2">
      <c r="A225" s="13"/>
      <c r="B225" s="73"/>
      <c r="C225" s="71" t="s">
        <v>3362</v>
      </c>
      <c r="D225" s="76" t="s">
        <v>69</v>
      </c>
      <c r="E225" s="12">
        <v>44482</v>
      </c>
      <c r="F225" s="74" t="s">
        <v>523</v>
      </c>
      <c r="G225" s="12" t="s">
        <v>3137</v>
      </c>
      <c r="H225" s="75" t="s">
        <v>3138</v>
      </c>
      <c r="I225" s="15">
        <v>80</v>
      </c>
      <c r="J225" s="15">
        <v>56</v>
      </c>
      <c r="K225" s="15">
        <v>32</v>
      </c>
      <c r="L225" s="15">
        <v>9</v>
      </c>
      <c r="M225" s="79">
        <v>35.840000000000003</v>
      </c>
      <c r="N225" s="101">
        <v>35.840000000000003</v>
      </c>
      <c r="O225" s="63">
        <v>2530</v>
      </c>
      <c r="P225" s="64">
        <f>Table2245789101123456789101112131415161718192021[[#This Row],[PEMBULATAN]]*O225</f>
        <v>90675.200000000012</v>
      </c>
    </row>
    <row r="226" spans="1:16" ht="26.25" customHeight="1" x14ac:dyDescent="0.2">
      <c r="A226" s="13"/>
      <c r="B226" s="73"/>
      <c r="C226" s="71" t="s">
        <v>3363</v>
      </c>
      <c r="D226" s="76" t="s">
        <v>69</v>
      </c>
      <c r="E226" s="12">
        <v>44482</v>
      </c>
      <c r="F226" s="74" t="s">
        <v>523</v>
      </c>
      <c r="G226" s="12" t="s">
        <v>3137</v>
      </c>
      <c r="H226" s="75" t="s">
        <v>3138</v>
      </c>
      <c r="I226" s="15">
        <v>70</v>
      </c>
      <c r="J226" s="15">
        <v>63</v>
      </c>
      <c r="K226" s="15">
        <v>18</v>
      </c>
      <c r="L226" s="15">
        <v>7</v>
      </c>
      <c r="M226" s="79">
        <v>19.844999999999999</v>
      </c>
      <c r="N226" s="101">
        <v>19.844999999999999</v>
      </c>
      <c r="O226" s="63">
        <v>2530</v>
      </c>
      <c r="P226" s="64">
        <f>Table2245789101123456789101112131415161718192021[[#This Row],[PEMBULATAN]]*O226</f>
        <v>50207.85</v>
      </c>
    </row>
    <row r="227" spans="1:16" ht="26.25" customHeight="1" x14ac:dyDescent="0.2">
      <c r="A227" s="13"/>
      <c r="B227" s="73"/>
      <c r="C227" s="71" t="s">
        <v>3364</v>
      </c>
      <c r="D227" s="76" t="s">
        <v>69</v>
      </c>
      <c r="E227" s="12">
        <v>44482</v>
      </c>
      <c r="F227" s="74" t="s">
        <v>523</v>
      </c>
      <c r="G227" s="12" t="s">
        <v>3137</v>
      </c>
      <c r="H227" s="75" t="s">
        <v>3138</v>
      </c>
      <c r="I227" s="15">
        <v>68</v>
      </c>
      <c r="J227" s="15">
        <v>57</v>
      </c>
      <c r="K227" s="15">
        <v>22</v>
      </c>
      <c r="L227" s="15">
        <v>5</v>
      </c>
      <c r="M227" s="79">
        <v>21.318000000000001</v>
      </c>
      <c r="N227" s="101">
        <v>22</v>
      </c>
      <c r="O227" s="63">
        <v>2530</v>
      </c>
      <c r="P227" s="64">
        <f>Table2245789101123456789101112131415161718192021[[#This Row],[PEMBULATAN]]*O227</f>
        <v>55660</v>
      </c>
    </row>
    <row r="228" spans="1:16" ht="26.25" customHeight="1" x14ac:dyDescent="0.2">
      <c r="A228" s="13"/>
      <c r="B228" s="73"/>
      <c r="C228" s="71" t="s">
        <v>3365</v>
      </c>
      <c r="D228" s="76" t="s">
        <v>69</v>
      </c>
      <c r="E228" s="12">
        <v>44482</v>
      </c>
      <c r="F228" s="74" t="s">
        <v>523</v>
      </c>
      <c r="G228" s="12" t="s">
        <v>3137</v>
      </c>
      <c r="H228" s="75" t="s">
        <v>3138</v>
      </c>
      <c r="I228" s="15">
        <v>75</v>
      </c>
      <c r="J228" s="15">
        <v>58</v>
      </c>
      <c r="K228" s="15">
        <v>27</v>
      </c>
      <c r="L228" s="15">
        <v>11</v>
      </c>
      <c r="M228" s="79">
        <v>29.362500000000001</v>
      </c>
      <c r="N228" s="101">
        <v>30</v>
      </c>
      <c r="O228" s="63">
        <v>2530</v>
      </c>
      <c r="P228" s="64">
        <f>Table2245789101123456789101112131415161718192021[[#This Row],[PEMBULATAN]]*O228</f>
        <v>75900</v>
      </c>
    </row>
    <row r="229" spans="1:16" ht="26.25" customHeight="1" x14ac:dyDescent="0.2">
      <c r="A229" s="13"/>
      <c r="B229" s="73"/>
      <c r="C229" s="71" t="s">
        <v>3366</v>
      </c>
      <c r="D229" s="76" t="s">
        <v>69</v>
      </c>
      <c r="E229" s="12">
        <v>44482</v>
      </c>
      <c r="F229" s="74" t="s">
        <v>523</v>
      </c>
      <c r="G229" s="12" t="s">
        <v>3137</v>
      </c>
      <c r="H229" s="75" t="s">
        <v>3138</v>
      </c>
      <c r="I229" s="15">
        <v>68</v>
      </c>
      <c r="J229" s="15">
        <v>60</v>
      </c>
      <c r="K229" s="15">
        <v>22</v>
      </c>
      <c r="L229" s="15">
        <v>6</v>
      </c>
      <c r="M229" s="79">
        <v>22.44</v>
      </c>
      <c r="N229" s="101">
        <v>23</v>
      </c>
      <c r="O229" s="63">
        <v>2530</v>
      </c>
      <c r="P229" s="64">
        <f>Table2245789101123456789101112131415161718192021[[#This Row],[PEMBULATAN]]*O229</f>
        <v>58190</v>
      </c>
    </row>
    <row r="230" spans="1:16" ht="26.25" customHeight="1" x14ac:dyDescent="0.2">
      <c r="A230" s="13"/>
      <c r="B230" s="73"/>
      <c r="C230" s="71" t="s">
        <v>3367</v>
      </c>
      <c r="D230" s="76" t="s">
        <v>69</v>
      </c>
      <c r="E230" s="12">
        <v>44482</v>
      </c>
      <c r="F230" s="74" t="s">
        <v>523</v>
      </c>
      <c r="G230" s="12" t="s">
        <v>3137</v>
      </c>
      <c r="H230" s="75" t="s">
        <v>3138</v>
      </c>
      <c r="I230" s="15">
        <v>75</v>
      </c>
      <c r="J230" s="15">
        <v>64</v>
      </c>
      <c r="K230" s="15">
        <v>22</v>
      </c>
      <c r="L230" s="15">
        <v>10</v>
      </c>
      <c r="M230" s="79">
        <v>26.4</v>
      </c>
      <c r="N230" s="101">
        <v>27</v>
      </c>
      <c r="O230" s="63">
        <v>2530</v>
      </c>
      <c r="P230" s="64">
        <f>Table2245789101123456789101112131415161718192021[[#This Row],[PEMBULATAN]]*O230</f>
        <v>68310</v>
      </c>
    </row>
    <row r="231" spans="1:16" ht="26.25" customHeight="1" x14ac:dyDescent="0.2">
      <c r="A231" s="13"/>
      <c r="B231" s="73"/>
      <c r="C231" s="71" t="s">
        <v>3368</v>
      </c>
      <c r="D231" s="76" t="s">
        <v>69</v>
      </c>
      <c r="E231" s="12">
        <v>44482</v>
      </c>
      <c r="F231" s="74" t="s">
        <v>523</v>
      </c>
      <c r="G231" s="12" t="s">
        <v>3137</v>
      </c>
      <c r="H231" s="75" t="s">
        <v>3138</v>
      </c>
      <c r="I231" s="15">
        <v>75</v>
      </c>
      <c r="J231" s="15">
        <v>63</v>
      </c>
      <c r="K231" s="15">
        <v>25</v>
      </c>
      <c r="L231" s="15">
        <v>13</v>
      </c>
      <c r="M231" s="79">
        <v>29.53125</v>
      </c>
      <c r="N231" s="101">
        <v>29.53125</v>
      </c>
      <c r="O231" s="63">
        <v>2530</v>
      </c>
      <c r="P231" s="64">
        <f>Table2245789101123456789101112131415161718192021[[#This Row],[PEMBULATAN]]*O231</f>
        <v>74714.0625</v>
      </c>
    </row>
    <row r="232" spans="1:16" ht="26.25" customHeight="1" x14ac:dyDescent="0.2">
      <c r="A232" s="13"/>
      <c r="B232" s="73"/>
      <c r="C232" s="71" t="s">
        <v>3369</v>
      </c>
      <c r="D232" s="76" t="s">
        <v>69</v>
      </c>
      <c r="E232" s="12">
        <v>44482</v>
      </c>
      <c r="F232" s="74" t="s">
        <v>523</v>
      </c>
      <c r="G232" s="12" t="s">
        <v>3137</v>
      </c>
      <c r="H232" s="75" t="s">
        <v>3138</v>
      </c>
      <c r="I232" s="15">
        <v>80</v>
      </c>
      <c r="J232" s="15">
        <v>55</v>
      </c>
      <c r="K232" s="15">
        <v>27</v>
      </c>
      <c r="L232" s="15">
        <v>9</v>
      </c>
      <c r="M232" s="79">
        <v>29.7</v>
      </c>
      <c r="N232" s="101">
        <v>29.7</v>
      </c>
      <c r="O232" s="63">
        <v>2530</v>
      </c>
      <c r="P232" s="64">
        <f>Table2245789101123456789101112131415161718192021[[#This Row],[PEMBULATAN]]*O232</f>
        <v>75141</v>
      </c>
    </row>
    <row r="233" spans="1:16" ht="26.25" customHeight="1" x14ac:dyDescent="0.2">
      <c r="A233" s="13"/>
      <c r="B233" s="73"/>
      <c r="C233" s="71" t="s">
        <v>3370</v>
      </c>
      <c r="D233" s="76" t="s">
        <v>69</v>
      </c>
      <c r="E233" s="12">
        <v>44482</v>
      </c>
      <c r="F233" s="74" t="s">
        <v>523</v>
      </c>
      <c r="G233" s="12" t="s">
        <v>3137</v>
      </c>
      <c r="H233" s="75" t="s">
        <v>3138</v>
      </c>
      <c r="I233" s="15">
        <v>68</v>
      </c>
      <c r="J233" s="15">
        <v>58</v>
      </c>
      <c r="K233" s="15">
        <v>18</v>
      </c>
      <c r="L233" s="15">
        <v>5</v>
      </c>
      <c r="M233" s="79">
        <v>17.748000000000001</v>
      </c>
      <c r="N233" s="101">
        <v>17.748000000000001</v>
      </c>
      <c r="O233" s="63">
        <v>2530</v>
      </c>
      <c r="P233" s="64">
        <f>Table2245789101123456789101112131415161718192021[[#This Row],[PEMBULATAN]]*O233</f>
        <v>44902.44</v>
      </c>
    </row>
    <row r="234" spans="1:16" ht="26.25" customHeight="1" x14ac:dyDescent="0.2">
      <c r="A234" s="13"/>
      <c r="B234" s="73"/>
      <c r="C234" s="71" t="s">
        <v>3371</v>
      </c>
      <c r="D234" s="76" t="s">
        <v>69</v>
      </c>
      <c r="E234" s="12">
        <v>44482</v>
      </c>
      <c r="F234" s="74" t="s">
        <v>523</v>
      </c>
      <c r="G234" s="12" t="s">
        <v>3137</v>
      </c>
      <c r="H234" s="75" t="s">
        <v>3138</v>
      </c>
      <c r="I234" s="15">
        <v>65</v>
      </c>
      <c r="J234" s="15">
        <v>50</v>
      </c>
      <c r="K234" s="15">
        <v>17</v>
      </c>
      <c r="L234" s="15">
        <v>4</v>
      </c>
      <c r="M234" s="79">
        <v>13.8125</v>
      </c>
      <c r="N234" s="101">
        <v>13.8125</v>
      </c>
      <c r="O234" s="63">
        <v>2530</v>
      </c>
      <c r="P234" s="64">
        <f>Table2245789101123456789101112131415161718192021[[#This Row],[PEMBULATAN]]*O234</f>
        <v>34945.625</v>
      </c>
    </row>
    <row r="235" spans="1:16" ht="26.25" customHeight="1" x14ac:dyDescent="0.2">
      <c r="A235" s="13"/>
      <c r="B235" s="73"/>
      <c r="C235" s="71" t="s">
        <v>3372</v>
      </c>
      <c r="D235" s="76" t="s">
        <v>69</v>
      </c>
      <c r="E235" s="12">
        <v>44482</v>
      </c>
      <c r="F235" s="74" t="s">
        <v>523</v>
      </c>
      <c r="G235" s="12" t="s">
        <v>3137</v>
      </c>
      <c r="H235" s="75" t="s">
        <v>3138</v>
      </c>
      <c r="I235" s="15">
        <v>95</v>
      </c>
      <c r="J235" s="15">
        <v>57</v>
      </c>
      <c r="K235" s="15">
        <v>20</v>
      </c>
      <c r="L235" s="15">
        <v>8</v>
      </c>
      <c r="M235" s="79">
        <v>27.074999999999999</v>
      </c>
      <c r="N235" s="101">
        <v>27.074999999999999</v>
      </c>
      <c r="O235" s="63">
        <v>2530</v>
      </c>
      <c r="P235" s="64">
        <f>Table2245789101123456789101112131415161718192021[[#This Row],[PEMBULATAN]]*O235</f>
        <v>68499.75</v>
      </c>
    </row>
    <row r="236" spans="1:16" ht="26.25" customHeight="1" x14ac:dyDescent="0.2">
      <c r="A236" s="13"/>
      <c r="B236" s="73"/>
      <c r="C236" s="71" t="s">
        <v>3373</v>
      </c>
      <c r="D236" s="76" t="s">
        <v>69</v>
      </c>
      <c r="E236" s="12">
        <v>44482</v>
      </c>
      <c r="F236" s="74" t="s">
        <v>523</v>
      </c>
      <c r="G236" s="12" t="s">
        <v>3137</v>
      </c>
      <c r="H236" s="75" t="s">
        <v>3138</v>
      </c>
      <c r="I236" s="15">
        <v>68</v>
      </c>
      <c r="J236" s="15">
        <v>60</v>
      </c>
      <c r="K236" s="15">
        <v>27</v>
      </c>
      <c r="L236" s="15">
        <v>9</v>
      </c>
      <c r="M236" s="79">
        <v>27.54</v>
      </c>
      <c r="N236" s="101">
        <v>27.54</v>
      </c>
      <c r="O236" s="63">
        <v>2530</v>
      </c>
      <c r="P236" s="64">
        <f>Table2245789101123456789101112131415161718192021[[#This Row],[PEMBULATAN]]*O236</f>
        <v>69676.2</v>
      </c>
    </row>
    <row r="237" spans="1:16" ht="26.25" customHeight="1" x14ac:dyDescent="0.2">
      <c r="A237" s="13"/>
      <c r="B237" s="73"/>
      <c r="C237" s="71" t="s">
        <v>3374</v>
      </c>
      <c r="D237" s="76" t="s">
        <v>69</v>
      </c>
      <c r="E237" s="12">
        <v>44482</v>
      </c>
      <c r="F237" s="74" t="s">
        <v>523</v>
      </c>
      <c r="G237" s="12" t="s">
        <v>3137</v>
      </c>
      <c r="H237" s="75" t="s">
        <v>3138</v>
      </c>
      <c r="I237" s="15">
        <v>95</v>
      </c>
      <c r="J237" s="15">
        <v>62</v>
      </c>
      <c r="K237" s="15">
        <v>30</v>
      </c>
      <c r="L237" s="15">
        <v>18</v>
      </c>
      <c r="M237" s="79">
        <v>44.174999999999997</v>
      </c>
      <c r="N237" s="101">
        <v>44.174999999999997</v>
      </c>
      <c r="O237" s="63">
        <v>2530</v>
      </c>
      <c r="P237" s="64">
        <f>Table2245789101123456789101112131415161718192021[[#This Row],[PEMBULATAN]]*O237</f>
        <v>111762.75</v>
      </c>
    </row>
    <row r="238" spans="1:16" ht="26.25" customHeight="1" x14ac:dyDescent="0.2">
      <c r="A238" s="13"/>
      <c r="B238" s="73"/>
      <c r="C238" s="71" t="s">
        <v>3375</v>
      </c>
      <c r="D238" s="76" t="s">
        <v>69</v>
      </c>
      <c r="E238" s="12">
        <v>44482</v>
      </c>
      <c r="F238" s="74" t="s">
        <v>523</v>
      </c>
      <c r="G238" s="12" t="s">
        <v>3137</v>
      </c>
      <c r="H238" s="75" t="s">
        <v>3138</v>
      </c>
      <c r="I238" s="15">
        <v>82</v>
      </c>
      <c r="J238" s="15">
        <v>58</v>
      </c>
      <c r="K238" s="15">
        <v>28</v>
      </c>
      <c r="L238" s="15">
        <v>15</v>
      </c>
      <c r="M238" s="79">
        <v>33.292000000000002</v>
      </c>
      <c r="N238" s="101">
        <v>33.292000000000002</v>
      </c>
      <c r="O238" s="63">
        <v>2530</v>
      </c>
      <c r="P238" s="64">
        <f>Table2245789101123456789101112131415161718192021[[#This Row],[PEMBULATAN]]*O238</f>
        <v>84228.760000000009</v>
      </c>
    </row>
    <row r="239" spans="1:16" ht="26.25" customHeight="1" x14ac:dyDescent="0.2">
      <c r="A239" s="13"/>
      <c r="B239" s="73"/>
      <c r="C239" s="71" t="s">
        <v>3376</v>
      </c>
      <c r="D239" s="76" t="s">
        <v>69</v>
      </c>
      <c r="E239" s="12">
        <v>44482</v>
      </c>
      <c r="F239" s="74" t="s">
        <v>523</v>
      </c>
      <c r="G239" s="12" t="s">
        <v>3137</v>
      </c>
      <c r="H239" s="75" t="s">
        <v>3138</v>
      </c>
      <c r="I239" s="15">
        <v>87</v>
      </c>
      <c r="J239" s="15">
        <v>58</v>
      </c>
      <c r="K239" s="15">
        <v>40</v>
      </c>
      <c r="L239" s="15">
        <v>18</v>
      </c>
      <c r="M239" s="79">
        <v>50.46</v>
      </c>
      <c r="N239" s="101">
        <v>51</v>
      </c>
      <c r="O239" s="63">
        <v>2530</v>
      </c>
      <c r="P239" s="64">
        <f>Table2245789101123456789101112131415161718192021[[#This Row],[PEMBULATAN]]*O239</f>
        <v>129030</v>
      </c>
    </row>
    <row r="240" spans="1:16" ht="26.25" customHeight="1" x14ac:dyDescent="0.2">
      <c r="A240" s="13"/>
      <c r="B240" s="73"/>
      <c r="C240" s="71" t="s">
        <v>3377</v>
      </c>
      <c r="D240" s="76" t="s">
        <v>69</v>
      </c>
      <c r="E240" s="12">
        <v>44482</v>
      </c>
      <c r="F240" s="74" t="s">
        <v>523</v>
      </c>
      <c r="G240" s="12" t="s">
        <v>3137</v>
      </c>
      <c r="H240" s="75" t="s">
        <v>3138</v>
      </c>
      <c r="I240" s="15">
        <v>92</v>
      </c>
      <c r="J240" s="15">
        <v>65</v>
      </c>
      <c r="K240" s="15">
        <v>26</v>
      </c>
      <c r="L240" s="15">
        <v>19</v>
      </c>
      <c r="M240" s="79">
        <v>38.869999999999997</v>
      </c>
      <c r="N240" s="101">
        <v>38.869999999999997</v>
      </c>
      <c r="O240" s="63">
        <v>2530</v>
      </c>
      <c r="P240" s="64">
        <f>Table2245789101123456789101112131415161718192021[[#This Row],[PEMBULATAN]]*O240</f>
        <v>98341.099999999991</v>
      </c>
    </row>
    <row r="241" spans="1:16" ht="26.25" customHeight="1" x14ac:dyDescent="0.2">
      <c r="A241" s="13"/>
      <c r="B241" s="73"/>
      <c r="C241" s="71" t="s">
        <v>3378</v>
      </c>
      <c r="D241" s="76" t="s">
        <v>69</v>
      </c>
      <c r="E241" s="12">
        <v>44482</v>
      </c>
      <c r="F241" s="74" t="s">
        <v>523</v>
      </c>
      <c r="G241" s="12" t="s">
        <v>3137</v>
      </c>
      <c r="H241" s="75" t="s">
        <v>3138</v>
      </c>
      <c r="I241" s="15">
        <v>75</v>
      </c>
      <c r="J241" s="15">
        <v>68</v>
      </c>
      <c r="K241" s="15">
        <v>18</v>
      </c>
      <c r="L241" s="15">
        <v>8</v>
      </c>
      <c r="M241" s="79">
        <v>22.95</v>
      </c>
      <c r="N241" s="101">
        <v>22.95</v>
      </c>
      <c r="O241" s="63">
        <v>2530</v>
      </c>
      <c r="P241" s="64">
        <f>Table2245789101123456789101112131415161718192021[[#This Row],[PEMBULATAN]]*O241</f>
        <v>58063.5</v>
      </c>
    </row>
    <row r="242" spans="1:16" ht="26.25" customHeight="1" x14ac:dyDescent="0.2">
      <c r="A242" s="13"/>
      <c r="B242" s="73"/>
      <c r="C242" s="71" t="s">
        <v>3379</v>
      </c>
      <c r="D242" s="76" t="s">
        <v>69</v>
      </c>
      <c r="E242" s="12">
        <v>44482</v>
      </c>
      <c r="F242" s="74" t="s">
        <v>523</v>
      </c>
      <c r="G242" s="12" t="s">
        <v>3137</v>
      </c>
      <c r="H242" s="75" t="s">
        <v>3138</v>
      </c>
      <c r="I242" s="15">
        <v>77</v>
      </c>
      <c r="J242" s="15">
        <v>58</v>
      </c>
      <c r="K242" s="15">
        <v>34</v>
      </c>
      <c r="L242" s="15">
        <v>12</v>
      </c>
      <c r="M242" s="79">
        <v>37.960999999999999</v>
      </c>
      <c r="N242" s="101">
        <v>37.960999999999999</v>
      </c>
      <c r="O242" s="63">
        <v>2530</v>
      </c>
      <c r="P242" s="64">
        <f>Table2245789101123456789101112131415161718192021[[#This Row],[PEMBULATAN]]*O242</f>
        <v>96041.33</v>
      </c>
    </row>
    <row r="243" spans="1:16" ht="26.25" customHeight="1" x14ac:dyDescent="0.2">
      <c r="A243" s="13"/>
      <c r="B243" s="73"/>
      <c r="C243" s="71" t="s">
        <v>3380</v>
      </c>
      <c r="D243" s="76" t="s">
        <v>69</v>
      </c>
      <c r="E243" s="12">
        <v>44482</v>
      </c>
      <c r="F243" s="74" t="s">
        <v>523</v>
      </c>
      <c r="G243" s="12" t="s">
        <v>3137</v>
      </c>
      <c r="H243" s="75" t="s">
        <v>3138</v>
      </c>
      <c r="I243" s="15">
        <v>85</v>
      </c>
      <c r="J243" s="15">
        <v>67</v>
      </c>
      <c r="K243" s="15">
        <v>18</v>
      </c>
      <c r="L243" s="15">
        <v>16</v>
      </c>
      <c r="M243" s="79">
        <v>25.627500000000001</v>
      </c>
      <c r="N243" s="101">
        <v>25.627500000000001</v>
      </c>
      <c r="O243" s="63">
        <v>2530</v>
      </c>
      <c r="P243" s="64">
        <f>Table2245789101123456789101112131415161718192021[[#This Row],[PEMBULATAN]]*O243</f>
        <v>64837.575000000004</v>
      </c>
    </row>
    <row r="244" spans="1:16" ht="26.25" customHeight="1" x14ac:dyDescent="0.2">
      <c r="A244" s="13"/>
      <c r="B244" s="73"/>
      <c r="C244" s="71" t="s">
        <v>3381</v>
      </c>
      <c r="D244" s="76" t="s">
        <v>69</v>
      </c>
      <c r="E244" s="12">
        <v>44482</v>
      </c>
      <c r="F244" s="74" t="s">
        <v>523</v>
      </c>
      <c r="G244" s="12" t="s">
        <v>3137</v>
      </c>
      <c r="H244" s="75" t="s">
        <v>3138</v>
      </c>
      <c r="I244" s="15">
        <v>87</v>
      </c>
      <c r="J244" s="15">
        <v>55</v>
      </c>
      <c r="K244" s="15">
        <v>23</v>
      </c>
      <c r="L244" s="15">
        <v>12</v>
      </c>
      <c r="M244" s="79">
        <v>27.513750000000002</v>
      </c>
      <c r="N244" s="101">
        <v>27.513750000000002</v>
      </c>
      <c r="O244" s="63">
        <v>2530</v>
      </c>
      <c r="P244" s="64">
        <f>Table2245789101123456789101112131415161718192021[[#This Row],[PEMBULATAN]]*O244</f>
        <v>69609.787500000006</v>
      </c>
    </row>
    <row r="245" spans="1:16" ht="26.25" customHeight="1" x14ac:dyDescent="0.2">
      <c r="A245" s="13"/>
      <c r="B245" s="73"/>
      <c r="C245" s="71" t="s">
        <v>3382</v>
      </c>
      <c r="D245" s="76" t="s">
        <v>69</v>
      </c>
      <c r="E245" s="12">
        <v>44482</v>
      </c>
      <c r="F245" s="74" t="s">
        <v>523</v>
      </c>
      <c r="G245" s="12" t="s">
        <v>3137</v>
      </c>
      <c r="H245" s="75" t="s">
        <v>3138</v>
      </c>
      <c r="I245" s="15">
        <v>83</v>
      </c>
      <c r="J245" s="15">
        <v>60</v>
      </c>
      <c r="K245" s="15">
        <v>24</v>
      </c>
      <c r="L245" s="15">
        <v>14</v>
      </c>
      <c r="M245" s="79">
        <v>29.88</v>
      </c>
      <c r="N245" s="101">
        <v>29.88</v>
      </c>
      <c r="O245" s="63">
        <v>2530</v>
      </c>
      <c r="P245" s="64">
        <f>Table2245789101123456789101112131415161718192021[[#This Row],[PEMBULATAN]]*O245</f>
        <v>75596.399999999994</v>
      </c>
    </row>
    <row r="246" spans="1:16" ht="26.25" customHeight="1" x14ac:dyDescent="0.2">
      <c r="A246" s="13"/>
      <c r="B246" s="73"/>
      <c r="C246" s="71" t="s">
        <v>3383</v>
      </c>
      <c r="D246" s="76" t="s">
        <v>69</v>
      </c>
      <c r="E246" s="12">
        <v>44482</v>
      </c>
      <c r="F246" s="74" t="s">
        <v>523</v>
      </c>
      <c r="G246" s="12" t="s">
        <v>3137</v>
      </c>
      <c r="H246" s="75" t="s">
        <v>3138</v>
      </c>
      <c r="I246" s="15">
        <v>73</v>
      </c>
      <c r="J246" s="15">
        <v>64</v>
      </c>
      <c r="K246" s="15">
        <v>27</v>
      </c>
      <c r="L246" s="15">
        <v>15</v>
      </c>
      <c r="M246" s="79">
        <v>31.536000000000001</v>
      </c>
      <c r="N246" s="101">
        <v>31.536000000000001</v>
      </c>
      <c r="O246" s="63">
        <v>2530</v>
      </c>
      <c r="P246" s="64">
        <f>Table2245789101123456789101112131415161718192021[[#This Row],[PEMBULATAN]]*O246</f>
        <v>79786.080000000002</v>
      </c>
    </row>
    <row r="247" spans="1:16" ht="26.25" customHeight="1" x14ac:dyDescent="0.2">
      <c r="A247" s="13"/>
      <c r="B247" s="73"/>
      <c r="C247" s="71" t="s">
        <v>3384</v>
      </c>
      <c r="D247" s="76" t="s">
        <v>69</v>
      </c>
      <c r="E247" s="12">
        <v>44482</v>
      </c>
      <c r="F247" s="74" t="s">
        <v>523</v>
      </c>
      <c r="G247" s="12" t="s">
        <v>3137</v>
      </c>
      <c r="H247" s="75" t="s">
        <v>3138</v>
      </c>
      <c r="I247" s="15">
        <v>107</v>
      </c>
      <c r="J247" s="15">
        <v>64</v>
      </c>
      <c r="K247" s="15">
        <v>32</v>
      </c>
      <c r="L247" s="15">
        <v>19</v>
      </c>
      <c r="M247" s="79">
        <v>54.783999999999999</v>
      </c>
      <c r="N247" s="101">
        <v>54.783999999999999</v>
      </c>
      <c r="O247" s="63">
        <v>2530</v>
      </c>
      <c r="P247" s="64">
        <f>Table2245789101123456789101112131415161718192021[[#This Row],[PEMBULATAN]]*O247</f>
        <v>138603.51999999999</v>
      </c>
    </row>
    <row r="248" spans="1:16" ht="26.25" customHeight="1" x14ac:dyDescent="0.2">
      <c r="A248" s="13"/>
      <c r="B248" s="73"/>
      <c r="C248" s="71" t="s">
        <v>3385</v>
      </c>
      <c r="D248" s="76" t="s">
        <v>69</v>
      </c>
      <c r="E248" s="12">
        <v>44482</v>
      </c>
      <c r="F248" s="74" t="s">
        <v>523</v>
      </c>
      <c r="G248" s="12" t="s">
        <v>3137</v>
      </c>
      <c r="H248" s="75" t="s">
        <v>3138</v>
      </c>
      <c r="I248" s="15">
        <v>74</v>
      </c>
      <c r="J248" s="15">
        <v>63</v>
      </c>
      <c r="K248" s="15">
        <v>25</v>
      </c>
      <c r="L248" s="15">
        <v>21</v>
      </c>
      <c r="M248" s="79">
        <v>29.137499999999999</v>
      </c>
      <c r="N248" s="101">
        <v>29.137499999999999</v>
      </c>
      <c r="O248" s="63">
        <v>2530</v>
      </c>
      <c r="P248" s="64">
        <f>Table2245789101123456789101112131415161718192021[[#This Row],[PEMBULATAN]]*O248</f>
        <v>73717.875</v>
      </c>
    </row>
    <row r="249" spans="1:16" ht="26.25" customHeight="1" x14ac:dyDescent="0.2">
      <c r="A249" s="13"/>
      <c r="B249" s="73"/>
      <c r="C249" s="71" t="s">
        <v>3386</v>
      </c>
      <c r="D249" s="76" t="s">
        <v>69</v>
      </c>
      <c r="E249" s="12">
        <v>44482</v>
      </c>
      <c r="F249" s="74" t="s">
        <v>523</v>
      </c>
      <c r="G249" s="12" t="s">
        <v>3137</v>
      </c>
      <c r="H249" s="75" t="s">
        <v>3138</v>
      </c>
      <c r="I249" s="15">
        <v>40</v>
      </c>
      <c r="J249" s="15">
        <v>28</v>
      </c>
      <c r="K249" s="15">
        <v>26</v>
      </c>
      <c r="L249" s="15">
        <v>3</v>
      </c>
      <c r="M249" s="79">
        <v>7.28</v>
      </c>
      <c r="N249" s="101">
        <v>7.28</v>
      </c>
      <c r="O249" s="63">
        <v>2530</v>
      </c>
      <c r="P249" s="64">
        <f>Table2245789101123456789101112131415161718192021[[#This Row],[PEMBULATAN]]*O249</f>
        <v>18418.400000000001</v>
      </c>
    </row>
    <row r="250" spans="1:16" ht="26.25" customHeight="1" x14ac:dyDescent="0.2">
      <c r="A250" s="13"/>
      <c r="B250" s="73"/>
      <c r="C250" s="71" t="s">
        <v>3387</v>
      </c>
      <c r="D250" s="76" t="s">
        <v>69</v>
      </c>
      <c r="E250" s="12">
        <v>44482</v>
      </c>
      <c r="F250" s="74" t="s">
        <v>523</v>
      </c>
      <c r="G250" s="12" t="s">
        <v>3137</v>
      </c>
      <c r="H250" s="75" t="s">
        <v>3138</v>
      </c>
      <c r="I250" s="15">
        <v>30</v>
      </c>
      <c r="J250" s="15">
        <v>30</v>
      </c>
      <c r="K250" s="15">
        <v>32</v>
      </c>
      <c r="L250" s="15">
        <v>2</v>
      </c>
      <c r="M250" s="79">
        <v>7.2</v>
      </c>
      <c r="N250" s="101">
        <v>7.2</v>
      </c>
      <c r="O250" s="63">
        <v>2530</v>
      </c>
      <c r="P250" s="64">
        <f>Table2245789101123456789101112131415161718192021[[#This Row],[PEMBULATAN]]*O250</f>
        <v>18216</v>
      </c>
    </row>
    <row r="251" spans="1:16" ht="26.25" customHeight="1" x14ac:dyDescent="0.2">
      <c r="A251" s="13"/>
      <c r="B251" s="73"/>
      <c r="C251" s="71" t="s">
        <v>3388</v>
      </c>
      <c r="D251" s="76" t="s">
        <v>69</v>
      </c>
      <c r="E251" s="12">
        <v>44482</v>
      </c>
      <c r="F251" s="74" t="s">
        <v>523</v>
      </c>
      <c r="G251" s="12" t="s">
        <v>3137</v>
      </c>
      <c r="H251" s="75" t="s">
        <v>3138</v>
      </c>
      <c r="I251" s="15">
        <v>66</v>
      </c>
      <c r="J251" s="15">
        <v>63</v>
      </c>
      <c r="K251" s="15">
        <v>18</v>
      </c>
      <c r="L251" s="15">
        <v>8</v>
      </c>
      <c r="M251" s="79">
        <v>18.710999999999999</v>
      </c>
      <c r="N251" s="101">
        <v>18.710999999999999</v>
      </c>
      <c r="O251" s="63">
        <v>2530</v>
      </c>
      <c r="P251" s="64">
        <f>Table2245789101123456789101112131415161718192021[[#This Row],[PEMBULATAN]]*O251</f>
        <v>47338.829999999994</v>
      </c>
    </row>
    <row r="252" spans="1:16" ht="26.25" customHeight="1" x14ac:dyDescent="0.2">
      <c r="A252" s="13"/>
      <c r="B252" s="73"/>
      <c r="C252" s="71" t="s">
        <v>3389</v>
      </c>
      <c r="D252" s="76" t="s">
        <v>69</v>
      </c>
      <c r="E252" s="12">
        <v>44482</v>
      </c>
      <c r="F252" s="74" t="s">
        <v>523</v>
      </c>
      <c r="G252" s="12" t="s">
        <v>3137</v>
      </c>
      <c r="H252" s="75" t="s">
        <v>3138</v>
      </c>
      <c r="I252" s="15">
        <v>100</v>
      </c>
      <c r="J252" s="15">
        <v>62</v>
      </c>
      <c r="K252" s="15">
        <v>28</v>
      </c>
      <c r="L252" s="15">
        <v>22</v>
      </c>
      <c r="M252" s="79">
        <v>43.4</v>
      </c>
      <c r="N252" s="101">
        <v>44</v>
      </c>
      <c r="O252" s="63">
        <v>2530</v>
      </c>
      <c r="P252" s="64">
        <f>Table2245789101123456789101112131415161718192021[[#This Row],[PEMBULATAN]]*O252</f>
        <v>111320</v>
      </c>
    </row>
    <row r="253" spans="1:16" ht="26.25" customHeight="1" x14ac:dyDescent="0.2">
      <c r="A253" s="13"/>
      <c r="B253" s="73"/>
      <c r="C253" s="71" t="s">
        <v>3390</v>
      </c>
      <c r="D253" s="76" t="s">
        <v>69</v>
      </c>
      <c r="E253" s="12">
        <v>44482</v>
      </c>
      <c r="F253" s="74" t="s">
        <v>523</v>
      </c>
      <c r="G253" s="12" t="s">
        <v>3137</v>
      </c>
      <c r="H253" s="75" t="s">
        <v>3138</v>
      </c>
      <c r="I253" s="15">
        <v>57</v>
      </c>
      <c r="J253" s="15">
        <v>55</v>
      </c>
      <c r="K253" s="15">
        <v>16</v>
      </c>
      <c r="L253" s="15">
        <v>4</v>
      </c>
      <c r="M253" s="79">
        <v>12.54</v>
      </c>
      <c r="N253" s="101">
        <v>12.54</v>
      </c>
      <c r="O253" s="63">
        <v>2530</v>
      </c>
      <c r="P253" s="64">
        <f>Table2245789101123456789101112131415161718192021[[#This Row],[PEMBULATAN]]*O253</f>
        <v>31726.199999999997</v>
      </c>
    </row>
    <row r="254" spans="1:16" ht="26.25" customHeight="1" x14ac:dyDescent="0.2">
      <c r="A254" s="13"/>
      <c r="B254" s="73"/>
      <c r="C254" s="71" t="s">
        <v>3391</v>
      </c>
      <c r="D254" s="76" t="s">
        <v>69</v>
      </c>
      <c r="E254" s="12">
        <v>44482</v>
      </c>
      <c r="F254" s="74" t="s">
        <v>523</v>
      </c>
      <c r="G254" s="12" t="s">
        <v>3137</v>
      </c>
      <c r="H254" s="75" t="s">
        <v>3138</v>
      </c>
      <c r="I254" s="15">
        <v>78</v>
      </c>
      <c r="J254" s="15">
        <v>65</v>
      </c>
      <c r="K254" s="15">
        <v>18</v>
      </c>
      <c r="L254" s="15">
        <v>6</v>
      </c>
      <c r="M254" s="79">
        <v>22.815000000000001</v>
      </c>
      <c r="N254" s="101">
        <v>22.815000000000001</v>
      </c>
      <c r="O254" s="63">
        <v>2530</v>
      </c>
      <c r="P254" s="64">
        <f>Table2245789101123456789101112131415161718192021[[#This Row],[PEMBULATAN]]*O254</f>
        <v>57721.950000000004</v>
      </c>
    </row>
    <row r="255" spans="1:16" ht="26.25" customHeight="1" x14ac:dyDescent="0.2">
      <c r="A255" s="13"/>
      <c r="B255" s="73"/>
      <c r="C255" s="71" t="s">
        <v>3392</v>
      </c>
      <c r="D255" s="76" t="s">
        <v>69</v>
      </c>
      <c r="E255" s="12">
        <v>44482</v>
      </c>
      <c r="F255" s="74" t="s">
        <v>523</v>
      </c>
      <c r="G255" s="12" t="s">
        <v>3137</v>
      </c>
      <c r="H255" s="75" t="s">
        <v>3138</v>
      </c>
      <c r="I255" s="15">
        <v>202</v>
      </c>
      <c r="J255" s="15">
        <v>14</v>
      </c>
      <c r="K255" s="15">
        <v>8</v>
      </c>
      <c r="L255" s="15">
        <v>1</v>
      </c>
      <c r="M255" s="79">
        <v>5.6559999999999997</v>
      </c>
      <c r="N255" s="101">
        <v>5.6559999999999997</v>
      </c>
      <c r="O255" s="63">
        <v>2530</v>
      </c>
      <c r="P255" s="64">
        <f>Table2245789101123456789101112131415161718192021[[#This Row],[PEMBULATAN]]*O255</f>
        <v>14309.679999999998</v>
      </c>
    </row>
    <row r="256" spans="1:16" ht="26.25" customHeight="1" x14ac:dyDescent="0.2">
      <c r="A256" s="13"/>
      <c r="B256" s="73"/>
      <c r="C256" s="71" t="s">
        <v>3393</v>
      </c>
      <c r="D256" s="76" t="s">
        <v>69</v>
      </c>
      <c r="E256" s="12">
        <v>44482</v>
      </c>
      <c r="F256" s="74" t="s">
        <v>523</v>
      </c>
      <c r="G256" s="12" t="s">
        <v>3137</v>
      </c>
      <c r="H256" s="75" t="s">
        <v>3138</v>
      </c>
      <c r="I256" s="15">
        <v>86</v>
      </c>
      <c r="J256" s="15">
        <v>93</v>
      </c>
      <c r="K256" s="15">
        <v>15</v>
      </c>
      <c r="L256" s="15">
        <v>15</v>
      </c>
      <c r="M256" s="79">
        <v>29.9925</v>
      </c>
      <c r="N256" s="101">
        <v>29.9925</v>
      </c>
      <c r="O256" s="63">
        <v>2530</v>
      </c>
      <c r="P256" s="64">
        <f>Table2245789101123456789101112131415161718192021[[#This Row],[PEMBULATAN]]*O256</f>
        <v>75881.024999999994</v>
      </c>
    </row>
    <row r="257" spans="1:16" ht="26.25" customHeight="1" x14ac:dyDescent="0.2">
      <c r="A257" s="13"/>
      <c r="B257" s="73"/>
      <c r="C257" s="71" t="s">
        <v>3394</v>
      </c>
      <c r="D257" s="76" t="s">
        <v>69</v>
      </c>
      <c r="E257" s="12">
        <v>44482</v>
      </c>
      <c r="F257" s="74" t="s">
        <v>523</v>
      </c>
      <c r="G257" s="12" t="s">
        <v>3137</v>
      </c>
      <c r="H257" s="75" t="s">
        <v>3138</v>
      </c>
      <c r="I257" s="15">
        <v>75</v>
      </c>
      <c r="J257" s="15">
        <v>28</v>
      </c>
      <c r="K257" s="15">
        <v>62</v>
      </c>
      <c r="L257" s="15">
        <v>36</v>
      </c>
      <c r="M257" s="79">
        <v>32.549999999999997</v>
      </c>
      <c r="N257" s="101">
        <v>36</v>
      </c>
      <c r="O257" s="63">
        <v>2530</v>
      </c>
      <c r="P257" s="64">
        <f>Table2245789101123456789101112131415161718192021[[#This Row],[PEMBULATAN]]*O257</f>
        <v>91080</v>
      </c>
    </row>
    <row r="258" spans="1:16" ht="26.25" customHeight="1" x14ac:dyDescent="0.2">
      <c r="A258" s="13"/>
      <c r="B258" s="106"/>
      <c r="C258" s="71" t="s">
        <v>3395</v>
      </c>
      <c r="D258" s="76" t="s">
        <v>69</v>
      </c>
      <c r="E258" s="12">
        <v>44482</v>
      </c>
      <c r="F258" s="74" t="s">
        <v>523</v>
      </c>
      <c r="G258" s="12" t="s">
        <v>3137</v>
      </c>
      <c r="H258" s="75" t="s">
        <v>3138</v>
      </c>
      <c r="I258" s="15">
        <v>103</v>
      </c>
      <c r="J258" s="15">
        <v>55</v>
      </c>
      <c r="K258" s="15">
        <v>18</v>
      </c>
      <c r="L258" s="15">
        <v>5</v>
      </c>
      <c r="M258" s="79">
        <v>25.4925</v>
      </c>
      <c r="N258" s="101">
        <v>26</v>
      </c>
      <c r="O258" s="63">
        <v>2530</v>
      </c>
      <c r="P258" s="64">
        <f>Table2245789101123456789101112131415161718192021[[#This Row],[PEMBULATAN]]*O258</f>
        <v>65780</v>
      </c>
    </row>
    <row r="259" spans="1:16" ht="26.25" customHeight="1" x14ac:dyDescent="0.2">
      <c r="A259" s="13"/>
      <c r="B259" s="107" t="s">
        <v>3396</v>
      </c>
      <c r="C259" s="71" t="s">
        <v>3397</v>
      </c>
      <c r="D259" s="76" t="s">
        <v>69</v>
      </c>
      <c r="E259" s="12">
        <v>44482</v>
      </c>
      <c r="F259" s="74" t="s">
        <v>523</v>
      </c>
      <c r="G259" s="12" t="s">
        <v>3137</v>
      </c>
      <c r="H259" s="75" t="s">
        <v>3138</v>
      </c>
      <c r="I259" s="15">
        <v>46</v>
      </c>
      <c r="J259" s="15">
        <v>32</v>
      </c>
      <c r="K259" s="15">
        <v>13</v>
      </c>
      <c r="L259" s="15">
        <v>3</v>
      </c>
      <c r="M259" s="79">
        <v>4.7839999999999998</v>
      </c>
      <c r="N259" s="101">
        <v>4.7839999999999998</v>
      </c>
      <c r="O259" s="63">
        <v>2530</v>
      </c>
      <c r="P259" s="64">
        <f>Table2245789101123456789101112131415161718192021[[#This Row],[PEMBULATAN]]*O259</f>
        <v>12103.519999999999</v>
      </c>
    </row>
    <row r="260" spans="1:16" ht="26.25" customHeight="1" x14ac:dyDescent="0.2">
      <c r="A260" s="13"/>
      <c r="B260" s="107" t="s">
        <v>3398</v>
      </c>
      <c r="C260" s="71" t="s">
        <v>3399</v>
      </c>
      <c r="D260" s="76" t="s">
        <v>69</v>
      </c>
      <c r="E260" s="12">
        <v>44482</v>
      </c>
      <c r="F260" s="74" t="s">
        <v>523</v>
      </c>
      <c r="G260" s="12" t="s">
        <v>3137</v>
      </c>
      <c r="H260" s="75" t="s">
        <v>3138</v>
      </c>
      <c r="I260" s="15">
        <v>32</v>
      </c>
      <c r="J260" s="15">
        <v>31</v>
      </c>
      <c r="K260" s="15">
        <v>11</v>
      </c>
      <c r="L260" s="15">
        <v>3</v>
      </c>
      <c r="M260" s="79">
        <v>2.7280000000000002</v>
      </c>
      <c r="N260" s="101">
        <v>3</v>
      </c>
      <c r="O260" s="63">
        <v>2530</v>
      </c>
      <c r="P260" s="64">
        <f>Table2245789101123456789101112131415161718192021[[#This Row],[PEMBULATAN]]*O260</f>
        <v>7590</v>
      </c>
    </row>
    <row r="261" spans="1:16" ht="26.25" customHeight="1" x14ac:dyDescent="0.2">
      <c r="A261" s="13"/>
      <c r="B261" s="73" t="s">
        <v>3400</v>
      </c>
      <c r="C261" s="71" t="s">
        <v>3401</v>
      </c>
      <c r="D261" s="76" t="s">
        <v>69</v>
      </c>
      <c r="E261" s="12">
        <v>44482</v>
      </c>
      <c r="F261" s="74" t="s">
        <v>523</v>
      </c>
      <c r="G261" s="12" t="s">
        <v>3137</v>
      </c>
      <c r="H261" s="75" t="s">
        <v>3138</v>
      </c>
      <c r="I261" s="15">
        <v>38</v>
      </c>
      <c r="J261" s="15">
        <v>31</v>
      </c>
      <c r="K261" s="15">
        <v>11</v>
      </c>
      <c r="L261" s="15">
        <v>3</v>
      </c>
      <c r="M261" s="79">
        <v>3.2395</v>
      </c>
      <c r="N261" s="101">
        <v>3.2395</v>
      </c>
      <c r="O261" s="63">
        <v>2530</v>
      </c>
      <c r="P261" s="64">
        <f>Table2245789101123456789101112131415161718192021[[#This Row],[PEMBULATAN]]*O261</f>
        <v>8195.9349999999995</v>
      </c>
    </row>
    <row r="262" spans="1:16" ht="26.25" customHeight="1" x14ac:dyDescent="0.2">
      <c r="A262" s="13"/>
      <c r="B262" s="73"/>
      <c r="C262" s="71" t="s">
        <v>3402</v>
      </c>
      <c r="D262" s="76" t="s">
        <v>69</v>
      </c>
      <c r="E262" s="12">
        <v>44482</v>
      </c>
      <c r="F262" s="74" t="s">
        <v>523</v>
      </c>
      <c r="G262" s="12" t="s">
        <v>3137</v>
      </c>
      <c r="H262" s="75" t="s">
        <v>3138</v>
      </c>
      <c r="I262" s="15">
        <v>66</v>
      </c>
      <c r="J262" s="15">
        <v>51</v>
      </c>
      <c r="K262" s="15">
        <v>23</v>
      </c>
      <c r="L262" s="15">
        <v>8</v>
      </c>
      <c r="M262" s="79">
        <v>19.354500000000002</v>
      </c>
      <c r="N262" s="101">
        <v>20</v>
      </c>
      <c r="O262" s="63">
        <v>2530</v>
      </c>
      <c r="P262" s="64">
        <f>Table2245789101123456789101112131415161718192021[[#This Row],[PEMBULATAN]]*O262</f>
        <v>50600</v>
      </c>
    </row>
    <row r="263" spans="1:16" ht="26.25" customHeight="1" x14ac:dyDescent="0.2">
      <c r="A263" s="13"/>
      <c r="B263" s="73"/>
      <c r="C263" s="71" t="s">
        <v>3403</v>
      </c>
      <c r="D263" s="76" t="s">
        <v>69</v>
      </c>
      <c r="E263" s="12">
        <v>44482</v>
      </c>
      <c r="F263" s="74" t="s">
        <v>523</v>
      </c>
      <c r="G263" s="12" t="s">
        <v>3137</v>
      </c>
      <c r="H263" s="75" t="s">
        <v>3138</v>
      </c>
      <c r="I263" s="15">
        <v>80</v>
      </c>
      <c r="J263" s="15">
        <v>54</v>
      </c>
      <c r="K263" s="15">
        <v>16</v>
      </c>
      <c r="L263" s="15">
        <v>9</v>
      </c>
      <c r="M263" s="79">
        <v>17.28</v>
      </c>
      <c r="N263" s="101">
        <v>17.28</v>
      </c>
      <c r="O263" s="63">
        <v>2530</v>
      </c>
      <c r="P263" s="64">
        <f>Table2245789101123456789101112131415161718192021[[#This Row],[PEMBULATAN]]*O263</f>
        <v>43718.400000000001</v>
      </c>
    </row>
    <row r="264" spans="1:16" ht="26.25" customHeight="1" x14ac:dyDescent="0.2">
      <c r="A264" s="13"/>
      <c r="B264" s="73"/>
      <c r="C264" s="8" t="s">
        <v>3404</v>
      </c>
      <c r="D264" s="74" t="s">
        <v>69</v>
      </c>
      <c r="E264" s="12">
        <v>44482</v>
      </c>
      <c r="F264" s="74" t="s">
        <v>523</v>
      </c>
      <c r="G264" s="12" t="s">
        <v>3137</v>
      </c>
      <c r="H264" s="9" t="s">
        <v>3138</v>
      </c>
      <c r="I264" s="1">
        <v>86</v>
      </c>
      <c r="J264" s="1">
        <v>54</v>
      </c>
      <c r="K264" s="1">
        <v>32</v>
      </c>
      <c r="L264" s="1">
        <v>21</v>
      </c>
      <c r="M264" s="78">
        <v>37.152000000000001</v>
      </c>
      <c r="N264" s="101">
        <v>37.152000000000001</v>
      </c>
      <c r="O264" s="63">
        <v>2530</v>
      </c>
      <c r="P264" s="64">
        <f>Table2245789101123456789101112131415161718192021[[#This Row],[PEMBULATAN]]*O264</f>
        <v>93994.559999999998</v>
      </c>
    </row>
    <row r="265" spans="1:16" ht="26.25" customHeight="1" x14ac:dyDescent="0.2">
      <c r="A265" s="13"/>
      <c r="B265" s="13"/>
      <c r="C265" s="8" t="s">
        <v>3405</v>
      </c>
      <c r="D265" s="74" t="s">
        <v>69</v>
      </c>
      <c r="E265" s="12">
        <v>44482</v>
      </c>
      <c r="F265" s="74" t="s">
        <v>523</v>
      </c>
      <c r="G265" s="12" t="s">
        <v>3137</v>
      </c>
      <c r="H265" s="9" t="s">
        <v>3138</v>
      </c>
      <c r="I265" s="1">
        <v>38</v>
      </c>
      <c r="J265" s="1">
        <v>26</v>
      </c>
      <c r="K265" s="1">
        <v>10</v>
      </c>
      <c r="L265" s="1">
        <v>2</v>
      </c>
      <c r="M265" s="78">
        <v>2.4700000000000002</v>
      </c>
      <c r="N265" s="101">
        <v>3</v>
      </c>
      <c r="O265" s="63">
        <v>2530</v>
      </c>
      <c r="P265" s="64">
        <f>Table2245789101123456789101112131415161718192021[[#This Row],[PEMBULATAN]]*O265</f>
        <v>7590</v>
      </c>
    </row>
    <row r="266" spans="1:16" ht="22.5" customHeight="1" x14ac:dyDescent="0.2">
      <c r="A266" s="165" t="s">
        <v>30</v>
      </c>
      <c r="B266" s="166"/>
      <c r="C266" s="166"/>
      <c r="D266" s="166"/>
      <c r="E266" s="166"/>
      <c r="F266" s="166"/>
      <c r="G266" s="166"/>
      <c r="H266" s="166"/>
      <c r="I266" s="166"/>
      <c r="J266" s="166"/>
      <c r="K266" s="166"/>
      <c r="L266" s="167"/>
      <c r="M266" s="77">
        <f>SUBTOTAL(109,Table2245789101123456789101112131415161718192021[KG VOLUME])</f>
        <v>6392.9442499999977</v>
      </c>
      <c r="N266" s="67">
        <f>SUM(N3:N265)</f>
        <v>6459.1537499999968</v>
      </c>
      <c r="O266" s="168">
        <f>SUM(P3:P265)</f>
        <v>16341658.987499997</v>
      </c>
      <c r="P266" s="169"/>
    </row>
    <row r="267" spans="1:16" ht="18" customHeight="1" x14ac:dyDescent="0.2">
      <c r="A267" s="84"/>
      <c r="B267" s="55" t="s">
        <v>42</v>
      </c>
      <c r="C267" s="54"/>
      <c r="D267" s="56" t="s">
        <v>43</v>
      </c>
      <c r="E267" s="84"/>
      <c r="F267" s="84"/>
      <c r="G267" s="84"/>
      <c r="H267" s="84"/>
      <c r="I267" s="84"/>
      <c r="J267" s="84"/>
      <c r="K267" s="84"/>
      <c r="L267" s="84"/>
      <c r="M267" s="85"/>
      <c r="N267" s="86" t="s">
        <v>51</v>
      </c>
      <c r="O267" s="87"/>
      <c r="P267" s="87">
        <f>O266*10%</f>
        <v>1634165.8987499997</v>
      </c>
    </row>
    <row r="268" spans="1:16" ht="18" customHeight="1" thickBot="1" x14ac:dyDescent="0.25">
      <c r="A268" s="84"/>
      <c r="B268" s="55"/>
      <c r="C268" s="54"/>
      <c r="D268" s="56"/>
      <c r="E268" s="84"/>
      <c r="F268" s="84"/>
      <c r="G268" s="84"/>
      <c r="H268" s="84"/>
      <c r="I268" s="84"/>
      <c r="J268" s="84"/>
      <c r="K268" s="84"/>
      <c r="L268" s="84"/>
      <c r="M268" s="85"/>
      <c r="N268" s="88" t="s">
        <v>52</v>
      </c>
      <c r="O268" s="89"/>
      <c r="P268" s="89">
        <f>O266-P267</f>
        <v>14707493.088749997</v>
      </c>
    </row>
    <row r="269" spans="1:16" ht="18" customHeight="1" x14ac:dyDescent="0.2">
      <c r="A269" s="10"/>
      <c r="H269" s="62"/>
      <c r="N269" s="61" t="s">
        <v>31</v>
      </c>
      <c r="P269" s="68">
        <f>P268*1%</f>
        <v>147074.93088749997</v>
      </c>
    </row>
    <row r="270" spans="1:16" ht="18" customHeight="1" thickBot="1" x14ac:dyDescent="0.25">
      <c r="A270" s="10"/>
      <c r="H270" s="62"/>
      <c r="N270" s="61" t="s">
        <v>53</v>
      </c>
      <c r="P270" s="70">
        <f>P268*2%</f>
        <v>294149.86177499994</v>
      </c>
    </row>
    <row r="271" spans="1:16" ht="18" customHeight="1" x14ac:dyDescent="0.2">
      <c r="A271" s="10"/>
      <c r="H271" s="62"/>
      <c r="N271" s="65" t="s">
        <v>32</v>
      </c>
      <c r="O271" s="66"/>
      <c r="P271" s="69">
        <f>P268+P269-P270</f>
        <v>14560418.157862497</v>
      </c>
    </row>
    <row r="273" spans="1:16" x14ac:dyDescent="0.2">
      <c r="A273" s="10"/>
      <c r="H273" s="62"/>
      <c r="P273" s="70"/>
    </row>
    <row r="274" spans="1:16" x14ac:dyDescent="0.2">
      <c r="A274" s="10"/>
      <c r="H274" s="62"/>
      <c r="O274" s="57"/>
      <c r="P274" s="70"/>
    </row>
    <row r="275" spans="1:16" s="3" customFormat="1" x14ac:dyDescent="0.25">
      <c r="A275" s="10"/>
      <c r="B275" s="2"/>
      <c r="C275" s="2"/>
      <c r="E275" s="11"/>
      <c r="H275" s="62"/>
      <c r="N275" s="14"/>
      <c r="O275" s="14"/>
      <c r="P275" s="14"/>
    </row>
    <row r="276" spans="1:16" s="3" customFormat="1" x14ac:dyDescent="0.25">
      <c r="A276" s="10"/>
      <c r="B276" s="2"/>
      <c r="C276" s="2"/>
      <c r="E276" s="11"/>
      <c r="H276" s="62"/>
      <c r="N276" s="14"/>
      <c r="O276" s="14"/>
      <c r="P276" s="14"/>
    </row>
    <row r="277" spans="1:16" s="3" customFormat="1" x14ac:dyDescent="0.25">
      <c r="A277" s="10"/>
      <c r="B277" s="2"/>
      <c r="C277" s="2"/>
      <c r="E277" s="11"/>
      <c r="H277" s="62"/>
      <c r="N277" s="14"/>
      <c r="O277" s="14"/>
      <c r="P277" s="14"/>
    </row>
    <row r="278" spans="1:16" s="3" customFormat="1" x14ac:dyDescent="0.25">
      <c r="A278" s="10"/>
      <c r="B278" s="2"/>
      <c r="C278" s="2"/>
      <c r="E278" s="11"/>
      <c r="H278" s="62"/>
      <c r="N278" s="14"/>
      <c r="O278" s="14"/>
      <c r="P278" s="14"/>
    </row>
    <row r="279" spans="1:16" s="3" customFormat="1" x14ac:dyDescent="0.25">
      <c r="A279" s="10"/>
      <c r="B279" s="2"/>
      <c r="C279" s="2"/>
      <c r="E279" s="11"/>
      <c r="H279" s="62"/>
      <c r="N279" s="14"/>
      <c r="O279" s="14"/>
      <c r="P279" s="14"/>
    </row>
    <row r="280" spans="1:16" s="3" customFormat="1" x14ac:dyDescent="0.25">
      <c r="A280" s="10"/>
      <c r="B280" s="2"/>
      <c r="C280" s="2"/>
      <c r="E280" s="11"/>
      <c r="H280" s="62"/>
      <c r="N280" s="14"/>
      <c r="O280" s="14"/>
      <c r="P280" s="14"/>
    </row>
    <row r="281" spans="1:16" s="3" customFormat="1" x14ac:dyDescent="0.25">
      <c r="A281" s="10"/>
      <c r="B281" s="2"/>
      <c r="C281" s="2"/>
      <c r="E281" s="11"/>
      <c r="H281" s="62"/>
      <c r="N281" s="14"/>
      <c r="O281" s="14"/>
      <c r="P281" s="14"/>
    </row>
    <row r="282" spans="1:16" s="3" customFormat="1" x14ac:dyDescent="0.25">
      <c r="A282" s="10"/>
      <c r="B282" s="2"/>
      <c r="C282" s="2"/>
      <c r="E282" s="11"/>
      <c r="H282" s="62"/>
      <c r="N282" s="14"/>
      <c r="O282" s="14"/>
      <c r="P282" s="14"/>
    </row>
    <row r="283" spans="1:16" s="3" customFormat="1" x14ac:dyDescent="0.25">
      <c r="A283" s="10"/>
      <c r="B283" s="2"/>
      <c r="C283" s="2"/>
      <c r="E283" s="11"/>
      <c r="H283" s="62"/>
      <c r="N283" s="14"/>
      <c r="O283" s="14"/>
      <c r="P283" s="14"/>
    </row>
    <row r="284" spans="1:16" s="3" customFormat="1" x14ac:dyDescent="0.25">
      <c r="A284" s="10"/>
      <c r="B284" s="2"/>
      <c r="C284" s="2"/>
      <c r="E284" s="11"/>
      <c r="H284" s="62"/>
      <c r="N284" s="14"/>
      <c r="O284" s="14"/>
      <c r="P284" s="14"/>
    </row>
    <row r="285" spans="1:16" s="3" customFormat="1" x14ac:dyDescent="0.25">
      <c r="A285" s="10"/>
      <c r="B285" s="2"/>
      <c r="C285" s="2"/>
      <c r="E285" s="11"/>
      <c r="H285" s="62"/>
      <c r="N285" s="14"/>
      <c r="O285" s="14"/>
      <c r="P285" s="14"/>
    </row>
    <row r="286" spans="1:16" s="3" customFormat="1" x14ac:dyDescent="0.25">
      <c r="A286" s="10"/>
      <c r="B286" s="2"/>
      <c r="C286" s="2"/>
      <c r="E286" s="11"/>
      <c r="H286" s="62"/>
      <c r="N286" s="14"/>
      <c r="O286" s="14"/>
      <c r="P286" s="14"/>
    </row>
  </sheetData>
  <mergeCells count="2">
    <mergeCell ref="A266:L266"/>
    <mergeCell ref="O266:P266"/>
  </mergeCells>
  <conditionalFormatting sqref="B3:B263">
    <cfRule type="duplicateValues" dxfId="661" priority="2"/>
  </conditionalFormatting>
  <conditionalFormatting sqref="B264">
    <cfRule type="duplicateValues" dxfId="660" priority="1"/>
  </conditionalFormatting>
  <conditionalFormatting sqref="B265">
    <cfRule type="duplicateValues" dxfId="659" priority="9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53"/>
  <sheetViews>
    <sheetView zoomScale="110" zoomScaleNormal="110" workbookViewId="0">
      <pane xSplit="3" ySplit="2" topLeftCell="D126" activePane="bottomRight" state="frozen"/>
      <selection pane="topRight" activeCell="B1" sqref="B1"/>
      <selection pane="bottomLeft" activeCell="A3" sqref="A3"/>
      <selection pane="bottomRight" activeCell="N133" sqref="N133"/>
    </sheetView>
  </sheetViews>
  <sheetFormatPr defaultRowHeight="15" x14ac:dyDescent="0.2"/>
  <cols>
    <col min="1" max="1" width="8" style="4" customWidth="1"/>
    <col min="2" max="2" width="19.5703125" style="2" customWidth="1"/>
    <col min="3" max="3" width="15.425781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402532</v>
      </c>
      <c r="B3" s="72" t="s">
        <v>3406</v>
      </c>
      <c r="C3" s="8" t="s">
        <v>3407</v>
      </c>
      <c r="D3" s="74" t="s">
        <v>69</v>
      </c>
      <c r="E3" s="12">
        <v>44482</v>
      </c>
      <c r="F3" s="74" t="s">
        <v>523</v>
      </c>
      <c r="G3" s="12" t="s">
        <v>3137</v>
      </c>
      <c r="H3" s="9" t="s">
        <v>3138</v>
      </c>
      <c r="I3" s="1">
        <v>85</v>
      </c>
      <c r="J3" s="1">
        <v>50</v>
      </c>
      <c r="K3" s="1">
        <v>37</v>
      </c>
      <c r="L3" s="1">
        <v>5</v>
      </c>
      <c r="M3" s="78">
        <v>39.3125</v>
      </c>
      <c r="N3" s="101">
        <v>40</v>
      </c>
      <c r="O3" s="63">
        <v>2530</v>
      </c>
      <c r="P3" s="64">
        <f>Table224578910112345678910111213141516171819202122[[#This Row],[PEMBULATAN]]*O3</f>
        <v>101200</v>
      </c>
    </row>
    <row r="4" spans="1:16" ht="26.25" customHeight="1" x14ac:dyDescent="0.2">
      <c r="A4" s="13"/>
      <c r="B4" s="73"/>
      <c r="C4" s="71" t="s">
        <v>3408</v>
      </c>
      <c r="D4" s="76" t="s">
        <v>69</v>
      </c>
      <c r="E4" s="12">
        <v>44482</v>
      </c>
      <c r="F4" s="74" t="s">
        <v>523</v>
      </c>
      <c r="G4" s="12" t="s">
        <v>3137</v>
      </c>
      <c r="H4" s="75" t="s">
        <v>3138</v>
      </c>
      <c r="I4" s="15">
        <v>92</v>
      </c>
      <c r="J4" s="15">
        <v>64</v>
      </c>
      <c r="K4" s="15">
        <v>24</v>
      </c>
      <c r="L4" s="15">
        <v>4</v>
      </c>
      <c r="M4" s="79">
        <v>35.328000000000003</v>
      </c>
      <c r="N4" s="101">
        <v>36</v>
      </c>
      <c r="O4" s="63">
        <v>2530</v>
      </c>
      <c r="P4" s="64">
        <f>Table224578910112345678910111213141516171819202122[[#This Row],[PEMBULATAN]]*O4</f>
        <v>91080</v>
      </c>
    </row>
    <row r="5" spans="1:16" ht="26.25" customHeight="1" x14ac:dyDescent="0.2">
      <c r="A5" s="13"/>
      <c r="B5" s="73"/>
      <c r="C5" s="71" t="s">
        <v>3409</v>
      </c>
      <c r="D5" s="76" t="s">
        <v>69</v>
      </c>
      <c r="E5" s="12">
        <v>44482</v>
      </c>
      <c r="F5" s="74" t="s">
        <v>523</v>
      </c>
      <c r="G5" s="12" t="s">
        <v>3137</v>
      </c>
      <c r="H5" s="75" t="s">
        <v>3138</v>
      </c>
      <c r="I5" s="15">
        <v>77</v>
      </c>
      <c r="J5" s="15">
        <v>67</v>
      </c>
      <c r="K5" s="15">
        <v>25</v>
      </c>
      <c r="L5" s="15">
        <v>10</v>
      </c>
      <c r="M5" s="79">
        <v>32.243749999999999</v>
      </c>
      <c r="N5" s="101">
        <v>32.243749999999999</v>
      </c>
      <c r="O5" s="63">
        <v>2530</v>
      </c>
      <c r="P5" s="64">
        <f>Table224578910112345678910111213141516171819202122[[#This Row],[PEMBULATAN]]*O5</f>
        <v>81576.6875</v>
      </c>
    </row>
    <row r="6" spans="1:16" ht="26.25" customHeight="1" x14ac:dyDescent="0.2">
      <c r="A6" s="13"/>
      <c r="B6" s="73"/>
      <c r="C6" s="71" t="s">
        <v>3410</v>
      </c>
      <c r="D6" s="76" t="s">
        <v>69</v>
      </c>
      <c r="E6" s="12">
        <v>44482</v>
      </c>
      <c r="F6" s="74" t="s">
        <v>523</v>
      </c>
      <c r="G6" s="12" t="s">
        <v>3137</v>
      </c>
      <c r="H6" s="75" t="s">
        <v>3138</v>
      </c>
      <c r="I6" s="15">
        <v>100</v>
      </c>
      <c r="J6" s="15">
        <v>70</v>
      </c>
      <c r="K6" s="15">
        <v>25</v>
      </c>
      <c r="L6" s="15">
        <v>18</v>
      </c>
      <c r="M6" s="79">
        <v>43.75</v>
      </c>
      <c r="N6" s="101">
        <v>43.75</v>
      </c>
      <c r="O6" s="63">
        <v>2530</v>
      </c>
      <c r="P6" s="64">
        <f>Table224578910112345678910111213141516171819202122[[#This Row],[PEMBULATAN]]*O6</f>
        <v>110687.5</v>
      </c>
    </row>
    <row r="7" spans="1:16" ht="26.25" customHeight="1" x14ac:dyDescent="0.2">
      <c r="A7" s="13"/>
      <c r="B7" s="73"/>
      <c r="C7" s="71" t="s">
        <v>3411</v>
      </c>
      <c r="D7" s="76" t="s">
        <v>69</v>
      </c>
      <c r="E7" s="12">
        <v>44482</v>
      </c>
      <c r="F7" s="74" t="s">
        <v>523</v>
      </c>
      <c r="G7" s="12" t="s">
        <v>3137</v>
      </c>
      <c r="H7" s="75" t="s">
        <v>3138</v>
      </c>
      <c r="I7" s="15">
        <v>60</v>
      </c>
      <c r="J7" s="15">
        <v>44</v>
      </c>
      <c r="K7" s="15">
        <v>44</v>
      </c>
      <c r="L7" s="15">
        <v>19</v>
      </c>
      <c r="M7" s="79">
        <v>29.04</v>
      </c>
      <c r="N7" s="101">
        <v>29.04</v>
      </c>
      <c r="O7" s="63">
        <v>2530</v>
      </c>
      <c r="P7" s="64">
        <f>Table224578910112345678910111213141516171819202122[[#This Row],[PEMBULATAN]]*O7</f>
        <v>73471.199999999997</v>
      </c>
    </row>
    <row r="8" spans="1:16" ht="26.25" customHeight="1" x14ac:dyDescent="0.2">
      <c r="A8" s="13"/>
      <c r="B8" s="73"/>
      <c r="C8" s="71" t="s">
        <v>3412</v>
      </c>
      <c r="D8" s="76" t="s">
        <v>69</v>
      </c>
      <c r="E8" s="12">
        <v>44482</v>
      </c>
      <c r="F8" s="74" t="s">
        <v>523</v>
      </c>
      <c r="G8" s="12" t="s">
        <v>3137</v>
      </c>
      <c r="H8" s="75" t="s">
        <v>3138</v>
      </c>
      <c r="I8" s="15">
        <v>95</v>
      </c>
      <c r="J8" s="15">
        <v>70</v>
      </c>
      <c r="K8" s="15">
        <v>25</v>
      </c>
      <c r="L8" s="15">
        <v>19</v>
      </c>
      <c r="M8" s="79">
        <v>41.5625</v>
      </c>
      <c r="N8" s="101">
        <v>41.5625</v>
      </c>
      <c r="O8" s="63">
        <v>2530</v>
      </c>
      <c r="P8" s="64">
        <f>Table224578910112345678910111213141516171819202122[[#This Row],[PEMBULATAN]]*O8</f>
        <v>105153.125</v>
      </c>
    </row>
    <row r="9" spans="1:16" ht="26.25" customHeight="1" x14ac:dyDescent="0.2">
      <c r="A9" s="13"/>
      <c r="B9" s="73"/>
      <c r="C9" s="71" t="s">
        <v>3413</v>
      </c>
      <c r="D9" s="76" t="s">
        <v>69</v>
      </c>
      <c r="E9" s="12">
        <v>44482</v>
      </c>
      <c r="F9" s="74" t="s">
        <v>523</v>
      </c>
      <c r="G9" s="12" t="s">
        <v>3137</v>
      </c>
      <c r="H9" s="75" t="s">
        <v>3138</v>
      </c>
      <c r="I9" s="15">
        <v>106</v>
      </c>
      <c r="J9" s="15">
        <v>62</v>
      </c>
      <c r="K9" s="15">
        <v>28</v>
      </c>
      <c r="L9" s="15">
        <v>21</v>
      </c>
      <c r="M9" s="79">
        <v>46.003999999999998</v>
      </c>
      <c r="N9" s="101">
        <v>46.003999999999998</v>
      </c>
      <c r="O9" s="63">
        <v>2530</v>
      </c>
      <c r="P9" s="64">
        <f>Table224578910112345678910111213141516171819202122[[#This Row],[PEMBULATAN]]*O9</f>
        <v>116390.12</v>
      </c>
    </row>
    <row r="10" spans="1:16" ht="26.25" customHeight="1" x14ac:dyDescent="0.2">
      <c r="A10" s="13"/>
      <c r="B10" s="73"/>
      <c r="C10" s="71" t="s">
        <v>3414</v>
      </c>
      <c r="D10" s="76" t="s">
        <v>69</v>
      </c>
      <c r="E10" s="12">
        <v>44482</v>
      </c>
      <c r="F10" s="74" t="s">
        <v>523</v>
      </c>
      <c r="G10" s="12" t="s">
        <v>3137</v>
      </c>
      <c r="H10" s="75" t="s">
        <v>3138</v>
      </c>
      <c r="I10" s="15">
        <v>100</v>
      </c>
      <c r="J10" s="15">
        <v>58</v>
      </c>
      <c r="K10" s="15">
        <v>30</v>
      </c>
      <c r="L10" s="15">
        <v>14</v>
      </c>
      <c r="M10" s="79">
        <v>43.5</v>
      </c>
      <c r="N10" s="101">
        <v>43.5</v>
      </c>
      <c r="O10" s="63">
        <v>2530</v>
      </c>
      <c r="P10" s="64">
        <f>Table224578910112345678910111213141516171819202122[[#This Row],[PEMBULATAN]]*O10</f>
        <v>110055</v>
      </c>
    </row>
    <row r="11" spans="1:16" ht="26.25" customHeight="1" x14ac:dyDescent="0.2">
      <c r="A11" s="13"/>
      <c r="B11" s="73"/>
      <c r="C11" s="71" t="s">
        <v>3415</v>
      </c>
      <c r="D11" s="76" t="s">
        <v>69</v>
      </c>
      <c r="E11" s="12">
        <v>44482</v>
      </c>
      <c r="F11" s="74" t="s">
        <v>523</v>
      </c>
      <c r="G11" s="12" t="s">
        <v>3137</v>
      </c>
      <c r="H11" s="75" t="s">
        <v>3138</v>
      </c>
      <c r="I11" s="15">
        <v>60</v>
      </c>
      <c r="J11" s="15">
        <v>40</v>
      </c>
      <c r="K11" s="15">
        <v>20</v>
      </c>
      <c r="L11" s="15">
        <v>9</v>
      </c>
      <c r="M11" s="79">
        <v>12</v>
      </c>
      <c r="N11" s="101">
        <v>12</v>
      </c>
      <c r="O11" s="63">
        <v>2530</v>
      </c>
      <c r="P11" s="64">
        <f>Table224578910112345678910111213141516171819202122[[#This Row],[PEMBULATAN]]*O11</f>
        <v>30360</v>
      </c>
    </row>
    <row r="12" spans="1:16" ht="26.25" customHeight="1" x14ac:dyDescent="0.2">
      <c r="A12" s="13"/>
      <c r="B12" s="73"/>
      <c r="C12" s="71" t="s">
        <v>3416</v>
      </c>
      <c r="D12" s="76" t="s">
        <v>69</v>
      </c>
      <c r="E12" s="12">
        <v>44482</v>
      </c>
      <c r="F12" s="74" t="s">
        <v>523</v>
      </c>
      <c r="G12" s="12" t="s">
        <v>3137</v>
      </c>
      <c r="H12" s="75" t="s">
        <v>3138</v>
      </c>
      <c r="I12" s="15">
        <v>70</v>
      </c>
      <c r="J12" s="15">
        <v>60</v>
      </c>
      <c r="K12" s="15">
        <v>28</v>
      </c>
      <c r="L12" s="15">
        <v>6</v>
      </c>
      <c r="M12" s="79">
        <v>29.4</v>
      </c>
      <c r="N12" s="101">
        <v>30</v>
      </c>
      <c r="O12" s="63">
        <v>2530</v>
      </c>
      <c r="P12" s="64">
        <f>Table224578910112345678910111213141516171819202122[[#This Row],[PEMBULATAN]]*O12</f>
        <v>75900</v>
      </c>
    </row>
    <row r="13" spans="1:16" ht="26.25" customHeight="1" x14ac:dyDescent="0.2">
      <c r="A13" s="13"/>
      <c r="B13" s="73"/>
      <c r="C13" s="71" t="s">
        <v>3417</v>
      </c>
      <c r="D13" s="76" t="s">
        <v>69</v>
      </c>
      <c r="E13" s="12">
        <v>44482</v>
      </c>
      <c r="F13" s="74" t="s">
        <v>523</v>
      </c>
      <c r="G13" s="12" t="s">
        <v>3137</v>
      </c>
      <c r="H13" s="75" t="s">
        <v>3138</v>
      </c>
      <c r="I13" s="15">
        <v>80</v>
      </c>
      <c r="J13" s="15">
        <v>60</v>
      </c>
      <c r="K13" s="15">
        <v>35</v>
      </c>
      <c r="L13" s="15">
        <v>11</v>
      </c>
      <c r="M13" s="79">
        <v>42</v>
      </c>
      <c r="N13" s="101">
        <v>42</v>
      </c>
      <c r="O13" s="63">
        <v>2530</v>
      </c>
      <c r="P13" s="64">
        <f>Table224578910112345678910111213141516171819202122[[#This Row],[PEMBULATAN]]*O13</f>
        <v>106260</v>
      </c>
    </row>
    <row r="14" spans="1:16" ht="26.25" customHeight="1" x14ac:dyDescent="0.2">
      <c r="A14" s="13"/>
      <c r="B14" s="73"/>
      <c r="C14" s="71" t="s">
        <v>3418</v>
      </c>
      <c r="D14" s="76" t="s">
        <v>69</v>
      </c>
      <c r="E14" s="12">
        <v>44482</v>
      </c>
      <c r="F14" s="74" t="s">
        <v>523</v>
      </c>
      <c r="G14" s="12" t="s">
        <v>3137</v>
      </c>
      <c r="H14" s="75" t="s">
        <v>3138</v>
      </c>
      <c r="I14" s="15">
        <v>40</v>
      </c>
      <c r="J14" s="15">
        <v>40</v>
      </c>
      <c r="K14" s="15">
        <v>15</v>
      </c>
      <c r="L14" s="15">
        <v>3</v>
      </c>
      <c r="M14" s="79">
        <v>6</v>
      </c>
      <c r="N14" s="101">
        <v>6</v>
      </c>
      <c r="O14" s="63">
        <v>2530</v>
      </c>
      <c r="P14" s="64">
        <f>Table224578910112345678910111213141516171819202122[[#This Row],[PEMBULATAN]]*O14</f>
        <v>15180</v>
      </c>
    </row>
    <row r="15" spans="1:16" ht="26.25" customHeight="1" x14ac:dyDescent="0.2">
      <c r="A15" s="13"/>
      <c r="B15" s="73"/>
      <c r="C15" s="71" t="s">
        <v>3419</v>
      </c>
      <c r="D15" s="76" t="s">
        <v>69</v>
      </c>
      <c r="E15" s="12">
        <v>44482</v>
      </c>
      <c r="F15" s="74" t="s">
        <v>523</v>
      </c>
      <c r="G15" s="12" t="s">
        <v>3137</v>
      </c>
      <c r="H15" s="75" t="s">
        <v>3138</v>
      </c>
      <c r="I15" s="15">
        <v>39</v>
      </c>
      <c r="J15" s="15">
        <v>40</v>
      </c>
      <c r="K15" s="15">
        <v>17</v>
      </c>
      <c r="L15" s="15">
        <v>4</v>
      </c>
      <c r="M15" s="79">
        <v>6.63</v>
      </c>
      <c r="N15" s="101">
        <v>6.63</v>
      </c>
      <c r="O15" s="63">
        <v>2530</v>
      </c>
      <c r="P15" s="64">
        <f>Table224578910112345678910111213141516171819202122[[#This Row],[PEMBULATAN]]*O15</f>
        <v>16773.900000000001</v>
      </c>
    </row>
    <row r="16" spans="1:16" ht="26.25" customHeight="1" x14ac:dyDescent="0.2">
      <c r="A16" s="13"/>
      <c r="B16" s="73"/>
      <c r="C16" s="71" t="s">
        <v>3420</v>
      </c>
      <c r="D16" s="76" t="s">
        <v>69</v>
      </c>
      <c r="E16" s="12">
        <v>44482</v>
      </c>
      <c r="F16" s="74" t="s">
        <v>523</v>
      </c>
      <c r="G16" s="12" t="s">
        <v>3137</v>
      </c>
      <c r="H16" s="75" t="s">
        <v>3138</v>
      </c>
      <c r="I16" s="15">
        <v>100</v>
      </c>
      <c r="J16" s="15">
        <v>63</v>
      </c>
      <c r="K16" s="15">
        <v>39</v>
      </c>
      <c r="L16" s="15">
        <v>18</v>
      </c>
      <c r="M16" s="79">
        <v>61.424999999999997</v>
      </c>
      <c r="N16" s="101">
        <v>62</v>
      </c>
      <c r="O16" s="63">
        <v>2530</v>
      </c>
      <c r="P16" s="64">
        <f>Table224578910112345678910111213141516171819202122[[#This Row],[PEMBULATAN]]*O16</f>
        <v>156860</v>
      </c>
    </row>
    <row r="17" spans="1:16" ht="26.25" customHeight="1" x14ac:dyDescent="0.2">
      <c r="A17" s="13"/>
      <c r="B17" s="73"/>
      <c r="C17" s="71" t="s">
        <v>3421</v>
      </c>
      <c r="D17" s="76" t="s">
        <v>69</v>
      </c>
      <c r="E17" s="12">
        <v>44482</v>
      </c>
      <c r="F17" s="74" t="s">
        <v>523</v>
      </c>
      <c r="G17" s="12" t="s">
        <v>3137</v>
      </c>
      <c r="H17" s="75" t="s">
        <v>3138</v>
      </c>
      <c r="I17" s="15">
        <v>54</v>
      </c>
      <c r="J17" s="15">
        <v>34</v>
      </c>
      <c r="K17" s="15">
        <v>24</v>
      </c>
      <c r="L17" s="15">
        <v>5</v>
      </c>
      <c r="M17" s="79">
        <v>11.016</v>
      </c>
      <c r="N17" s="101">
        <v>11.016</v>
      </c>
      <c r="O17" s="63">
        <v>2530</v>
      </c>
      <c r="P17" s="64">
        <f>Table224578910112345678910111213141516171819202122[[#This Row],[PEMBULATAN]]*O17</f>
        <v>27870.48</v>
      </c>
    </row>
    <row r="18" spans="1:16" ht="26.25" customHeight="1" x14ac:dyDescent="0.2">
      <c r="A18" s="13"/>
      <c r="B18" s="73"/>
      <c r="C18" s="71" t="s">
        <v>3422</v>
      </c>
      <c r="D18" s="76" t="s">
        <v>69</v>
      </c>
      <c r="E18" s="12">
        <v>44482</v>
      </c>
      <c r="F18" s="74" t="s">
        <v>523</v>
      </c>
      <c r="G18" s="12" t="s">
        <v>3137</v>
      </c>
      <c r="H18" s="75" t="s">
        <v>3138</v>
      </c>
      <c r="I18" s="15">
        <v>20</v>
      </c>
      <c r="J18" s="15">
        <v>13</v>
      </c>
      <c r="K18" s="15">
        <v>2</v>
      </c>
      <c r="L18" s="15">
        <v>1</v>
      </c>
      <c r="M18" s="79">
        <v>0.13</v>
      </c>
      <c r="N18" s="101">
        <v>1</v>
      </c>
      <c r="O18" s="63">
        <v>2530</v>
      </c>
      <c r="P18" s="64">
        <f>Table224578910112345678910111213141516171819202122[[#This Row],[PEMBULATAN]]*O18</f>
        <v>2530</v>
      </c>
    </row>
    <row r="19" spans="1:16" ht="26.25" customHeight="1" x14ac:dyDescent="0.2">
      <c r="A19" s="13"/>
      <c r="B19" s="73"/>
      <c r="C19" s="71" t="s">
        <v>3423</v>
      </c>
      <c r="D19" s="76" t="s">
        <v>69</v>
      </c>
      <c r="E19" s="12">
        <v>44482</v>
      </c>
      <c r="F19" s="74" t="s">
        <v>523</v>
      </c>
      <c r="G19" s="12" t="s">
        <v>3137</v>
      </c>
      <c r="H19" s="75" t="s">
        <v>3138</v>
      </c>
      <c r="I19" s="15">
        <v>70</v>
      </c>
      <c r="J19" s="15">
        <v>56</v>
      </c>
      <c r="K19" s="15">
        <v>14</v>
      </c>
      <c r="L19" s="15">
        <v>5</v>
      </c>
      <c r="M19" s="79">
        <v>13.72</v>
      </c>
      <c r="N19" s="101">
        <v>13.72</v>
      </c>
      <c r="O19" s="63">
        <v>2530</v>
      </c>
      <c r="P19" s="64">
        <f>Table224578910112345678910111213141516171819202122[[#This Row],[PEMBULATAN]]*O19</f>
        <v>34711.599999999999</v>
      </c>
    </row>
    <row r="20" spans="1:16" ht="26.25" customHeight="1" x14ac:dyDescent="0.2">
      <c r="A20" s="13"/>
      <c r="B20" s="73"/>
      <c r="C20" s="71" t="s">
        <v>3424</v>
      </c>
      <c r="D20" s="76" t="s">
        <v>69</v>
      </c>
      <c r="E20" s="12">
        <v>44482</v>
      </c>
      <c r="F20" s="74" t="s">
        <v>523</v>
      </c>
      <c r="G20" s="12" t="s">
        <v>3137</v>
      </c>
      <c r="H20" s="75" t="s">
        <v>3138</v>
      </c>
      <c r="I20" s="15">
        <v>68</v>
      </c>
      <c r="J20" s="15">
        <v>62</v>
      </c>
      <c r="K20" s="15">
        <v>18</v>
      </c>
      <c r="L20" s="15">
        <v>8</v>
      </c>
      <c r="M20" s="79">
        <v>18.972000000000001</v>
      </c>
      <c r="N20" s="101">
        <v>18.972000000000001</v>
      </c>
      <c r="O20" s="63">
        <v>2530</v>
      </c>
      <c r="P20" s="64">
        <f>Table224578910112345678910111213141516171819202122[[#This Row],[PEMBULATAN]]*O20</f>
        <v>47999.16</v>
      </c>
    </row>
    <row r="21" spans="1:16" ht="26.25" customHeight="1" x14ac:dyDescent="0.2">
      <c r="A21" s="13"/>
      <c r="B21" s="73"/>
      <c r="C21" s="71" t="s">
        <v>3425</v>
      </c>
      <c r="D21" s="76" t="s">
        <v>69</v>
      </c>
      <c r="E21" s="12">
        <v>44482</v>
      </c>
      <c r="F21" s="74" t="s">
        <v>523</v>
      </c>
      <c r="G21" s="12" t="s">
        <v>3137</v>
      </c>
      <c r="H21" s="75" t="s">
        <v>3138</v>
      </c>
      <c r="I21" s="15">
        <v>72</v>
      </c>
      <c r="J21" s="15">
        <v>66</v>
      </c>
      <c r="K21" s="15">
        <v>25</v>
      </c>
      <c r="L21" s="15">
        <v>10</v>
      </c>
      <c r="M21" s="79">
        <v>29.7</v>
      </c>
      <c r="N21" s="101">
        <v>29.7</v>
      </c>
      <c r="O21" s="63">
        <v>2530</v>
      </c>
      <c r="P21" s="64">
        <f>Table224578910112345678910111213141516171819202122[[#This Row],[PEMBULATAN]]*O21</f>
        <v>75141</v>
      </c>
    </row>
    <row r="22" spans="1:16" ht="26.25" customHeight="1" x14ac:dyDescent="0.2">
      <c r="A22" s="13"/>
      <c r="B22" s="73"/>
      <c r="C22" s="71" t="s">
        <v>3426</v>
      </c>
      <c r="D22" s="76" t="s">
        <v>69</v>
      </c>
      <c r="E22" s="12">
        <v>44482</v>
      </c>
      <c r="F22" s="74" t="s">
        <v>523</v>
      </c>
      <c r="G22" s="12" t="s">
        <v>3137</v>
      </c>
      <c r="H22" s="75" t="s">
        <v>3138</v>
      </c>
      <c r="I22" s="15">
        <v>70</v>
      </c>
      <c r="J22" s="15">
        <v>66</v>
      </c>
      <c r="K22" s="15">
        <v>15</v>
      </c>
      <c r="L22" s="15">
        <v>8</v>
      </c>
      <c r="M22" s="79">
        <v>17.324999999999999</v>
      </c>
      <c r="N22" s="101">
        <v>18</v>
      </c>
      <c r="O22" s="63">
        <v>2530</v>
      </c>
      <c r="P22" s="64">
        <f>Table224578910112345678910111213141516171819202122[[#This Row],[PEMBULATAN]]*O22</f>
        <v>45540</v>
      </c>
    </row>
    <row r="23" spans="1:16" ht="26.25" customHeight="1" x14ac:dyDescent="0.2">
      <c r="A23" s="13"/>
      <c r="B23" s="73"/>
      <c r="C23" s="71" t="s">
        <v>3427</v>
      </c>
      <c r="D23" s="76" t="s">
        <v>69</v>
      </c>
      <c r="E23" s="12">
        <v>44482</v>
      </c>
      <c r="F23" s="74" t="s">
        <v>523</v>
      </c>
      <c r="G23" s="12" t="s">
        <v>3137</v>
      </c>
      <c r="H23" s="75" t="s">
        <v>3138</v>
      </c>
      <c r="I23" s="15">
        <v>70</v>
      </c>
      <c r="J23" s="15">
        <v>67</v>
      </c>
      <c r="K23" s="15">
        <v>27</v>
      </c>
      <c r="L23" s="15">
        <v>9</v>
      </c>
      <c r="M23" s="79">
        <v>31.657499999999999</v>
      </c>
      <c r="N23" s="101">
        <v>31.657499999999999</v>
      </c>
      <c r="O23" s="63">
        <v>2530</v>
      </c>
      <c r="P23" s="64">
        <f>Table224578910112345678910111213141516171819202122[[#This Row],[PEMBULATAN]]*O23</f>
        <v>80093.474999999991</v>
      </c>
    </row>
    <row r="24" spans="1:16" ht="26.25" customHeight="1" x14ac:dyDescent="0.2">
      <c r="A24" s="13"/>
      <c r="B24" s="73"/>
      <c r="C24" s="71" t="s">
        <v>3428</v>
      </c>
      <c r="D24" s="76" t="s">
        <v>69</v>
      </c>
      <c r="E24" s="12">
        <v>44482</v>
      </c>
      <c r="F24" s="74" t="s">
        <v>523</v>
      </c>
      <c r="G24" s="12" t="s">
        <v>3137</v>
      </c>
      <c r="H24" s="75" t="s">
        <v>3138</v>
      </c>
      <c r="I24" s="15">
        <v>93</v>
      </c>
      <c r="J24" s="15">
        <v>60</v>
      </c>
      <c r="K24" s="15">
        <v>29</v>
      </c>
      <c r="L24" s="15">
        <v>14</v>
      </c>
      <c r="M24" s="79">
        <v>40.454999999999998</v>
      </c>
      <c r="N24" s="101">
        <v>41</v>
      </c>
      <c r="O24" s="63">
        <v>2530</v>
      </c>
      <c r="P24" s="64">
        <f>Table224578910112345678910111213141516171819202122[[#This Row],[PEMBULATAN]]*O24</f>
        <v>103730</v>
      </c>
    </row>
    <row r="25" spans="1:16" ht="26.25" customHeight="1" x14ac:dyDescent="0.2">
      <c r="A25" s="13"/>
      <c r="B25" s="73"/>
      <c r="C25" s="71" t="s">
        <v>3429</v>
      </c>
      <c r="D25" s="76" t="s">
        <v>69</v>
      </c>
      <c r="E25" s="12">
        <v>44482</v>
      </c>
      <c r="F25" s="74" t="s">
        <v>523</v>
      </c>
      <c r="G25" s="12" t="s">
        <v>3137</v>
      </c>
      <c r="H25" s="75" t="s">
        <v>3138</v>
      </c>
      <c r="I25" s="15">
        <v>73</v>
      </c>
      <c r="J25" s="15">
        <v>62</v>
      </c>
      <c r="K25" s="15">
        <v>28</v>
      </c>
      <c r="L25" s="15">
        <v>5</v>
      </c>
      <c r="M25" s="79">
        <v>31.681999999999999</v>
      </c>
      <c r="N25" s="101">
        <v>31.681999999999999</v>
      </c>
      <c r="O25" s="63">
        <v>2530</v>
      </c>
      <c r="P25" s="64">
        <f>Table224578910112345678910111213141516171819202122[[#This Row],[PEMBULATAN]]*O25</f>
        <v>80155.459999999992</v>
      </c>
    </row>
    <row r="26" spans="1:16" ht="26.25" customHeight="1" x14ac:dyDescent="0.2">
      <c r="A26" s="13"/>
      <c r="B26" s="73"/>
      <c r="C26" s="71" t="s">
        <v>3430</v>
      </c>
      <c r="D26" s="76" t="s">
        <v>69</v>
      </c>
      <c r="E26" s="12">
        <v>44482</v>
      </c>
      <c r="F26" s="74" t="s">
        <v>523</v>
      </c>
      <c r="G26" s="12" t="s">
        <v>3137</v>
      </c>
      <c r="H26" s="75" t="s">
        <v>3138</v>
      </c>
      <c r="I26" s="15">
        <v>70</v>
      </c>
      <c r="J26" s="15">
        <v>60</v>
      </c>
      <c r="K26" s="15">
        <v>25</v>
      </c>
      <c r="L26" s="15">
        <v>7</v>
      </c>
      <c r="M26" s="79">
        <v>26.25</v>
      </c>
      <c r="N26" s="101">
        <v>26.25</v>
      </c>
      <c r="O26" s="63">
        <v>2530</v>
      </c>
      <c r="P26" s="64">
        <f>Table224578910112345678910111213141516171819202122[[#This Row],[PEMBULATAN]]*O26</f>
        <v>66412.5</v>
      </c>
    </row>
    <row r="27" spans="1:16" ht="26.25" customHeight="1" x14ac:dyDescent="0.2">
      <c r="A27" s="13"/>
      <c r="B27" s="73"/>
      <c r="C27" s="71" t="s">
        <v>3431</v>
      </c>
      <c r="D27" s="76" t="s">
        <v>69</v>
      </c>
      <c r="E27" s="12">
        <v>44482</v>
      </c>
      <c r="F27" s="74" t="s">
        <v>523</v>
      </c>
      <c r="G27" s="12" t="s">
        <v>3137</v>
      </c>
      <c r="H27" s="75" t="s">
        <v>3138</v>
      </c>
      <c r="I27" s="15">
        <v>95</v>
      </c>
      <c r="J27" s="15">
        <v>69</v>
      </c>
      <c r="K27" s="15">
        <v>29</v>
      </c>
      <c r="L27" s="15">
        <v>14</v>
      </c>
      <c r="M27" s="79">
        <v>47.52375</v>
      </c>
      <c r="N27" s="101">
        <v>47.52375</v>
      </c>
      <c r="O27" s="63">
        <v>2530</v>
      </c>
      <c r="P27" s="64">
        <f>Table224578910112345678910111213141516171819202122[[#This Row],[PEMBULATAN]]*O27</f>
        <v>120235.08749999999</v>
      </c>
    </row>
    <row r="28" spans="1:16" ht="26.25" customHeight="1" x14ac:dyDescent="0.2">
      <c r="A28" s="13"/>
      <c r="B28" s="73"/>
      <c r="C28" s="71" t="s">
        <v>3432</v>
      </c>
      <c r="D28" s="76" t="s">
        <v>69</v>
      </c>
      <c r="E28" s="12">
        <v>44482</v>
      </c>
      <c r="F28" s="74" t="s">
        <v>523</v>
      </c>
      <c r="G28" s="12" t="s">
        <v>3137</v>
      </c>
      <c r="H28" s="75" t="s">
        <v>3138</v>
      </c>
      <c r="I28" s="15">
        <v>67</v>
      </c>
      <c r="J28" s="15">
        <v>67</v>
      </c>
      <c r="K28" s="15">
        <v>28</v>
      </c>
      <c r="L28" s="15">
        <v>7</v>
      </c>
      <c r="M28" s="79">
        <v>31.422999999999998</v>
      </c>
      <c r="N28" s="101">
        <v>32</v>
      </c>
      <c r="O28" s="63">
        <v>2530</v>
      </c>
      <c r="P28" s="64">
        <f>Table224578910112345678910111213141516171819202122[[#This Row],[PEMBULATAN]]*O28</f>
        <v>80960</v>
      </c>
    </row>
    <row r="29" spans="1:16" ht="26.25" customHeight="1" x14ac:dyDescent="0.2">
      <c r="A29" s="13"/>
      <c r="B29" s="73"/>
      <c r="C29" s="71" t="s">
        <v>3433</v>
      </c>
      <c r="D29" s="76" t="s">
        <v>69</v>
      </c>
      <c r="E29" s="12">
        <v>44482</v>
      </c>
      <c r="F29" s="74" t="s">
        <v>523</v>
      </c>
      <c r="G29" s="12" t="s">
        <v>3137</v>
      </c>
      <c r="H29" s="75" t="s">
        <v>3138</v>
      </c>
      <c r="I29" s="15">
        <v>75</v>
      </c>
      <c r="J29" s="15">
        <v>70</v>
      </c>
      <c r="K29" s="15">
        <v>21</v>
      </c>
      <c r="L29" s="15">
        <v>4</v>
      </c>
      <c r="M29" s="79">
        <v>27.5625</v>
      </c>
      <c r="N29" s="101">
        <v>27.5625</v>
      </c>
      <c r="O29" s="63">
        <v>2530</v>
      </c>
      <c r="P29" s="64">
        <f>Table224578910112345678910111213141516171819202122[[#This Row],[PEMBULATAN]]*O29</f>
        <v>69733.125</v>
      </c>
    </row>
    <row r="30" spans="1:16" ht="26.25" customHeight="1" x14ac:dyDescent="0.2">
      <c r="A30" s="13"/>
      <c r="B30" s="73"/>
      <c r="C30" s="71" t="s">
        <v>3434</v>
      </c>
      <c r="D30" s="76" t="s">
        <v>69</v>
      </c>
      <c r="E30" s="12">
        <v>44482</v>
      </c>
      <c r="F30" s="74" t="s">
        <v>523</v>
      </c>
      <c r="G30" s="12" t="s">
        <v>3137</v>
      </c>
      <c r="H30" s="75" t="s">
        <v>3138</v>
      </c>
      <c r="I30" s="15">
        <v>80</v>
      </c>
      <c r="J30" s="15">
        <v>60</v>
      </c>
      <c r="K30" s="15">
        <v>27</v>
      </c>
      <c r="L30" s="15">
        <v>21</v>
      </c>
      <c r="M30" s="79">
        <v>32.4</v>
      </c>
      <c r="N30" s="101">
        <v>33</v>
      </c>
      <c r="O30" s="63">
        <v>2530</v>
      </c>
      <c r="P30" s="64">
        <f>Table224578910112345678910111213141516171819202122[[#This Row],[PEMBULATAN]]*O30</f>
        <v>83490</v>
      </c>
    </row>
    <row r="31" spans="1:16" ht="26.25" customHeight="1" x14ac:dyDescent="0.2">
      <c r="A31" s="13"/>
      <c r="B31" s="73"/>
      <c r="C31" s="71" t="s">
        <v>3435</v>
      </c>
      <c r="D31" s="76" t="s">
        <v>69</v>
      </c>
      <c r="E31" s="12">
        <v>44482</v>
      </c>
      <c r="F31" s="74" t="s">
        <v>523</v>
      </c>
      <c r="G31" s="12" t="s">
        <v>3137</v>
      </c>
      <c r="H31" s="75" t="s">
        <v>3138</v>
      </c>
      <c r="I31" s="15">
        <v>92</v>
      </c>
      <c r="J31" s="15">
        <v>66</v>
      </c>
      <c r="K31" s="15">
        <v>33</v>
      </c>
      <c r="L31" s="15">
        <v>13</v>
      </c>
      <c r="M31" s="79">
        <v>50.094000000000001</v>
      </c>
      <c r="N31" s="101">
        <v>50.094000000000001</v>
      </c>
      <c r="O31" s="63">
        <v>2530</v>
      </c>
      <c r="P31" s="64">
        <f>Table224578910112345678910111213141516171819202122[[#This Row],[PEMBULATAN]]*O31</f>
        <v>126737.82</v>
      </c>
    </row>
    <row r="32" spans="1:16" ht="26.25" customHeight="1" x14ac:dyDescent="0.2">
      <c r="A32" s="13"/>
      <c r="B32" s="73"/>
      <c r="C32" s="71" t="s">
        <v>3436</v>
      </c>
      <c r="D32" s="76" t="s">
        <v>69</v>
      </c>
      <c r="E32" s="12">
        <v>44482</v>
      </c>
      <c r="F32" s="74" t="s">
        <v>523</v>
      </c>
      <c r="G32" s="12" t="s">
        <v>3137</v>
      </c>
      <c r="H32" s="75" t="s">
        <v>3138</v>
      </c>
      <c r="I32" s="15">
        <v>70</v>
      </c>
      <c r="J32" s="15">
        <v>67</v>
      </c>
      <c r="K32" s="15">
        <v>35</v>
      </c>
      <c r="L32" s="15">
        <v>10</v>
      </c>
      <c r="M32" s="79">
        <v>41.037500000000001</v>
      </c>
      <c r="N32" s="101">
        <v>41.037500000000001</v>
      </c>
      <c r="O32" s="63">
        <v>2530</v>
      </c>
      <c r="P32" s="64">
        <f>Table224578910112345678910111213141516171819202122[[#This Row],[PEMBULATAN]]*O32</f>
        <v>103824.875</v>
      </c>
    </row>
    <row r="33" spans="1:16" ht="26.25" customHeight="1" x14ac:dyDescent="0.2">
      <c r="A33" s="13"/>
      <c r="B33" s="73"/>
      <c r="C33" s="71" t="s">
        <v>3437</v>
      </c>
      <c r="D33" s="76" t="s">
        <v>69</v>
      </c>
      <c r="E33" s="12">
        <v>44482</v>
      </c>
      <c r="F33" s="74" t="s">
        <v>523</v>
      </c>
      <c r="G33" s="12" t="s">
        <v>3137</v>
      </c>
      <c r="H33" s="75" t="s">
        <v>3138</v>
      </c>
      <c r="I33" s="15">
        <v>76</v>
      </c>
      <c r="J33" s="15">
        <v>50</v>
      </c>
      <c r="K33" s="15">
        <v>24</v>
      </c>
      <c r="L33" s="15">
        <v>8</v>
      </c>
      <c r="M33" s="79">
        <v>22.8</v>
      </c>
      <c r="N33" s="101">
        <v>22.8</v>
      </c>
      <c r="O33" s="63">
        <v>2530</v>
      </c>
      <c r="P33" s="64">
        <f>Table224578910112345678910111213141516171819202122[[#This Row],[PEMBULATAN]]*O33</f>
        <v>57684</v>
      </c>
    </row>
    <row r="34" spans="1:16" ht="26.25" customHeight="1" x14ac:dyDescent="0.2">
      <c r="A34" s="13"/>
      <c r="B34" s="73"/>
      <c r="C34" s="71" t="s">
        <v>3438</v>
      </c>
      <c r="D34" s="76" t="s">
        <v>69</v>
      </c>
      <c r="E34" s="12">
        <v>44482</v>
      </c>
      <c r="F34" s="74" t="s">
        <v>523</v>
      </c>
      <c r="G34" s="12" t="s">
        <v>3137</v>
      </c>
      <c r="H34" s="75" t="s">
        <v>3138</v>
      </c>
      <c r="I34" s="15">
        <v>77</v>
      </c>
      <c r="J34" s="15">
        <v>65</v>
      </c>
      <c r="K34" s="15">
        <v>34</v>
      </c>
      <c r="L34" s="15">
        <v>15</v>
      </c>
      <c r="M34" s="79">
        <v>42.542499999999997</v>
      </c>
      <c r="N34" s="101">
        <v>42.542499999999997</v>
      </c>
      <c r="O34" s="63">
        <v>2530</v>
      </c>
      <c r="P34" s="64">
        <f>Table224578910112345678910111213141516171819202122[[#This Row],[PEMBULATAN]]*O34</f>
        <v>107632.52499999999</v>
      </c>
    </row>
    <row r="35" spans="1:16" ht="26.25" customHeight="1" x14ac:dyDescent="0.2">
      <c r="A35" s="13"/>
      <c r="B35" s="73"/>
      <c r="C35" s="71" t="s">
        <v>3439</v>
      </c>
      <c r="D35" s="76" t="s">
        <v>69</v>
      </c>
      <c r="E35" s="12">
        <v>44482</v>
      </c>
      <c r="F35" s="74" t="s">
        <v>523</v>
      </c>
      <c r="G35" s="12" t="s">
        <v>3137</v>
      </c>
      <c r="H35" s="75" t="s">
        <v>3138</v>
      </c>
      <c r="I35" s="15">
        <v>61</v>
      </c>
      <c r="J35" s="15">
        <v>44</v>
      </c>
      <c r="K35" s="15">
        <v>44</v>
      </c>
      <c r="L35" s="15">
        <v>19</v>
      </c>
      <c r="M35" s="79">
        <v>29.524000000000001</v>
      </c>
      <c r="N35" s="101">
        <v>29.524000000000001</v>
      </c>
      <c r="O35" s="63">
        <v>2530</v>
      </c>
      <c r="P35" s="64">
        <f>Table224578910112345678910111213141516171819202122[[#This Row],[PEMBULATAN]]*O35</f>
        <v>74695.72</v>
      </c>
    </row>
    <row r="36" spans="1:16" ht="26.25" customHeight="1" x14ac:dyDescent="0.2">
      <c r="A36" s="13"/>
      <c r="B36" s="73"/>
      <c r="C36" s="71" t="s">
        <v>3440</v>
      </c>
      <c r="D36" s="76" t="s">
        <v>69</v>
      </c>
      <c r="E36" s="12">
        <v>44482</v>
      </c>
      <c r="F36" s="74" t="s">
        <v>523</v>
      </c>
      <c r="G36" s="12" t="s">
        <v>3137</v>
      </c>
      <c r="H36" s="75" t="s">
        <v>3138</v>
      </c>
      <c r="I36" s="15">
        <v>94</v>
      </c>
      <c r="J36" s="15">
        <v>48</v>
      </c>
      <c r="K36" s="15">
        <v>40</v>
      </c>
      <c r="L36" s="15">
        <v>4</v>
      </c>
      <c r="M36" s="79">
        <v>45.12</v>
      </c>
      <c r="N36" s="101">
        <v>45.12</v>
      </c>
      <c r="O36" s="63">
        <v>2530</v>
      </c>
      <c r="P36" s="64">
        <f>Table224578910112345678910111213141516171819202122[[#This Row],[PEMBULATAN]]*O36</f>
        <v>114153.59999999999</v>
      </c>
    </row>
    <row r="37" spans="1:16" ht="26.25" customHeight="1" x14ac:dyDescent="0.2">
      <c r="A37" s="13"/>
      <c r="B37" s="73"/>
      <c r="C37" s="71" t="s">
        <v>3441</v>
      </c>
      <c r="D37" s="76" t="s">
        <v>69</v>
      </c>
      <c r="E37" s="12">
        <v>44482</v>
      </c>
      <c r="F37" s="74" t="s">
        <v>523</v>
      </c>
      <c r="G37" s="12" t="s">
        <v>3137</v>
      </c>
      <c r="H37" s="75" t="s">
        <v>3138</v>
      </c>
      <c r="I37" s="15">
        <v>100</v>
      </c>
      <c r="J37" s="15">
        <v>61</v>
      </c>
      <c r="K37" s="15">
        <v>32</v>
      </c>
      <c r="L37" s="15">
        <v>24</v>
      </c>
      <c r="M37" s="79">
        <v>48.8</v>
      </c>
      <c r="N37" s="101">
        <v>48.8</v>
      </c>
      <c r="O37" s="63">
        <v>2530</v>
      </c>
      <c r="P37" s="64">
        <f>Table224578910112345678910111213141516171819202122[[#This Row],[PEMBULATAN]]*O37</f>
        <v>123464</v>
      </c>
    </row>
    <row r="38" spans="1:16" ht="26.25" customHeight="1" x14ac:dyDescent="0.2">
      <c r="A38" s="13"/>
      <c r="B38" s="73"/>
      <c r="C38" s="71" t="s">
        <v>3442</v>
      </c>
      <c r="D38" s="76" t="s">
        <v>69</v>
      </c>
      <c r="E38" s="12">
        <v>44482</v>
      </c>
      <c r="F38" s="74" t="s">
        <v>523</v>
      </c>
      <c r="G38" s="12" t="s">
        <v>3137</v>
      </c>
      <c r="H38" s="75" t="s">
        <v>3138</v>
      </c>
      <c r="I38" s="15">
        <v>57</v>
      </c>
      <c r="J38" s="15">
        <v>37</v>
      </c>
      <c r="K38" s="15">
        <v>14</v>
      </c>
      <c r="L38" s="15">
        <v>1</v>
      </c>
      <c r="M38" s="79">
        <v>7.3815</v>
      </c>
      <c r="N38" s="101">
        <v>8</v>
      </c>
      <c r="O38" s="63">
        <v>2530</v>
      </c>
      <c r="P38" s="64">
        <f>Table224578910112345678910111213141516171819202122[[#This Row],[PEMBULATAN]]*O38</f>
        <v>20240</v>
      </c>
    </row>
    <row r="39" spans="1:16" ht="26.25" customHeight="1" x14ac:dyDescent="0.2">
      <c r="A39" s="13"/>
      <c r="B39" s="73"/>
      <c r="C39" s="71" t="s">
        <v>3443</v>
      </c>
      <c r="D39" s="76" t="s">
        <v>69</v>
      </c>
      <c r="E39" s="12">
        <v>44482</v>
      </c>
      <c r="F39" s="74" t="s">
        <v>523</v>
      </c>
      <c r="G39" s="12" t="s">
        <v>3137</v>
      </c>
      <c r="H39" s="75" t="s">
        <v>3138</v>
      </c>
      <c r="I39" s="15">
        <v>77</v>
      </c>
      <c r="J39" s="15">
        <v>64</v>
      </c>
      <c r="K39" s="15">
        <v>20</v>
      </c>
      <c r="L39" s="15">
        <v>11</v>
      </c>
      <c r="M39" s="79">
        <v>24.64</v>
      </c>
      <c r="N39" s="101">
        <v>24.64</v>
      </c>
      <c r="O39" s="63">
        <v>2530</v>
      </c>
      <c r="P39" s="64">
        <f>Table224578910112345678910111213141516171819202122[[#This Row],[PEMBULATAN]]*O39</f>
        <v>62339.200000000004</v>
      </c>
    </row>
    <row r="40" spans="1:16" ht="26.25" customHeight="1" x14ac:dyDescent="0.2">
      <c r="A40" s="13"/>
      <c r="B40" s="73"/>
      <c r="C40" s="71" t="s">
        <v>3444</v>
      </c>
      <c r="D40" s="76" t="s">
        <v>69</v>
      </c>
      <c r="E40" s="12">
        <v>44482</v>
      </c>
      <c r="F40" s="74" t="s">
        <v>523</v>
      </c>
      <c r="G40" s="12" t="s">
        <v>3137</v>
      </c>
      <c r="H40" s="75" t="s">
        <v>3138</v>
      </c>
      <c r="I40" s="15">
        <v>86</v>
      </c>
      <c r="J40" s="15">
        <v>70</v>
      </c>
      <c r="K40" s="15">
        <v>25</v>
      </c>
      <c r="L40" s="15">
        <v>13</v>
      </c>
      <c r="M40" s="79">
        <v>37.625</v>
      </c>
      <c r="N40" s="101">
        <v>37.625</v>
      </c>
      <c r="O40" s="63">
        <v>2530</v>
      </c>
      <c r="P40" s="64">
        <f>Table224578910112345678910111213141516171819202122[[#This Row],[PEMBULATAN]]*O40</f>
        <v>95191.25</v>
      </c>
    </row>
    <row r="41" spans="1:16" ht="26.25" customHeight="1" x14ac:dyDescent="0.2">
      <c r="A41" s="13"/>
      <c r="B41" s="73"/>
      <c r="C41" s="71" t="s">
        <v>3445</v>
      </c>
      <c r="D41" s="76" t="s">
        <v>69</v>
      </c>
      <c r="E41" s="12">
        <v>44482</v>
      </c>
      <c r="F41" s="74" t="s">
        <v>523</v>
      </c>
      <c r="G41" s="12" t="s">
        <v>3137</v>
      </c>
      <c r="H41" s="75" t="s">
        <v>3138</v>
      </c>
      <c r="I41" s="15">
        <v>73</v>
      </c>
      <c r="J41" s="15">
        <v>57</v>
      </c>
      <c r="K41" s="15">
        <v>26</v>
      </c>
      <c r="L41" s="15">
        <v>5</v>
      </c>
      <c r="M41" s="79">
        <v>27.046500000000002</v>
      </c>
      <c r="N41" s="101">
        <v>27.046500000000002</v>
      </c>
      <c r="O41" s="63">
        <v>2530</v>
      </c>
      <c r="P41" s="64">
        <f>Table224578910112345678910111213141516171819202122[[#This Row],[PEMBULATAN]]*O41</f>
        <v>68427.645000000004</v>
      </c>
    </row>
    <row r="42" spans="1:16" ht="26.25" customHeight="1" x14ac:dyDescent="0.2">
      <c r="A42" s="13"/>
      <c r="B42" s="73"/>
      <c r="C42" s="71" t="s">
        <v>3446</v>
      </c>
      <c r="D42" s="76" t="s">
        <v>69</v>
      </c>
      <c r="E42" s="12">
        <v>44482</v>
      </c>
      <c r="F42" s="74" t="s">
        <v>523</v>
      </c>
      <c r="G42" s="12" t="s">
        <v>3137</v>
      </c>
      <c r="H42" s="75" t="s">
        <v>3138</v>
      </c>
      <c r="I42" s="15">
        <v>94</v>
      </c>
      <c r="J42" s="15">
        <v>66</v>
      </c>
      <c r="K42" s="15">
        <v>29</v>
      </c>
      <c r="L42" s="15">
        <v>10</v>
      </c>
      <c r="M42" s="79">
        <v>44.978999999999999</v>
      </c>
      <c r="N42" s="101">
        <v>44.978999999999999</v>
      </c>
      <c r="O42" s="63">
        <v>2530</v>
      </c>
      <c r="P42" s="64">
        <f>Table224578910112345678910111213141516171819202122[[#This Row],[PEMBULATAN]]*O42</f>
        <v>113796.87</v>
      </c>
    </row>
    <row r="43" spans="1:16" ht="26.25" customHeight="1" x14ac:dyDescent="0.2">
      <c r="A43" s="13"/>
      <c r="B43" s="73"/>
      <c r="C43" s="71" t="s">
        <v>3447</v>
      </c>
      <c r="D43" s="76" t="s">
        <v>69</v>
      </c>
      <c r="E43" s="12">
        <v>44482</v>
      </c>
      <c r="F43" s="74" t="s">
        <v>523</v>
      </c>
      <c r="G43" s="12" t="s">
        <v>3137</v>
      </c>
      <c r="H43" s="75" t="s">
        <v>3138</v>
      </c>
      <c r="I43" s="15">
        <v>71</v>
      </c>
      <c r="J43" s="15">
        <v>66</v>
      </c>
      <c r="K43" s="15">
        <v>24</v>
      </c>
      <c r="L43" s="15">
        <v>9</v>
      </c>
      <c r="M43" s="79">
        <v>28.116</v>
      </c>
      <c r="N43" s="101">
        <v>28.116</v>
      </c>
      <c r="O43" s="63">
        <v>2530</v>
      </c>
      <c r="P43" s="64">
        <f>Table224578910112345678910111213141516171819202122[[#This Row],[PEMBULATAN]]*O43</f>
        <v>71133.48</v>
      </c>
    </row>
    <row r="44" spans="1:16" ht="26.25" customHeight="1" x14ac:dyDescent="0.2">
      <c r="A44" s="13"/>
      <c r="B44" s="73"/>
      <c r="C44" s="71" t="s">
        <v>3448</v>
      </c>
      <c r="D44" s="76" t="s">
        <v>69</v>
      </c>
      <c r="E44" s="12">
        <v>44482</v>
      </c>
      <c r="F44" s="74" t="s">
        <v>523</v>
      </c>
      <c r="G44" s="12" t="s">
        <v>3137</v>
      </c>
      <c r="H44" s="75" t="s">
        <v>3138</v>
      </c>
      <c r="I44" s="15">
        <v>40</v>
      </c>
      <c r="J44" s="15">
        <v>39</v>
      </c>
      <c r="K44" s="15">
        <v>14</v>
      </c>
      <c r="L44" s="15">
        <v>3</v>
      </c>
      <c r="M44" s="79">
        <v>5.46</v>
      </c>
      <c r="N44" s="101">
        <v>6</v>
      </c>
      <c r="O44" s="63">
        <v>2530</v>
      </c>
      <c r="P44" s="64">
        <f>Table224578910112345678910111213141516171819202122[[#This Row],[PEMBULATAN]]*O44</f>
        <v>15180</v>
      </c>
    </row>
    <row r="45" spans="1:16" ht="26.25" customHeight="1" x14ac:dyDescent="0.2">
      <c r="A45" s="13"/>
      <c r="B45" s="73"/>
      <c r="C45" s="71" t="s">
        <v>3449</v>
      </c>
      <c r="D45" s="76" t="s">
        <v>69</v>
      </c>
      <c r="E45" s="12">
        <v>44482</v>
      </c>
      <c r="F45" s="74" t="s">
        <v>523</v>
      </c>
      <c r="G45" s="12" t="s">
        <v>3137</v>
      </c>
      <c r="H45" s="75" t="s">
        <v>3138</v>
      </c>
      <c r="I45" s="15">
        <v>77</v>
      </c>
      <c r="J45" s="15">
        <v>63</v>
      </c>
      <c r="K45" s="15">
        <v>30</v>
      </c>
      <c r="L45" s="15">
        <v>5</v>
      </c>
      <c r="M45" s="79">
        <v>36.3825</v>
      </c>
      <c r="N45" s="101">
        <v>37</v>
      </c>
      <c r="O45" s="63">
        <v>2530</v>
      </c>
      <c r="P45" s="64">
        <f>Table224578910112345678910111213141516171819202122[[#This Row],[PEMBULATAN]]*O45</f>
        <v>93610</v>
      </c>
    </row>
    <row r="46" spans="1:16" ht="26.25" customHeight="1" x14ac:dyDescent="0.2">
      <c r="A46" s="13"/>
      <c r="B46" s="73"/>
      <c r="C46" s="71" t="s">
        <v>3450</v>
      </c>
      <c r="D46" s="76" t="s">
        <v>69</v>
      </c>
      <c r="E46" s="12">
        <v>44482</v>
      </c>
      <c r="F46" s="74" t="s">
        <v>523</v>
      </c>
      <c r="G46" s="12" t="s">
        <v>3137</v>
      </c>
      <c r="H46" s="75" t="s">
        <v>3138</v>
      </c>
      <c r="I46" s="15">
        <v>80</v>
      </c>
      <c r="J46" s="15">
        <v>60</v>
      </c>
      <c r="K46" s="15">
        <v>16</v>
      </c>
      <c r="L46" s="15">
        <v>4</v>
      </c>
      <c r="M46" s="79">
        <v>19.2</v>
      </c>
      <c r="N46" s="101">
        <v>19.2</v>
      </c>
      <c r="O46" s="63">
        <v>2530</v>
      </c>
      <c r="P46" s="64">
        <f>Table224578910112345678910111213141516171819202122[[#This Row],[PEMBULATAN]]*O46</f>
        <v>48576</v>
      </c>
    </row>
    <row r="47" spans="1:16" ht="26.25" customHeight="1" x14ac:dyDescent="0.2">
      <c r="A47" s="13"/>
      <c r="B47" s="73"/>
      <c r="C47" s="71" t="s">
        <v>3451</v>
      </c>
      <c r="D47" s="76" t="s">
        <v>69</v>
      </c>
      <c r="E47" s="12">
        <v>44482</v>
      </c>
      <c r="F47" s="74" t="s">
        <v>523</v>
      </c>
      <c r="G47" s="12" t="s">
        <v>3137</v>
      </c>
      <c r="H47" s="75" t="s">
        <v>3138</v>
      </c>
      <c r="I47" s="15">
        <v>67</v>
      </c>
      <c r="J47" s="15">
        <v>64</v>
      </c>
      <c r="K47" s="15">
        <v>20</v>
      </c>
      <c r="L47" s="15">
        <v>8</v>
      </c>
      <c r="M47" s="79">
        <v>21.44</v>
      </c>
      <c r="N47" s="101">
        <v>22</v>
      </c>
      <c r="O47" s="63">
        <v>2530</v>
      </c>
      <c r="P47" s="64">
        <f>Table224578910112345678910111213141516171819202122[[#This Row],[PEMBULATAN]]*O47</f>
        <v>55660</v>
      </c>
    </row>
    <row r="48" spans="1:16" ht="26.25" customHeight="1" x14ac:dyDescent="0.2">
      <c r="A48" s="13"/>
      <c r="B48" s="73"/>
      <c r="C48" s="71" t="s">
        <v>3452</v>
      </c>
      <c r="D48" s="76" t="s">
        <v>69</v>
      </c>
      <c r="E48" s="12">
        <v>44482</v>
      </c>
      <c r="F48" s="74" t="s">
        <v>523</v>
      </c>
      <c r="G48" s="12" t="s">
        <v>3137</v>
      </c>
      <c r="H48" s="75" t="s">
        <v>3138</v>
      </c>
      <c r="I48" s="15">
        <v>84</v>
      </c>
      <c r="J48" s="15">
        <v>63</v>
      </c>
      <c r="K48" s="15">
        <v>28</v>
      </c>
      <c r="L48" s="15">
        <v>10</v>
      </c>
      <c r="M48" s="79">
        <v>37.043999999999997</v>
      </c>
      <c r="N48" s="101">
        <v>37.043999999999997</v>
      </c>
      <c r="O48" s="63">
        <v>2530</v>
      </c>
      <c r="P48" s="64">
        <f>Table224578910112345678910111213141516171819202122[[#This Row],[PEMBULATAN]]*O48</f>
        <v>93721.319999999992</v>
      </c>
    </row>
    <row r="49" spans="1:16" ht="26.25" customHeight="1" x14ac:dyDescent="0.2">
      <c r="A49" s="13"/>
      <c r="B49" s="73"/>
      <c r="C49" s="71" t="s">
        <v>3453</v>
      </c>
      <c r="D49" s="76" t="s">
        <v>69</v>
      </c>
      <c r="E49" s="12">
        <v>44482</v>
      </c>
      <c r="F49" s="74" t="s">
        <v>523</v>
      </c>
      <c r="G49" s="12" t="s">
        <v>3137</v>
      </c>
      <c r="H49" s="75" t="s">
        <v>3138</v>
      </c>
      <c r="I49" s="15">
        <v>80</v>
      </c>
      <c r="J49" s="15">
        <v>70</v>
      </c>
      <c r="K49" s="15">
        <v>37</v>
      </c>
      <c r="L49" s="15">
        <v>10</v>
      </c>
      <c r="M49" s="79">
        <v>51.8</v>
      </c>
      <c r="N49" s="101">
        <v>51.8</v>
      </c>
      <c r="O49" s="63">
        <v>2530</v>
      </c>
      <c r="P49" s="64">
        <f>Table224578910112345678910111213141516171819202122[[#This Row],[PEMBULATAN]]*O49</f>
        <v>131054</v>
      </c>
    </row>
    <row r="50" spans="1:16" ht="26.25" customHeight="1" x14ac:dyDescent="0.2">
      <c r="A50" s="13"/>
      <c r="B50" s="73"/>
      <c r="C50" s="71" t="s">
        <v>3454</v>
      </c>
      <c r="D50" s="76" t="s">
        <v>69</v>
      </c>
      <c r="E50" s="12">
        <v>44482</v>
      </c>
      <c r="F50" s="74" t="s">
        <v>523</v>
      </c>
      <c r="G50" s="12" t="s">
        <v>3137</v>
      </c>
      <c r="H50" s="75" t="s">
        <v>3138</v>
      </c>
      <c r="I50" s="15">
        <v>70</v>
      </c>
      <c r="J50" s="15">
        <v>57</v>
      </c>
      <c r="K50" s="15">
        <v>30</v>
      </c>
      <c r="L50" s="15">
        <v>5</v>
      </c>
      <c r="M50" s="79">
        <v>29.925000000000001</v>
      </c>
      <c r="N50" s="101">
        <v>29.925000000000001</v>
      </c>
      <c r="O50" s="63">
        <v>2530</v>
      </c>
      <c r="P50" s="64">
        <f>Table224578910112345678910111213141516171819202122[[#This Row],[PEMBULATAN]]*O50</f>
        <v>75710.25</v>
      </c>
    </row>
    <row r="51" spans="1:16" ht="26.25" customHeight="1" x14ac:dyDescent="0.2">
      <c r="A51" s="13"/>
      <c r="B51" s="73"/>
      <c r="C51" s="71" t="s">
        <v>3455</v>
      </c>
      <c r="D51" s="76" t="s">
        <v>69</v>
      </c>
      <c r="E51" s="12">
        <v>44482</v>
      </c>
      <c r="F51" s="74" t="s">
        <v>523</v>
      </c>
      <c r="G51" s="12" t="s">
        <v>3137</v>
      </c>
      <c r="H51" s="75" t="s">
        <v>3138</v>
      </c>
      <c r="I51" s="15">
        <v>90</v>
      </c>
      <c r="J51" s="15">
        <v>68</v>
      </c>
      <c r="K51" s="15">
        <v>41</v>
      </c>
      <c r="L51" s="15">
        <v>11</v>
      </c>
      <c r="M51" s="79">
        <v>62.73</v>
      </c>
      <c r="N51" s="101">
        <v>62.73</v>
      </c>
      <c r="O51" s="63">
        <v>2530</v>
      </c>
      <c r="P51" s="64">
        <f>Table224578910112345678910111213141516171819202122[[#This Row],[PEMBULATAN]]*O51</f>
        <v>158706.9</v>
      </c>
    </row>
    <row r="52" spans="1:16" ht="26.25" customHeight="1" x14ac:dyDescent="0.2">
      <c r="A52" s="13"/>
      <c r="B52" s="73"/>
      <c r="C52" s="71" t="s">
        <v>3456</v>
      </c>
      <c r="D52" s="76" t="s">
        <v>69</v>
      </c>
      <c r="E52" s="12">
        <v>44482</v>
      </c>
      <c r="F52" s="74" t="s">
        <v>523</v>
      </c>
      <c r="G52" s="12" t="s">
        <v>3137</v>
      </c>
      <c r="H52" s="75" t="s">
        <v>3138</v>
      </c>
      <c r="I52" s="15">
        <v>74</v>
      </c>
      <c r="J52" s="15">
        <v>65</v>
      </c>
      <c r="K52" s="15">
        <v>21</v>
      </c>
      <c r="L52" s="15">
        <v>7</v>
      </c>
      <c r="M52" s="79">
        <v>25.252500000000001</v>
      </c>
      <c r="N52" s="101">
        <v>25.252500000000001</v>
      </c>
      <c r="O52" s="63">
        <v>2530</v>
      </c>
      <c r="P52" s="64">
        <f>Table224578910112345678910111213141516171819202122[[#This Row],[PEMBULATAN]]*O52</f>
        <v>63888.825000000004</v>
      </c>
    </row>
    <row r="53" spans="1:16" ht="26.25" customHeight="1" x14ac:dyDescent="0.2">
      <c r="A53" s="13"/>
      <c r="B53" s="73"/>
      <c r="C53" s="71" t="s">
        <v>3457</v>
      </c>
      <c r="D53" s="76" t="s">
        <v>69</v>
      </c>
      <c r="E53" s="12">
        <v>44482</v>
      </c>
      <c r="F53" s="74" t="s">
        <v>523</v>
      </c>
      <c r="G53" s="12" t="s">
        <v>3137</v>
      </c>
      <c r="H53" s="75" t="s">
        <v>3138</v>
      </c>
      <c r="I53" s="15">
        <v>91</v>
      </c>
      <c r="J53" s="15">
        <v>58</v>
      </c>
      <c r="K53" s="15">
        <v>34</v>
      </c>
      <c r="L53" s="15">
        <v>7</v>
      </c>
      <c r="M53" s="79">
        <v>44.863</v>
      </c>
      <c r="N53" s="101">
        <v>44.863</v>
      </c>
      <c r="O53" s="63">
        <v>2530</v>
      </c>
      <c r="P53" s="64">
        <f>Table224578910112345678910111213141516171819202122[[#This Row],[PEMBULATAN]]*O53</f>
        <v>113503.39</v>
      </c>
    </row>
    <row r="54" spans="1:16" ht="26.25" customHeight="1" x14ac:dyDescent="0.2">
      <c r="A54" s="13"/>
      <c r="B54" s="73"/>
      <c r="C54" s="71" t="s">
        <v>3458</v>
      </c>
      <c r="D54" s="76" t="s">
        <v>69</v>
      </c>
      <c r="E54" s="12">
        <v>44482</v>
      </c>
      <c r="F54" s="74" t="s">
        <v>523</v>
      </c>
      <c r="G54" s="12" t="s">
        <v>3137</v>
      </c>
      <c r="H54" s="75" t="s">
        <v>3138</v>
      </c>
      <c r="I54" s="15">
        <v>74</v>
      </c>
      <c r="J54" s="15">
        <v>64</v>
      </c>
      <c r="K54" s="15">
        <v>26</v>
      </c>
      <c r="L54" s="15">
        <v>11</v>
      </c>
      <c r="M54" s="79">
        <v>30.783999999999999</v>
      </c>
      <c r="N54" s="101">
        <v>30.783999999999999</v>
      </c>
      <c r="O54" s="63">
        <v>2530</v>
      </c>
      <c r="P54" s="64">
        <f>Table224578910112345678910111213141516171819202122[[#This Row],[PEMBULATAN]]*O54</f>
        <v>77883.520000000004</v>
      </c>
    </row>
    <row r="55" spans="1:16" ht="26.25" customHeight="1" x14ac:dyDescent="0.2">
      <c r="A55" s="13"/>
      <c r="B55" s="73"/>
      <c r="C55" s="71" t="s">
        <v>3459</v>
      </c>
      <c r="D55" s="76" t="s">
        <v>69</v>
      </c>
      <c r="E55" s="12">
        <v>44482</v>
      </c>
      <c r="F55" s="74" t="s">
        <v>523</v>
      </c>
      <c r="G55" s="12" t="s">
        <v>3137</v>
      </c>
      <c r="H55" s="75" t="s">
        <v>3138</v>
      </c>
      <c r="I55" s="15">
        <v>94</v>
      </c>
      <c r="J55" s="15">
        <v>60</v>
      </c>
      <c r="K55" s="15">
        <v>38</v>
      </c>
      <c r="L55" s="15">
        <v>26</v>
      </c>
      <c r="M55" s="79">
        <v>53.58</v>
      </c>
      <c r="N55" s="101">
        <v>53.58</v>
      </c>
      <c r="O55" s="63">
        <v>2530</v>
      </c>
      <c r="P55" s="64">
        <f>Table224578910112345678910111213141516171819202122[[#This Row],[PEMBULATAN]]*O55</f>
        <v>135557.4</v>
      </c>
    </row>
    <row r="56" spans="1:16" ht="26.25" customHeight="1" x14ac:dyDescent="0.2">
      <c r="A56" s="13"/>
      <c r="B56" s="73"/>
      <c r="C56" s="71" t="s">
        <v>3460</v>
      </c>
      <c r="D56" s="76" t="s">
        <v>69</v>
      </c>
      <c r="E56" s="12">
        <v>44482</v>
      </c>
      <c r="F56" s="74" t="s">
        <v>523</v>
      </c>
      <c r="G56" s="12" t="s">
        <v>3137</v>
      </c>
      <c r="H56" s="75" t="s">
        <v>3138</v>
      </c>
      <c r="I56" s="15">
        <v>85</v>
      </c>
      <c r="J56" s="15">
        <v>61</v>
      </c>
      <c r="K56" s="15">
        <v>24</v>
      </c>
      <c r="L56" s="15">
        <v>8</v>
      </c>
      <c r="M56" s="79">
        <v>31.11</v>
      </c>
      <c r="N56" s="101">
        <v>31.11</v>
      </c>
      <c r="O56" s="63">
        <v>2530</v>
      </c>
      <c r="P56" s="64">
        <f>Table224578910112345678910111213141516171819202122[[#This Row],[PEMBULATAN]]*O56</f>
        <v>78708.3</v>
      </c>
    </row>
    <row r="57" spans="1:16" ht="26.25" customHeight="1" x14ac:dyDescent="0.2">
      <c r="A57" s="13"/>
      <c r="B57" s="73"/>
      <c r="C57" s="71" t="s">
        <v>3461</v>
      </c>
      <c r="D57" s="76" t="s">
        <v>69</v>
      </c>
      <c r="E57" s="12">
        <v>44482</v>
      </c>
      <c r="F57" s="74" t="s">
        <v>523</v>
      </c>
      <c r="G57" s="12" t="s">
        <v>3137</v>
      </c>
      <c r="H57" s="75" t="s">
        <v>3138</v>
      </c>
      <c r="I57" s="15">
        <v>55</v>
      </c>
      <c r="J57" s="15">
        <v>57</v>
      </c>
      <c r="K57" s="15">
        <v>18</v>
      </c>
      <c r="L57" s="15">
        <v>4</v>
      </c>
      <c r="M57" s="79">
        <v>14.1075</v>
      </c>
      <c r="N57" s="101">
        <v>14.1075</v>
      </c>
      <c r="O57" s="63">
        <v>2530</v>
      </c>
      <c r="P57" s="64">
        <f>Table224578910112345678910111213141516171819202122[[#This Row],[PEMBULATAN]]*O57</f>
        <v>35691.974999999999</v>
      </c>
    </row>
    <row r="58" spans="1:16" ht="26.25" customHeight="1" x14ac:dyDescent="0.2">
      <c r="A58" s="13"/>
      <c r="B58" s="73"/>
      <c r="C58" s="71" t="s">
        <v>3462</v>
      </c>
      <c r="D58" s="76" t="s">
        <v>69</v>
      </c>
      <c r="E58" s="12">
        <v>44482</v>
      </c>
      <c r="F58" s="74" t="s">
        <v>523</v>
      </c>
      <c r="G58" s="12" t="s">
        <v>3137</v>
      </c>
      <c r="H58" s="75" t="s">
        <v>3138</v>
      </c>
      <c r="I58" s="15">
        <v>95</v>
      </c>
      <c r="J58" s="15">
        <v>60</v>
      </c>
      <c r="K58" s="15">
        <v>33</v>
      </c>
      <c r="L58" s="15">
        <v>20</v>
      </c>
      <c r="M58" s="79">
        <v>47.024999999999999</v>
      </c>
      <c r="N58" s="101">
        <v>47.024999999999999</v>
      </c>
      <c r="O58" s="63">
        <v>2530</v>
      </c>
      <c r="P58" s="64">
        <f>Table224578910112345678910111213141516171819202122[[#This Row],[PEMBULATAN]]*O58</f>
        <v>118973.25</v>
      </c>
    </row>
    <row r="59" spans="1:16" ht="26.25" customHeight="1" x14ac:dyDescent="0.2">
      <c r="A59" s="13"/>
      <c r="B59" s="73"/>
      <c r="C59" s="71" t="s">
        <v>3463</v>
      </c>
      <c r="D59" s="76" t="s">
        <v>69</v>
      </c>
      <c r="E59" s="12">
        <v>44482</v>
      </c>
      <c r="F59" s="74" t="s">
        <v>523</v>
      </c>
      <c r="G59" s="12" t="s">
        <v>3137</v>
      </c>
      <c r="H59" s="75" t="s">
        <v>3138</v>
      </c>
      <c r="I59" s="15">
        <v>83</v>
      </c>
      <c r="J59" s="15">
        <v>63</v>
      </c>
      <c r="K59" s="15">
        <v>37</v>
      </c>
      <c r="L59" s="15">
        <v>13</v>
      </c>
      <c r="M59" s="79">
        <v>48.368250000000003</v>
      </c>
      <c r="N59" s="101">
        <v>49</v>
      </c>
      <c r="O59" s="63">
        <v>2530</v>
      </c>
      <c r="P59" s="64">
        <f>Table224578910112345678910111213141516171819202122[[#This Row],[PEMBULATAN]]*O59</f>
        <v>123970</v>
      </c>
    </row>
    <row r="60" spans="1:16" ht="26.25" customHeight="1" x14ac:dyDescent="0.2">
      <c r="A60" s="13"/>
      <c r="B60" s="73"/>
      <c r="C60" s="71" t="s">
        <v>3464</v>
      </c>
      <c r="D60" s="76" t="s">
        <v>69</v>
      </c>
      <c r="E60" s="12">
        <v>44482</v>
      </c>
      <c r="F60" s="74" t="s">
        <v>523</v>
      </c>
      <c r="G60" s="12" t="s">
        <v>3137</v>
      </c>
      <c r="H60" s="75" t="s">
        <v>3138</v>
      </c>
      <c r="I60" s="15">
        <v>82</v>
      </c>
      <c r="J60" s="15">
        <v>63</v>
      </c>
      <c r="K60" s="15">
        <v>32</v>
      </c>
      <c r="L60" s="15">
        <v>14</v>
      </c>
      <c r="M60" s="79">
        <v>41.328000000000003</v>
      </c>
      <c r="N60" s="101">
        <v>42</v>
      </c>
      <c r="O60" s="63">
        <v>2530</v>
      </c>
      <c r="P60" s="64">
        <f>Table224578910112345678910111213141516171819202122[[#This Row],[PEMBULATAN]]*O60</f>
        <v>106260</v>
      </c>
    </row>
    <row r="61" spans="1:16" ht="26.25" customHeight="1" x14ac:dyDescent="0.2">
      <c r="A61" s="13"/>
      <c r="B61" s="73"/>
      <c r="C61" s="71" t="s">
        <v>3465</v>
      </c>
      <c r="D61" s="76" t="s">
        <v>69</v>
      </c>
      <c r="E61" s="12">
        <v>44482</v>
      </c>
      <c r="F61" s="74" t="s">
        <v>523</v>
      </c>
      <c r="G61" s="12" t="s">
        <v>3137</v>
      </c>
      <c r="H61" s="75" t="s">
        <v>3138</v>
      </c>
      <c r="I61" s="15">
        <v>67</v>
      </c>
      <c r="J61" s="15">
        <v>60</v>
      </c>
      <c r="K61" s="15">
        <v>28</v>
      </c>
      <c r="L61" s="15">
        <v>5</v>
      </c>
      <c r="M61" s="79">
        <v>28.14</v>
      </c>
      <c r="N61" s="101">
        <v>28.14</v>
      </c>
      <c r="O61" s="63">
        <v>2530</v>
      </c>
      <c r="P61" s="64">
        <f>Table224578910112345678910111213141516171819202122[[#This Row],[PEMBULATAN]]*O61</f>
        <v>71194.2</v>
      </c>
    </row>
    <row r="62" spans="1:16" ht="26.25" customHeight="1" x14ac:dyDescent="0.2">
      <c r="A62" s="13"/>
      <c r="B62" s="73"/>
      <c r="C62" s="71" t="s">
        <v>3466</v>
      </c>
      <c r="D62" s="76" t="s">
        <v>69</v>
      </c>
      <c r="E62" s="12">
        <v>44482</v>
      </c>
      <c r="F62" s="74" t="s">
        <v>523</v>
      </c>
      <c r="G62" s="12" t="s">
        <v>3137</v>
      </c>
      <c r="H62" s="75" t="s">
        <v>3138</v>
      </c>
      <c r="I62" s="15">
        <v>70</v>
      </c>
      <c r="J62" s="15">
        <v>58</v>
      </c>
      <c r="K62" s="15">
        <v>31</v>
      </c>
      <c r="L62" s="15">
        <v>8</v>
      </c>
      <c r="M62" s="79">
        <v>31.465</v>
      </c>
      <c r="N62" s="101">
        <v>32</v>
      </c>
      <c r="O62" s="63">
        <v>2530</v>
      </c>
      <c r="P62" s="64">
        <f>Table224578910112345678910111213141516171819202122[[#This Row],[PEMBULATAN]]*O62</f>
        <v>80960</v>
      </c>
    </row>
    <row r="63" spans="1:16" ht="26.25" customHeight="1" x14ac:dyDescent="0.2">
      <c r="A63" s="13"/>
      <c r="B63" s="73"/>
      <c r="C63" s="71" t="s">
        <v>3467</v>
      </c>
      <c r="D63" s="76" t="s">
        <v>69</v>
      </c>
      <c r="E63" s="12">
        <v>44482</v>
      </c>
      <c r="F63" s="74" t="s">
        <v>523</v>
      </c>
      <c r="G63" s="12" t="s">
        <v>3137</v>
      </c>
      <c r="H63" s="75" t="s">
        <v>3138</v>
      </c>
      <c r="I63" s="15">
        <v>100</v>
      </c>
      <c r="J63" s="15">
        <v>57</v>
      </c>
      <c r="K63" s="15">
        <v>38</v>
      </c>
      <c r="L63" s="15">
        <v>18</v>
      </c>
      <c r="M63" s="79">
        <v>54.15</v>
      </c>
      <c r="N63" s="101">
        <v>54.15</v>
      </c>
      <c r="O63" s="63">
        <v>2530</v>
      </c>
      <c r="P63" s="64">
        <f>Table224578910112345678910111213141516171819202122[[#This Row],[PEMBULATAN]]*O63</f>
        <v>136999.5</v>
      </c>
    </row>
    <row r="64" spans="1:16" ht="26.25" customHeight="1" x14ac:dyDescent="0.2">
      <c r="A64" s="13"/>
      <c r="B64" s="73"/>
      <c r="C64" s="71" t="s">
        <v>3468</v>
      </c>
      <c r="D64" s="76" t="s">
        <v>69</v>
      </c>
      <c r="E64" s="12">
        <v>44482</v>
      </c>
      <c r="F64" s="74" t="s">
        <v>523</v>
      </c>
      <c r="G64" s="12" t="s">
        <v>3137</v>
      </c>
      <c r="H64" s="75" t="s">
        <v>3138</v>
      </c>
      <c r="I64" s="15">
        <v>68</v>
      </c>
      <c r="J64" s="15">
        <v>58</v>
      </c>
      <c r="K64" s="15">
        <v>28</v>
      </c>
      <c r="L64" s="15">
        <v>12</v>
      </c>
      <c r="M64" s="79">
        <v>27.608000000000001</v>
      </c>
      <c r="N64" s="101">
        <v>27.608000000000001</v>
      </c>
      <c r="O64" s="63">
        <v>2530</v>
      </c>
      <c r="P64" s="64">
        <f>Table224578910112345678910111213141516171819202122[[#This Row],[PEMBULATAN]]*O64</f>
        <v>69848.240000000005</v>
      </c>
    </row>
    <row r="65" spans="1:16" ht="26.25" customHeight="1" x14ac:dyDescent="0.2">
      <c r="A65" s="13"/>
      <c r="B65" s="73"/>
      <c r="C65" s="71" t="s">
        <v>3469</v>
      </c>
      <c r="D65" s="76" t="s">
        <v>69</v>
      </c>
      <c r="E65" s="12">
        <v>44482</v>
      </c>
      <c r="F65" s="74" t="s">
        <v>523</v>
      </c>
      <c r="G65" s="12" t="s">
        <v>3137</v>
      </c>
      <c r="H65" s="75" t="s">
        <v>3138</v>
      </c>
      <c r="I65" s="15">
        <v>82</v>
      </c>
      <c r="J65" s="15">
        <v>62</v>
      </c>
      <c r="K65" s="15">
        <v>30</v>
      </c>
      <c r="L65" s="15">
        <v>13</v>
      </c>
      <c r="M65" s="79">
        <v>38.130000000000003</v>
      </c>
      <c r="N65" s="101">
        <v>38.130000000000003</v>
      </c>
      <c r="O65" s="63">
        <v>2530</v>
      </c>
      <c r="P65" s="64">
        <f>Table224578910112345678910111213141516171819202122[[#This Row],[PEMBULATAN]]*O65</f>
        <v>96468.900000000009</v>
      </c>
    </row>
    <row r="66" spans="1:16" ht="26.25" customHeight="1" x14ac:dyDescent="0.2">
      <c r="A66" s="13"/>
      <c r="B66" s="73"/>
      <c r="C66" s="71" t="s">
        <v>3470</v>
      </c>
      <c r="D66" s="76" t="s">
        <v>69</v>
      </c>
      <c r="E66" s="12">
        <v>44482</v>
      </c>
      <c r="F66" s="74" t="s">
        <v>523</v>
      </c>
      <c r="G66" s="12" t="s">
        <v>3137</v>
      </c>
      <c r="H66" s="75" t="s">
        <v>3138</v>
      </c>
      <c r="I66" s="15">
        <v>41</v>
      </c>
      <c r="J66" s="15">
        <v>35</v>
      </c>
      <c r="K66" s="15">
        <v>14</v>
      </c>
      <c r="L66" s="15">
        <v>1</v>
      </c>
      <c r="M66" s="79">
        <v>5.0225</v>
      </c>
      <c r="N66" s="101">
        <v>5.0225</v>
      </c>
      <c r="O66" s="63">
        <v>2530</v>
      </c>
      <c r="P66" s="64">
        <f>Table224578910112345678910111213141516171819202122[[#This Row],[PEMBULATAN]]*O66</f>
        <v>12706.924999999999</v>
      </c>
    </row>
    <row r="67" spans="1:16" ht="26.25" customHeight="1" x14ac:dyDescent="0.2">
      <c r="A67" s="13"/>
      <c r="B67" s="73"/>
      <c r="C67" s="71" t="s">
        <v>3471</v>
      </c>
      <c r="D67" s="76" t="s">
        <v>69</v>
      </c>
      <c r="E67" s="12">
        <v>44482</v>
      </c>
      <c r="F67" s="74" t="s">
        <v>523</v>
      </c>
      <c r="G67" s="12" t="s">
        <v>3137</v>
      </c>
      <c r="H67" s="75" t="s">
        <v>3138</v>
      </c>
      <c r="I67" s="15">
        <v>64</v>
      </c>
      <c r="J67" s="15">
        <v>62</v>
      </c>
      <c r="K67" s="15">
        <v>26</v>
      </c>
      <c r="L67" s="15">
        <v>6</v>
      </c>
      <c r="M67" s="79">
        <v>25.792000000000002</v>
      </c>
      <c r="N67" s="101">
        <v>25.792000000000002</v>
      </c>
      <c r="O67" s="63">
        <v>2530</v>
      </c>
      <c r="P67" s="64">
        <f>Table224578910112345678910111213141516171819202122[[#This Row],[PEMBULATAN]]*O67</f>
        <v>65253.760000000002</v>
      </c>
    </row>
    <row r="68" spans="1:16" ht="26.25" customHeight="1" x14ac:dyDescent="0.2">
      <c r="A68" s="13"/>
      <c r="B68" s="73"/>
      <c r="C68" s="71" t="s">
        <v>3472</v>
      </c>
      <c r="D68" s="76" t="s">
        <v>69</v>
      </c>
      <c r="E68" s="12">
        <v>44482</v>
      </c>
      <c r="F68" s="74" t="s">
        <v>523</v>
      </c>
      <c r="G68" s="12" t="s">
        <v>3137</v>
      </c>
      <c r="H68" s="75" t="s">
        <v>3138</v>
      </c>
      <c r="I68" s="15">
        <v>80</v>
      </c>
      <c r="J68" s="15">
        <v>70</v>
      </c>
      <c r="K68" s="15">
        <v>23</v>
      </c>
      <c r="L68" s="15">
        <v>6</v>
      </c>
      <c r="M68" s="79">
        <v>32.200000000000003</v>
      </c>
      <c r="N68" s="101">
        <v>32.200000000000003</v>
      </c>
      <c r="O68" s="63">
        <v>2530</v>
      </c>
      <c r="P68" s="64">
        <f>Table224578910112345678910111213141516171819202122[[#This Row],[PEMBULATAN]]*O68</f>
        <v>81466</v>
      </c>
    </row>
    <row r="69" spans="1:16" ht="26.25" customHeight="1" x14ac:dyDescent="0.2">
      <c r="A69" s="13"/>
      <c r="B69" s="73"/>
      <c r="C69" s="71" t="s">
        <v>3473</v>
      </c>
      <c r="D69" s="76" t="s">
        <v>69</v>
      </c>
      <c r="E69" s="12">
        <v>44482</v>
      </c>
      <c r="F69" s="74" t="s">
        <v>523</v>
      </c>
      <c r="G69" s="12" t="s">
        <v>3137</v>
      </c>
      <c r="H69" s="75" t="s">
        <v>3138</v>
      </c>
      <c r="I69" s="15">
        <v>78</v>
      </c>
      <c r="J69" s="15">
        <v>60</v>
      </c>
      <c r="K69" s="15">
        <v>24</v>
      </c>
      <c r="L69" s="15">
        <v>10</v>
      </c>
      <c r="M69" s="79">
        <v>28.08</v>
      </c>
      <c r="N69" s="101">
        <v>28.08</v>
      </c>
      <c r="O69" s="63">
        <v>2530</v>
      </c>
      <c r="P69" s="64">
        <f>Table224578910112345678910111213141516171819202122[[#This Row],[PEMBULATAN]]*O69</f>
        <v>71042.399999999994</v>
      </c>
    </row>
    <row r="70" spans="1:16" ht="26.25" customHeight="1" x14ac:dyDescent="0.2">
      <c r="A70" s="13"/>
      <c r="B70" s="73"/>
      <c r="C70" s="71" t="s">
        <v>3474</v>
      </c>
      <c r="D70" s="76" t="s">
        <v>69</v>
      </c>
      <c r="E70" s="12">
        <v>44482</v>
      </c>
      <c r="F70" s="74" t="s">
        <v>523</v>
      </c>
      <c r="G70" s="12" t="s">
        <v>3137</v>
      </c>
      <c r="H70" s="75" t="s">
        <v>3138</v>
      </c>
      <c r="I70" s="15">
        <v>72</v>
      </c>
      <c r="J70" s="15">
        <v>56</v>
      </c>
      <c r="K70" s="15">
        <v>20</v>
      </c>
      <c r="L70" s="15">
        <v>5</v>
      </c>
      <c r="M70" s="79">
        <v>20.16</v>
      </c>
      <c r="N70" s="101">
        <v>20.16</v>
      </c>
      <c r="O70" s="63">
        <v>2530</v>
      </c>
      <c r="P70" s="64">
        <f>Table224578910112345678910111213141516171819202122[[#This Row],[PEMBULATAN]]*O70</f>
        <v>51004.800000000003</v>
      </c>
    </row>
    <row r="71" spans="1:16" ht="26.25" customHeight="1" x14ac:dyDescent="0.2">
      <c r="A71" s="13"/>
      <c r="B71" s="73"/>
      <c r="C71" s="71" t="s">
        <v>3475</v>
      </c>
      <c r="D71" s="76" t="s">
        <v>69</v>
      </c>
      <c r="E71" s="12">
        <v>44482</v>
      </c>
      <c r="F71" s="74" t="s">
        <v>523</v>
      </c>
      <c r="G71" s="12" t="s">
        <v>3137</v>
      </c>
      <c r="H71" s="75" t="s">
        <v>3138</v>
      </c>
      <c r="I71" s="15">
        <v>70</v>
      </c>
      <c r="J71" s="15">
        <v>48</v>
      </c>
      <c r="K71" s="15">
        <v>16</v>
      </c>
      <c r="L71" s="15">
        <v>5</v>
      </c>
      <c r="M71" s="79">
        <v>13.44</v>
      </c>
      <c r="N71" s="101">
        <v>14</v>
      </c>
      <c r="O71" s="63">
        <v>2530</v>
      </c>
      <c r="P71" s="64">
        <f>Table224578910112345678910111213141516171819202122[[#This Row],[PEMBULATAN]]*O71</f>
        <v>35420</v>
      </c>
    </row>
    <row r="72" spans="1:16" ht="26.25" customHeight="1" x14ac:dyDescent="0.2">
      <c r="A72" s="13"/>
      <c r="B72" s="73"/>
      <c r="C72" s="71" t="s">
        <v>3476</v>
      </c>
      <c r="D72" s="76" t="s">
        <v>69</v>
      </c>
      <c r="E72" s="12">
        <v>44482</v>
      </c>
      <c r="F72" s="74" t="s">
        <v>523</v>
      </c>
      <c r="G72" s="12" t="s">
        <v>3137</v>
      </c>
      <c r="H72" s="75" t="s">
        <v>3138</v>
      </c>
      <c r="I72" s="15">
        <v>44</v>
      </c>
      <c r="J72" s="15">
        <v>38</v>
      </c>
      <c r="K72" s="15">
        <v>20</v>
      </c>
      <c r="L72" s="15">
        <v>3</v>
      </c>
      <c r="M72" s="79">
        <v>8.36</v>
      </c>
      <c r="N72" s="101">
        <v>9</v>
      </c>
      <c r="O72" s="63">
        <v>2530</v>
      </c>
      <c r="P72" s="64">
        <f>Table224578910112345678910111213141516171819202122[[#This Row],[PEMBULATAN]]*O72</f>
        <v>22770</v>
      </c>
    </row>
    <row r="73" spans="1:16" ht="26.25" customHeight="1" x14ac:dyDescent="0.2">
      <c r="A73" s="13"/>
      <c r="B73" s="73"/>
      <c r="C73" s="71" t="s">
        <v>3477</v>
      </c>
      <c r="D73" s="76" t="s">
        <v>69</v>
      </c>
      <c r="E73" s="12">
        <v>44482</v>
      </c>
      <c r="F73" s="74" t="s">
        <v>523</v>
      </c>
      <c r="G73" s="12" t="s">
        <v>3137</v>
      </c>
      <c r="H73" s="75" t="s">
        <v>3138</v>
      </c>
      <c r="I73" s="15">
        <v>73</v>
      </c>
      <c r="J73" s="15">
        <v>65</v>
      </c>
      <c r="K73" s="15">
        <v>33</v>
      </c>
      <c r="L73" s="15">
        <v>7</v>
      </c>
      <c r="M73" s="79">
        <v>39.146250000000002</v>
      </c>
      <c r="N73" s="101">
        <v>39.146250000000002</v>
      </c>
      <c r="O73" s="63">
        <v>2530</v>
      </c>
      <c r="P73" s="64">
        <f>Table224578910112345678910111213141516171819202122[[#This Row],[PEMBULATAN]]*O73</f>
        <v>99040.012500000012</v>
      </c>
    </row>
    <row r="74" spans="1:16" ht="26.25" customHeight="1" x14ac:dyDescent="0.2">
      <c r="A74" s="13"/>
      <c r="B74" s="73"/>
      <c r="C74" s="71" t="s">
        <v>3478</v>
      </c>
      <c r="D74" s="76" t="s">
        <v>69</v>
      </c>
      <c r="E74" s="12">
        <v>44482</v>
      </c>
      <c r="F74" s="74" t="s">
        <v>523</v>
      </c>
      <c r="G74" s="12" t="s">
        <v>3137</v>
      </c>
      <c r="H74" s="75" t="s">
        <v>3138</v>
      </c>
      <c r="I74" s="15">
        <v>69</v>
      </c>
      <c r="J74" s="15">
        <v>64</v>
      </c>
      <c r="K74" s="15">
        <v>31</v>
      </c>
      <c r="L74" s="15">
        <v>5</v>
      </c>
      <c r="M74" s="79">
        <v>34.223999999999997</v>
      </c>
      <c r="N74" s="101">
        <v>34.223999999999997</v>
      </c>
      <c r="O74" s="63">
        <v>2530</v>
      </c>
      <c r="P74" s="64">
        <f>Table224578910112345678910111213141516171819202122[[#This Row],[PEMBULATAN]]*O74</f>
        <v>86586.719999999987</v>
      </c>
    </row>
    <row r="75" spans="1:16" ht="26.25" customHeight="1" x14ac:dyDescent="0.2">
      <c r="A75" s="13"/>
      <c r="B75" s="73"/>
      <c r="C75" s="71" t="s">
        <v>3479</v>
      </c>
      <c r="D75" s="76" t="s">
        <v>69</v>
      </c>
      <c r="E75" s="12">
        <v>44482</v>
      </c>
      <c r="F75" s="74" t="s">
        <v>523</v>
      </c>
      <c r="G75" s="12" t="s">
        <v>3137</v>
      </c>
      <c r="H75" s="75" t="s">
        <v>3138</v>
      </c>
      <c r="I75" s="15">
        <v>61</v>
      </c>
      <c r="J75" s="15">
        <v>61</v>
      </c>
      <c r="K75" s="15">
        <v>15</v>
      </c>
      <c r="L75" s="15">
        <v>3</v>
      </c>
      <c r="M75" s="79">
        <v>13.953749999999999</v>
      </c>
      <c r="N75" s="101">
        <v>13.953749999999999</v>
      </c>
      <c r="O75" s="63">
        <v>2530</v>
      </c>
      <c r="P75" s="64">
        <f>Table224578910112345678910111213141516171819202122[[#This Row],[PEMBULATAN]]*O75</f>
        <v>35302.987499999996</v>
      </c>
    </row>
    <row r="76" spans="1:16" ht="26.25" customHeight="1" x14ac:dyDescent="0.2">
      <c r="A76" s="13"/>
      <c r="B76" s="73"/>
      <c r="C76" s="71" t="s">
        <v>3480</v>
      </c>
      <c r="D76" s="76" t="s">
        <v>69</v>
      </c>
      <c r="E76" s="12">
        <v>44482</v>
      </c>
      <c r="F76" s="74" t="s">
        <v>523</v>
      </c>
      <c r="G76" s="12" t="s">
        <v>3137</v>
      </c>
      <c r="H76" s="75" t="s">
        <v>3138</v>
      </c>
      <c r="I76" s="15">
        <v>65</v>
      </c>
      <c r="J76" s="15">
        <v>61</v>
      </c>
      <c r="K76" s="15">
        <v>30</v>
      </c>
      <c r="L76" s="15">
        <v>11</v>
      </c>
      <c r="M76" s="79">
        <v>29.737500000000001</v>
      </c>
      <c r="N76" s="101">
        <v>29.737500000000001</v>
      </c>
      <c r="O76" s="63">
        <v>2530</v>
      </c>
      <c r="P76" s="64">
        <f>Table224578910112345678910111213141516171819202122[[#This Row],[PEMBULATAN]]*O76</f>
        <v>75235.875</v>
      </c>
    </row>
    <row r="77" spans="1:16" ht="26.25" customHeight="1" x14ac:dyDescent="0.2">
      <c r="A77" s="13"/>
      <c r="B77" s="73"/>
      <c r="C77" s="71" t="s">
        <v>3481</v>
      </c>
      <c r="D77" s="76" t="s">
        <v>69</v>
      </c>
      <c r="E77" s="12">
        <v>44482</v>
      </c>
      <c r="F77" s="74" t="s">
        <v>523</v>
      </c>
      <c r="G77" s="12" t="s">
        <v>3137</v>
      </c>
      <c r="H77" s="75" t="s">
        <v>3138</v>
      </c>
      <c r="I77" s="15">
        <v>82</v>
      </c>
      <c r="J77" s="15">
        <v>55</v>
      </c>
      <c r="K77" s="15">
        <v>30</v>
      </c>
      <c r="L77" s="15">
        <v>11</v>
      </c>
      <c r="M77" s="79">
        <v>33.825000000000003</v>
      </c>
      <c r="N77" s="101">
        <v>33.825000000000003</v>
      </c>
      <c r="O77" s="63">
        <v>2530</v>
      </c>
      <c r="P77" s="64">
        <f>Table224578910112345678910111213141516171819202122[[#This Row],[PEMBULATAN]]*O77</f>
        <v>85577.25</v>
      </c>
    </row>
    <row r="78" spans="1:16" ht="26.25" customHeight="1" x14ac:dyDescent="0.2">
      <c r="A78" s="13"/>
      <c r="B78" s="73"/>
      <c r="C78" s="71" t="s">
        <v>3482</v>
      </c>
      <c r="D78" s="76" t="s">
        <v>69</v>
      </c>
      <c r="E78" s="12">
        <v>44482</v>
      </c>
      <c r="F78" s="74" t="s">
        <v>523</v>
      </c>
      <c r="G78" s="12" t="s">
        <v>3137</v>
      </c>
      <c r="H78" s="75" t="s">
        <v>3138</v>
      </c>
      <c r="I78" s="15">
        <v>85</v>
      </c>
      <c r="J78" s="15">
        <v>64</v>
      </c>
      <c r="K78" s="15">
        <v>27</v>
      </c>
      <c r="L78" s="15">
        <v>9</v>
      </c>
      <c r="M78" s="79">
        <v>36.72</v>
      </c>
      <c r="N78" s="101">
        <v>36.72</v>
      </c>
      <c r="O78" s="63">
        <v>2530</v>
      </c>
      <c r="P78" s="64">
        <f>Table224578910112345678910111213141516171819202122[[#This Row],[PEMBULATAN]]*O78</f>
        <v>92901.599999999991</v>
      </c>
    </row>
    <row r="79" spans="1:16" ht="26.25" customHeight="1" x14ac:dyDescent="0.2">
      <c r="A79" s="13"/>
      <c r="B79" s="73"/>
      <c r="C79" s="71" t="s">
        <v>3483</v>
      </c>
      <c r="D79" s="76" t="s">
        <v>69</v>
      </c>
      <c r="E79" s="12">
        <v>44482</v>
      </c>
      <c r="F79" s="74" t="s">
        <v>523</v>
      </c>
      <c r="G79" s="12" t="s">
        <v>3137</v>
      </c>
      <c r="H79" s="75" t="s">
        <v>3138</v>
      </c>
      <c r="I79" s="15">
        <v>85</v>
      </c>
      <c r="J79" s="15">
        <v>66</v>
      </c>
      <c r="K79" s="15">
        <v>40</v>
      </c>
      <c r="L79" s="15">
        <v>12</v>
      </c>
      <c r="M79" s="79">
        <v>56.1</v>
      </c>
      <c r="N79" s="101">
        <v>56.1</v>
      </c>
      <c r="O79" s="63">
        <v>2530</v>
      </c>
      <c r="P79" s="64">
        <f>Table224578910112345678910111213141516171819202122[[#This Row],[PEMBULATAN]]*O79</f>
        <v>141933</v>
      </c>
    </row>
    <row r="80" spans="1:16" ht="26.25" customHeight="1" x14ac:dyDescent="0.2">
      <c r="A80" s="13"/>
      <c r="B80" s="73"/>
      <c r="C80" s="71" t="s">
        <v>3484</v>
      </c>
      <c r="D80" s="76" t="s">
        <v>69</v>
      </c>
      <c r="E80" s="12">
        <v>44482</v>
      </c>
      <c r="F80" s="74" t="s">
        <v>523</v>
      </c>
      <c r="G80" s="12" t="s">
        <v>3137</v>
      </c>
      <c r="H80" s="75" t="s">
        <v>3138</v>
      </c>
      <c r="I80" s="15">
        <v>70</v>
      </c>
      <c r="J80" s="15">
        <v>55</v>
      </c>
      <c r="K80" s="15">
        <v>24</v>
      </c>
      <c r="L80" s="15">
        <v>9</v>
      </c>
      <c r="M80" s="79">
        <v>23.1</v>
      </c>
      <c r="N80" s="101">
        <v>23.1</v>
      </c>
      <c r="O80" s="63">
        <v>2530</v>
      </c>
      <c r="P80" s="64">
        <f>Table224578910112345678910111213141516171819202122[[#This Row],[PEMBULATAN]]*O80</f>
        <v>58443</v>
      </c>
    </row>
    <row r="81" spans="1:16" ht="26.25" customHeight="1" x14ac:dyDescent="0.2">
      <c r="A81" s="13"/>
      <c r="B81" s="73"/>
      <c r="C81" s="71" t="s">
        <v>3485</v>
      </c>
      <c r="D81" s="76" t="s">
        <v>69</v>
      </c>
      <c r="E81" s="12">
        <v>44482</v>
      </c>
      <c r="F81" s="74" t="s">
        <v>523</v>
      </c>
      <c r="G81" s="12" t="s">
        <v>3137</v>
      </c>
      <c r="H81" s="75" t="s">
        <v>3138</v>
      </c>
      <c r="I81" s="15">
        <v>80</v>
      </c>
      <c r="J81" s="15">
        <v>50</v>
      </c>
      <c r="K81" s="15">
        <v>28</v>
      </c>
      <c r="L81" s="15">
        <v>11</v>
      </c>
      <c r="M81" s="79">
        <v>28</v>
      </c>
      <c r="N81" s="101">
        <v>28</v>
      </c>
      <c r="O81" s="63">
        <v>2530</v>
      </c>
      <c r="P81" s="64">
        <f>Table224578910112345678910111213141516171819202122[[#This Row],[PEMBULATAN]]*O81</f>
        <v>70840</v>
      </c>
    </row>
    <row r="82" spans="1:16" ht="26.25" customHeight="1" x14ac:dyDescent="0.2">
      <c r="A82" s="13"/>
      <c r="B82" s="73"/>
      <c r="C82" s="71" t="s">
        <v>3486</v>
      </c>
      <c r="D82" s="76" t="s">
        <v>69</v>
      </c>
      <c r="E82" s="12">
        <v>44482</v>
      </c>
      <c r="F82" s="74" t="s">
        <v>523</v>
      </c>
      <c r="G82" s="12" t="s">
        <v>3137</v>
      </c>
      <c r="H82" s="75" t="s">
        <v>3138</v>
      </c>
      <c r="I82" s="15">
        <v>90</v>
      </c>
      <c r="J82" s="15">
        <v>58</v>
      </c>
      <c r="K82" s="15">
        <v>24</v>
      </c>
      <c r="L82" s="15">
        <v>22</v>
      </c>
      <c r="M82" s="79">
        <v>31.32</v>
      </c>
      <c r="N82" s="101">
        <v>32</v>
      </c>
      <c r="O82" s="63">
        <v>2530</v>
      </c>
      <c r="P82" s="64">
        <f>Table224578910112345678910111213141516171819202122[[#This Row],[PEMBULATAN]]*O82</f>
        <v>80960</v>
      </c>
    </row>
    <row r="83" spans="1:16" ht="26.25" customHeight="1" x14ac:dyDescent="0.2">
      <c r="A83" s="13"/>
      <c r="B83" s="73"/>
      <c r="C83" s="71" t="s">
        <v>3487</v>
      </c>
      <c r="D83" s="76" t="s">
        <v>69</v>
      </c>
      <c r="E83" s="12">
        <v>44482</v>
      </c>
      <c r="F83" s="74" t="s">
        <v>523</v>
      </c>
      <c r="G83" s="12" t="s">
        <v>3137</v>
      </c>
      <c r="H83" s="75" t="s">
        <v>3138</v>
      </c>
      <c r="I83" s="15">
        <v>46</v>
      </c>
      <c r="J83" s="15">
        <v>36</v>
      </c>
      <c r="K83" s="15">
        <v>46</v>
      </c>
      <c r="L83" s="15">
        <v>16</v>
      </c>
      <c r="M83" s="79">
        <v>19.044</v>
      </c>
      <c r="N83" s="101">
        <v>19.044</v>
      </c>
      <c r="O83" s="63">
        <v>2530</v>
      </c>
      <c r="P83" s="64">
        <f>Table224578910112345678910111213141516171819202122[[#This Row],[PEMBULATAN]]*O83</f>
        <v>48181.32</v>
      </c>
    </row>
    <row r="84" spans="1:16" ht="26.25" customHeight="1" x14ac:dyDescent="0.2">
      <c r="A84" s="13"/>
      <c r="B84" s="73"/>
      <c r="C84" s="71" t="s">
        <v>3488</v>
      </c>
      <c r="D84" s="76" t="s">
        <v>69</v>
      </c>
      <c r="E84" s="12">
        <v>44482</v>
      </c>
      <c r="F84" s="74" t="s">
        <v>523</v>
      </c>
      <c r="G84" s="12" t="s">
        <v>3137</v>
      </c>
      <c r="H84" s="75" t="s">
        <v>3138</v>
      </c>
      <c r="I84" s="15">
        <v>95</v>
      </c>
      <c r="J84" s="15">
        <v>64</v>
      </c>
      <c r="K84" s="15">
        <v>39</v>
      </c>
      <c r="L84" s="15">
        <v>16</v>
      </c>
      <c r="M84" s="79">
        <v>59.28</v>
      </c>
      <c r="N84" s="101">
        <v>59.28</v>
      </c>
      <c r="O84" s="63">
        <v>2530</v>
      </c>
      <c r="P84" s="64">
        <f>Table224578910112345678910111213141516171819202122[[#This Row],[PEMBULATAN]]*O84</f>
        <v>149978.4</v>
      </c>
    </row>
    <row r="85" spans="1:16" ht="26.25" customHeight="1" x14ac:dyDescent="0.2">
      <c r="A85" s="13"/>
      <c r="B85" s="73"/>
      <c r="C85" s="71" t="s">
        <v>3489</v>
      </c>
      <c r="D85" s="76" t="s">
        <v>69</v>
      </c>
      <c r="E85" s="12">
        <v>44482</v>
      </c>
      <c r="F85" s="74" t="s">
        <v>523</v>
      </c>
      <c r="G85" s="12" t="s">
        <v>3137</v>
      </c>
      <c r="H85" s="75" t="s">
        <v>3138</v>
      </c>
      <c r="I85" s="15">
        <v>48</v>
      </c>
      <c r="J85" s="15">
        <v>42</v>
      </c>
      <c r="K85" s="15">
        <v>38</v>
      </c>
      <c r="L85" s="15">
        <v>11</v>
      </c>
      <c r="M85" s="79">
        <v>19.152000000000001</v>
      </c>
      <c r="N85" s="101">
        <v>19.152000000000001</v>
      </c>
      <c r="O85" s="63">
        <v>2530</v>
      </c>
      <c r="P85" s="64">
        <f>Table224578910112345678910111213141516171819202122[[#This Row],[PEMBULATAN]]*O85</f>
        <v>48454.560000000005</v>
      </c>
    </row>
    <row r="86" spans="1:16" ht="26.25" customHeight="1" x14ac:dyDescent="0.2">
      <c r="A86" s="13"/>
      <c r="B86" s="73"/>
      <c r="C86" s="71" t="s">
        <v>3490</v>
      </c>
      <c r="D86" s="76" t="s">
        <v>69</v>
      </c>
      <c r="E86" s="12">
        <v>44482</v>
      </c>
      <c r="F86" s="74" t="s">
        <v>523</v>
      </c>
      <c r="G86" s="12" t="s">
        <v>3137</v>
      </c>
      <c r="H86" s="75" t="s">
        <v>3138</v>
      </c>
      <c r="I86" s="15">
        <v>40</v>
      </c>
      <c r="J86" s="15">
        <v>30</v>
      </c>
      <c r="K86" s="15">
        <v>27</v>
      </c>
      <c r="L86" s="15">
        <v>12</v>
      </c>
      <c r="M86" s="79">
        <v>8.1</v>
      </c>
      <c r="N86" s="101">
        <v>12</v>
      </c>
      <c r="O86" s="63">
        <v>2530</v>
      </c>
      <c r="P86" s="64">
        <f>Table224578910112345678910111213141516171819202122[[#This Row],[PEMBULATAN]]*O86</f>
        <v>30360</v>
      </c>
    </row>
    <row r="87" spans="1:16" ht="26.25" customHeight="1" x14ac:dyDescent="0.2">
      <c r="A87" s="13"/>
      <c r="B87" s="73"/>
      <c r="C87" s="71" t="s">
        <v>3491</v>
      </c>
      <c r="D87" s="76" t="s">
        <v>69</v>
      </c>
      <c r="E87" s="12">
        <v>44482</v>
      </c>
      <c r="F87" s="74" t="s">
        <v>523</v>
      </c>
      <c r="G87" s="12" t="s">
        <v>3137</v>
      </c>
      <c r="H87" s="75" t="s">
        <v>3138</v>
      </c>
      <c r="I87" s="15">
        <v>37</v>
      </c>
      <c r="J87" s="15">
        <v>39</v>
      </c>
      <c r="K87" s="15">
        <v>14</v>
      </c>
      <c r="L87" s="15">
        <v>1</v>
      </c>
      <c r="M87" s="79">
        <v>5.0505000000000004</v>
      </c>
      <c r="N87" s="101">
        <v>5.0505000000000004</v>
      </c>
      <c r="O87" s="63">
        <v>2530</v>
      </c>
      <c r="P87" s="64">
        <f>Table224578910112345678910111213141516171819202122[[#This Row],[PEMBULATAN]]*O87</f>
        <v>12777.765000000001</v>
      </c>
    </row>
    <row r="88" spans="1:16" ht="26.25" customHeight="1" x14ac:dyDescent="0.2">
      <c r="A88" s="13"/>
      <c r="B88" s="73"/>
      <c r="C88" s="71" t="s">
        <v>3492</v>
      </c>
      <c r="D88" s="76" t="s">
        <v>69</v>
      </c>
      <c r="E88" s="12">
        <v>44482</v>
      </c>
      <c r="F88" s="74" t="s">
        <v>523</v>
      </c>
      <c r="G88" s="12" t="s">
        <v>3137</v>
      </c>
      <c r="H88" s="75" t="s">
        <v>3138</v>
      </c>
      <c r="I88" s="15">
        <v>63</v>
      </c>
      <c r="J88" s="15">
        <v>60</v>
      </c>
      <c r="K88" s="15">
        <v>24</v>
      </c>
      <c r="L88" s="15">
        <v>7</v>
      </c>
      <c r="M88" s="79">
        <v>22.68</v>
      </c>
      <c r="N88" s="101">
        <v>22.68</v>
      </c>
      <c r="O88" s="63">
        <v>2530</v>
      </c>
      <c r="P88" s="64">
        <f>Table224578910112345678910111213141516171819202122[[#This Row],[PEMBULATAN]]*O88</f>
        <v>57380.4</v>
      </c>
    </row>
    <row r="89" spans="1:16" ht="26.25" customHeight="1" x14ac:dyDescent="0.2">
      <c r="A89" s="13"/>
      <c r="B89" s="73"/>
      <c r="C89" s="71" t="s">
        <v>3493</v>
      </c>
      <c r="D89" s="76" t="s">
        <v>69</v>
      </c>
      <c r="E89" s="12">
        <v>44482</v>
      </c>
      <c r="F89" s="74" t="s">
        <v>523</v>
      </c>
      <c r="G89" s="12" t="s">
        <v>3137</v>
      </c>
      <c r="H89" s="75" t="s">
        <v>3138</v>
      </c>
      <c r="I89" s="15">
        <v>66</v>
      </c>
      <c r="J89" s="15">
        <v>36</v>
      </c>
      <c r="K89" s="15">
        <v>32</v>
      </c>
      <c r="L89" s="15">
        <v>7</v>
      </c>
      <c r="M89" s="79">
        <v>19.007999999999999</v>
      </c>
      <c r="N89" s="101">
        <v>19.007999999999999</v>
      </c>
      <c r="O89" s="63">
        <v>2530</v>
      </c>
      <c r="P89" s="64">
        <f>Table224578910112345678910111213141516171819202122[[#This Row],[PEMBULATAN]]*O89</f>
        <v>48090.239999999998</v>
      </c>
    </row>
    <row r="90" spans="1:16" ht="26.25" customHeight="1" x14ac:dyDescent="0.2">
      <c r="A90" s="13"/>
      <c r="B90" s="73"/>
      <c r="C90" s="71" t="s">
        <v>3494</v>
      </c>
      <c r="D90" s="76" t="s">
        <v>69</v>
      </c>
      <c r="E90" s="12">
        <v>44482</v>
      </c>
      <c r="F90" s="74" t="s">
        <v>523</v>
      </c>
      <c r="G90" s="12" t="s">
        <v>3137</v>
      </c>
      <c r="H90" s="75" t="s">
        <v>3138</v>
      </c>
      <c r="I90" s="15">
        <v>77</v>
      </c>
      <c r="J90" s="15">
        <v>16</v>
      </c>
      <c r="K90" s="15">
        <v>6</v>
      </c>
      <c r="L90" s="15">
        <v>1</v>
      </c>
      <c r="M90" s="79">
        <v>1.8480000000000001</v>
      </c>
      <c r="N90" s="101">
        <v>1.8480000000000001</v>
      </c>
      <c r="O90" s="63">
        <v>2530</v>
      </c>
      <c r="P90" s="64">
        <f>Table224578910112345678910111213141516171819202122[[#This Row],[PEMBULATAN]]*O90</f>
        <v>4675.4400000000005</v>
      </c>
    </row>
    <row r="91" spans="1:16" ht="26.25" customHeight="1" x14ac:dyDescent="0.2">
      <c r="A91" s="13"/>
      <c r="B91" s="73"/>
      <c r="C91" s="71" t="s">
        <v>3495</v>
      </c>
      <c r="D91" s="76" t="s">
        <v>69</v>
      </c>
      <c r="E91" s="12">
        <v>44482</v>
      </c>
      <c r="F91" s="74" t="s">
        <v>523</v>
      </c>
      <c r="G91" s="12" t="s">
        <v>3137</v>
      </c>
      <c r="H91" s="75" t="s">
        <v>3138</v>
      </c>
      <c r="I91" s="15">
        <v>51</v>
      </c>
      <c r="J91" s="15">
        <v>36</v>
      </c>
      <c r="K91" s="15">
        <v>30</v>
      </c>
      <c r="L91" s="15">
        <v>5</v>
      </c>
      <c r="M91" s="79">
        <v>13.77</v>
      </c>
      <c r="N91" s="101">
        <v>13.77</v>
      </c>
      <c r="O91" s="63">
        <v>2530</v>
      </c>
      <c r="P91" s="64">
        <f>Table224578910112345678910111213141516171819202122[[#This Row],[PEMBULATAN]]*O91</f>
        <v>34838.1</v>
      </c>
    </row>
    <row r="92" spans="1:16" ht="26.25" customHeight="1" x14ac:dyDescent="0.2">
      <c r="A92" s="13"/>
      <c r="B92" s="73"/>
      <c r="C92" s="71" t="s">
        <v>3496</v>
      </c>
      <c r="D92" s="76" t="s">
        <v>69</v>
      </c>
      <c r="E92" s="12">
        <v>44482</v>
      </c>
      <c r="F92" s="74" t="s">
        <v>523</v>
      </c>
      <c r="G92" s="12" t="s">
        <v>3137</v>
      </c>
      <c r="H92" s="75" t="s">
        <v>3138</v>
      </c>
      <c r="I92" s="15">
        <v>50</v>
      </c>
      <c r="J92" s="15">
        <v>35</v>
      </c>
      <c r="K92" s="15">
        <v>25</v>
      </c>
      <c r="L92" s="15">
        <v>7</v>
      </c>
      <c r="M92" s="79">
        <v>10.9375</v>
      </c>
      <c r="N92" s="101">
        <v>10.9375</v>
      </c>
      <c r="O92" s="63">
        <v>2530</v>
      </c>
      <c r="P92" s="64">
        <f>Table224578910112345678910111213141516171819202122[[#This Row],[PEMBULATAN]]*O92</f>
        <v>27671.875</v>
      </c>
    </row>
    <row r="93" spans="1:16" ht="26.25" customHeight="1" x14ac:dyDescent="0.2">
      <c r="A93" s="13"/>
      <c r="B93" s="73"/>
      <c r="C93" s="71" t="s">
        <v>3497</v>
      </c>
      <c r="D93" s="76" t="s">
        <v>69</v>
      </c>
      <c r="E93" s="12">
        <v>44482</v>
      </c>
      <c r="F93" s="74" t="s">
        <v>523</v>
      </c>
      <c r="G93" s="12" t="s">
        <v>3137</v>
      </c>
      <c r="H93" s="75" t="s">
        <v>3138</v>
      </c>
      <c r="I93" s="15">
        <v>57</v>
      </c>
      <c r="J93" s="15">
        <v>50</v>
      </c>
      <c r="K93" s="15">
        <v>45</v>
      </c>
      <c r="L93" s="15">
        <v>12</v>
      </c>
      <c r="M93" s="79">
        <v>32.0625</v>
      </c>
      <c r="N93" s="101">
        <v>32.0625</v>
      </c>
      <c r="O93" s="63">
        <v>2530</v>
      </c>
      <c r="P93" s="64">
        <f>Table224578910112345678910111213141516171819202122[[#This Row],[PEMBULATAN]]*O93</f>
        <v>81118.125</v>
      </c>
    </row>
    <row r="94" spans="1:16" ht="26.25" customHeight="1" x14ac:dyDescent="0.2">
      <c r="A94" s="13"/>
      <c r="B94" s="73"/>
      <c r="C94" s="71" t="s">
        <v>3498</v>
      </c>
      <c r="D94" s="76" t="s">
        <v>69</v>
      </c>
      <c r="E94" s="12">
        <v>44482</v>
      </c>
      <c r="F94" s="74" t="s">
        <v>523</v>
      </c>
      <c r="G94" s="12" t="s">
        <v>3137</v>
      </c>
      <c r="H94" s="75" t="s">
        <v>3138</v>
      </c>
      <c r="I94" s="15">
        <v>48</v>
      </c>
      <c r="J94" s="15">
        <v>35</v>
      </c>
      <c r="K94" s="15">
        <v>30</v>
      </c>
      <c r="L94" s="15">
        <v>7</v>
      </c>
      <c r="M94" s="79">
        <v>12.6</v>
      </c>
      <c r="N94" s="101">
        <v>12.6</v>
      </c>
      <c r="O94" s="63">
        <v>2530</v>
      </c>
      <c r="P94" s="64">
        <f>Table224578910112345678910111213141516171819202122[[#This Row],[PEMBULATAN]]*O94</f>
        <v>31878</v>
      </c>
    </row>
    <row r="95" spans="1:16" ht="26.25" customHeight="1" x14ac:dyDescent="0.2">
      <c r="A95" s="13"/>
      <c r="B95" s="73"/>
      <c r="C95" s="71" t="s">
        <v>3499</v>
      </c>
      <c r="D95" s="76" t="s">
        <v>69</v>
      </c>
      <c r="E95" s="12">
        <v>44482</v>
      </c>
      <c r="F95" s="74" t="s">
        <v>523</v>
      </c>
      <c r="G95" s="12" t="s">
        <v>3137</v>
      </c>
      <c r="H95" s="75" t="s">
        <v>3138</v>
      </c>
      <c r="I95" s="15">
        <v>60</v>
      </c>
      <c r="J95" s="15">
        <v>39</v>
      </c>
      <c r="K95" s="15">
        <v>37</v>
      </c>
      <c r="L95" s="15">
        <v>6</v>
      </c>
      <c r="M95" s="79">
        <v>21.645</v>
      </c>
      <c r="N95" s="101">
        <v>21.645</v>
      </c>
      <c r="O95" s="63">
        <v>2530</v>
      </c>
      <c r="P95" s="64">
        <f>Table224578910112345678910111213141516171819202122[[#This Row],[PEMBULATAN]]*O95</f>
        <v>54761.85</v>
      </c>
    </row>
    <row r="96" spans="1:16" ht="26.25" customHeight="1" x14ac:dyDescent="0.2">
      <c r="A96" s="13"/>
      <c r="B96" s="73"/>
      <c r="C96" s="71" t="s">
        <v>3500</v>
      </c>
      <c r="D96" s="76" t="s">
        <v>69</v>
      </c>
      <c r="E96" s="12">
        <v>44482</v>
      </c>
      <c r="F96" s="74" t="s">
        <v>523</v>
      </c>
      <c r="G96" s="12" t="s">
        <v>3137</v>
      </c>
      <c r="H96" s="75" t="s">
        <v>3138</v>
      </c>
      <c r="I96" s="15">
        <v>122</v>
      </c>
      <c r="J96" s="15">
        <v>62</v>
      </c>
      <c r="K96" s="15">
        <v>4</v>
      </c>
      <c r="L96" s="15">
        <v>4</v>
      </c>
      <c r="M96" s="79">
        <v>7.5640000000000001</v>
      </c>
      <c r="N96" s="101">
        <v>7.5640000000000001</v>
      </c>
      <c r="O96" s="63">
        <v>2530</v>
      </c>
      <c r="P96" s="64">
        <f>Table224578910112345678910111213141516171819202122[[#This Row],[PEMBULATAN]]*O96</f>
        <v>19136.920000000002</v>
      </c>
    </row>
    <row r="97" spans="1:16" ht="26.25" customHeight="1" x14ac:dyDescent="0.2">
      <c r="A97" s="13"/>
      <c r="B97" s="73"/>
      <c r="C97" s="71" t="s">
        <v>3501</v>
      </c>
      <c r="D97" s="76" t="s">
        <v>69</v>
      </c>
      <c r="E97" s="12">
        <v>44482</v>
      </c>
      <c r="F97" s="74" t="s">
        <v>523</v>
      </c>
      <c r="G97" s="12" t="s">
        <v>3137</v>
      </c>
      <c r="H97" s="75" t="s">
        <v>3138</v>
      </c>
      <c r="I97" s="15">
        <v>202</v>
      </c>
      <c r="J97" s="15">
        <v>11</v>
      </c>
      <c r="K97" s="15">
        <v>11</v>
      </c>
      <c r="L97" s="15">
        <v>1</v>
      </c>
      <c r="M97" s="79">
        <v>6.1105</v>
      </c>
      <c r="N97" s="101">
        <v>6.1105</v>
      </c>
      <c r="O97" s="63">
        <v>2530</v>
      </c>
      <c r="P97" s="64">
        <f>Table224578910112345678910111213141516171819202122[[#This Row],[PEMBULATAN]]*O97</f>
        <v>15459.565000000001</v>
      </c>
    </row>
    <row r="98" spans="1:16" ht="26.25" customHeight="1" x14ac:dyDescent="0.2">
      <c r="A98" s="13"/>
      <c r="B98" s="73"/>
      <c r="C98" s="71" t="s">
        <v>3502</v>
      </c>
      <c r="D98" s="76" t="s">
        <v>69</v>
      </c>
      <c r="E98" s="12">
        <v>44482</v>
      </c>
      <c r="F98" s="74" t="s">
        <v>523</v>
      </c>
      <c r="G98" s="12" t="s">
        <v>3137</v>
      </c>
      <c r="H98" s="75" t="s">
        <v>3138</v>
      </c>
      <c r="I98" s="15">
        <v>85</v>
      </c>
      <c r="J98" s="15">
        <v>35</v>
      </c>
      <c r="K98" s="15">
        <v>27</v>
      </c>
      <c r="L98" s="15">
        <v>12</v>
      </c>
      <c r="M98" s="79">
        <v>20.081250000000001</v>
      </c>
      <c r="N98" s="101">
        <v>20.081250000000001</v>
      </c>
      <c r="O98" s="63">
        <v>2530</v>
      </c>
      <c r="P98" s="64">
        <f>Table224578910112345678910111213141516171819202122[[#This Row],[PEMBULATAN]]*O98</f>
        <v>50805.5625</v>
      </c>
    </row>
    <row r="99" spans="1:16" ht="26.25" customHeight="1" x14ac:dyDescent="0.2">
      <c r="A99" s="13"/>
      <c r="B99" s="73"/>
      <c r="C99" s="71" t="s">
        <v>3503</v>
      </c>
      <c r="D99" s="76" t="s">
        <v>69</v>
      </c>
      <c r="E99" s="12">
        <v>44482</v>
      </c>
      <c r="F99" s="74" t="s">
        <v>523</v>
      </c>
      <c r="G99" s="12" t="s">
        <v>3137</v>
      </c>
      <c r="H99" s="75" t="s">
        <v>3138</v>
      </c>
      <c r="I99" s="15">
        <v>86</v>
      </c>
      <c r="J99" s="15">
        <v>40</v>
      </c>
      <c r="K99" s="15">
        <v>26</v>
      </c>
      <c r="L99" s="15">
        <v>9</v>
      </c>
      <c r="M99" s="79">
        <v>22.36</v>
      </c>
      <c r="N99" s="101">
        <v>23</v>
      </c>
      <c r="O99" s="63">
        <v>2530</v>
      </c>
      <c r="P99" s="64">
        <f>Table224578910112345678910111213141516171819202122[[#This Row],[PEMBULATAN]]*O99</f>
        <v>58190</v>
      </c>
    </row>
    <row r="100" spans="1:16" ht="26.25" customHeight="1" x14ac:dyDescent="0.2">
      <c r="A100" s="13"/>
      <c r="B100" s="73"/>
      <c r="C100" s="71" t="s">
        <v>3504</v>
      </c>
      <c r="D100" s="76" t="s">
        <v>69</v>
      </c>
      <c r="E100" s="12">
        <v>44482</v>
      </c>
      <c r="F100" s="74" t="s">
        <v>523</v>
      </c>
      <c r="G100" s="12" t="s">
        <v>3137</v>
      </c>
      <c r="H100" s="75" t="s">
        <v>3138</v>
      </c>
      <c r="I100" s="15">
        <v>70</v>
      </c>
      <c r="J100" s="15">
        <v>70</v>
      </c>
      <c r="K100" s="15">
        <v>27</v>
      </c>
      <c r="L100" s="15">
        <v>15</v>
      </c>
      <c r="M100" s="79">
        <v>33.075000000000003</v>
      </c>
      <c r="N100" s="101">
        <v>33.075000000000003</v>
      </c>
      <c r="O100" s="63">
        <v>2530</v>
      </c>
      <c r="P100" s="64">
        <f>Table224578910112345678910111213141516171819202122[[#This Row],[PEMBULATAN]]*O100</f>
        <v>83679.75</v>
      </c>
    </row>
    <row r="101" spans="1:16" ht="26.25" customHeight="1" x14ac:dyDescent="0.2">
      <c r="A101" s="13"/>
      <c r="B101" s="73"/>
      <c r="C101" s="71" t="s">
        <v>3505</v>
      </c>
      <c r="D101" s="76" t="s">
        <v>69</v>
      </c>
      <c r="E101" s="12">
        <v>44482</v>
      </c>
      <c r="F101" s="74" t="s">
        <v>523</v>
      </c>
      <c r="G101" s="12" t="s">
        <v>3137</v>
      </c>
      <c r="H101" s="75" t="s">
        <v>3138</v>
      </c>
      <c r="I101" s="15">
        <v>74</v>
      </c>
      <c r="J101" s="15">
        <v>56</v>
      </c>
      <c r="K101" s="15">
        <v>16</v>
      </c>
      <c r="L101" s="15">
        <v>7</v>
      </c>
      <c r="M101" s="79">
        <v>16.576000000000001</v>
      </c>
      <c r="N101" s="101">
        <v>16.576000000000001</v>
      </c>
      <c r="O101" s="63">
        <v>2530</v>
      </c>
      <c r="P101" s="64">
        <f>Table224578910112345678910111213141516171819202122[[#This Row],[PEMBULATAN]]*O101</f>
        <v>41937.279999999999</v>
      </c>
    </row>
    <row r="102" spans="1:16" ht="26.25" customHeight="1" x14ac:dyDescent="0.2">
      <c r="A102" s="13"/>
      <c r="B102" s="73"/>
      <c r="C102" s="71" t="s">
        <v>3506</v>
      </c>
      <c r="D102" s="76" t="s">
        <v>69</v>
      </c>
      <c r="E102" s="12">
        <v>44482</v>
      </c>
      <c r="F102" s="74" t="s">
        <v>523</v>
      </c>
      <c r="G102" s="12" t="s">
        <v>3137</v>
      </c>
      <c r="H102" s="75" t="s">
        <v>3138</v>
      </c>
      <c r="I102" s="15">
        <v>80</v>
      </c>
      <c r="J102" s="15">
        <v>60</v>
      </c>
      <c r="K102" s="15">
        <v>26</v>
      </c>
      <c r="L102" s="15">
        <v>13</v>
      </c>
      <c r="M102" s="79">
        <v>31.2</v>
      </c>
      <c r="N102" s="101">
        <v>31.2</v>
      </c>
      <c r="O102" s="63">
        <v>2530</v>
      </c>
      <c r="P102" s="64">
        <f>Table224578910112345678910111213141516171819202122[[#This Row],[PEMBULATAN]]*O102</f>
        <v>78936</v>
      </c>
    </row>
    <row r="103" spans="1:16" ht="26.25" customHeight="1" x14ac:dyDescent="0.2">
      <c r="A103" s="13"/>
      <c r="B103" s="73"/>
      <c r="C103" s="71" t="s">
        <v>3507</v>
      </c>
      <c r="D103" s="76" t="s">
        <v>69</v>
      </c>
      <c r="E103" s="12">
        <v>44482</v>
      </c>
      <c r="F103" s="74" t="s">
        <v>523</v>
      </c>
      <c r="G103" s="12" t="s">
        <v>3137</v>
      </c>
      <c r="H103" s="75" t="s">
        <v>3138</v>
      </c>
      <c r="I103" s="15">
        <v>45</v>
      </c>
      <c r="J103" s="15">
        <v>45</v>
      </c>
      <c r="K103" s="15">
        <v>25</v>
      </c>
      <c r="L103" s="15">
        <v>3</v>
      </c>
      <c r="M103" s="79">
        <v>12.65625</v>
      </c>
      <c r="N103" s="101">
        <v>12.65625</v>
      </c>
      <c r="O103" s="63">
        <v>2530</v>
      </c>
      <c r="P103" s="64">
        <f>Table224578910112345678910111213141516171819202122[[#This Row],[PEMBULATAN]]*O103</f>
        <v>32020.3125</v>
      </c>
    </row>
    <row r="104" spans="1:16" ht="26.25" customHeight="1" x14ac:dyDescent="0.2">
      <c r="A104" s="13"/>
      <c r="B104" s="73"/>
      <c r="C104" s="71" t="s">
        <v>3508</v>
      </c>
      <c r="D104" s="76" t="s">
        <v>69</v>
      </c>
      <c r="E104" s="12">
        <v>44482</v>
      </c>
      <c r="F104" s="74" t="s">
        <v>523</v>
      </c>
      <c r="G104" s="12" t="s">
        <v>3137</v>
      </c>
      <c r="H104" s="75" t="s">
        <v>3138</v>
      </c>
      <c r="I104" s="15">
        <v>77</v>
      </c>
      <c r="J104" s="15">
        <v>67</v>
      </c>
      <c r="K104" s="15">
        <v>37</v>
      </c>
      <c r="L104" s="15">
        <v>17</v>
      </c>
      <c r="M104" s="79">
        <v>47.720750000000002</v>
      </c>
      <c r="N104" s="101">
        <v>47.720750000000002</v>
      </c>
      <c r="O104" s="63">
        <v>2530</v>
      </c>
      <c r="P104" s="64">
        <f>Table224578910112345678910111213141516171819202122[[#This Row],[PEMBULATAN]]*O104</f>
        <v>120733.49750000001</v>
      </c>
    </row>
    <row r="105" spans="1:16" ht="26.25" customHeight="1" x14ac:dyDescent="0.2">
      <c r="A105" s="13"/>
      <c r="B105" s="73"/>
      <c r="C105" s="71" t="s">
        <v>3509</v>
      </c>
      <c r="D105" s="76" t="s">
        <v>69</v>
      </c>
      <c r="E105" s="12">
        <v>44482</v>
      </c>
      <c r="F105" s="74" t="s">
        <v>523</v>
      </c>
      <c r="G105" s="12" t="s">
        <v>3137</v>
      </c>
      <c r="H105" s="75" t="s">
        <v>3138</v>
      </c>
      <c r="I105" s="15">
        <v>42</v>
      </c>
      <c r="J105" s="15">
        <v>31</v>
      </c>
      <c r="K105" s="15">
        <v>14</v>
      </c>
      <c r="L105" s="15">
        <v>2</v>
      </c>
      <c r="M105" s="79">
        <v>4.5570000000000004</v>
      </c>
      <c r="N105" s="101">
        <v>4.5570000000000004</v>
      </c>
      <c r="O105" s="63">
        <v>2530</v>
      </c>
      <c r="P105" s="64">
        <f>Table224578910112345678910111213141516171819202122[[#This Row],[PEMBULATAN]]*O105</f>
        <v>11529.210000000001</v>
      </c>
    </row>
    <row r="106" spans="1:16" ht="26.25" customHeight="1" x14ac:dyDescent="0.2">
      <c r="A106" s="13"/>
      <c r="B106" s="73"/>
      <c r="C106" s="71" t="s">
        <v>3510</v>
      </c>
      <c r="D106" s="76" t="s">
        <v>69</v>
      </c>
      <c r="E106" s="12">
        <v>44482</v>
      </c>
      <c r="F106" s="74" t="s">
        <v>523</v>
      </c>
      <c r="G106" s="12" t="s">
        <v>3137</v>
      </c>
      <c r="H106" s="75" t="s">
        <v>3138</v>
      </c>
      <c r="I106" s="15">
        <v>126</v>
      </c>
      <c r="J106" s="15">
        <v>28</v>
      </c>
      <c r="K106" s="15">
        <v>7</v>
      </c>
      <c r="L106" s="15">
        <v>1</v>
      </c>
      <c r="M106" s="79">
        <v>6.1740000000000004</v>
      </c>
      <c r="N106" s="101">
        <v>6.1740000000000004</v>
      </c>
      <c r="O106" s="63">
        <v>2530</v>
      </c>
      <c r="P106" s="64">
        <f>Table224578910112345678910111213141516171819202122[[#This Row],[PEMBULATAN]]*O106</f>
        <v>15620.220000000001</v>
      </c>
    </row>
    <row r="107" spans="1:16" ht="26.25" customHeight="1" x14ac:dyDescent="0.2">
      <c r="A107" s="13"/>
      <c r="B107" s="73"/>
      <c r="C107" s="71" t="s">
        <v>3511</v>
      </c>
      <c r="D107" s="76" t="s">
        <v>69</v>
      </c>
      <c r="E107" s="12">
        <v>44482</v>
      </c>
      <c r="F107" s="74" t="s">
        <v>523</v>
      </c>
      <c r="G107" s="12" t="s">
        <v>3137</v>
      </c>
      <c r="H107" s="75" t="s">
        <v>3138</v>
      </c>
      <c r="I107" s="15">
        <v>100</v>
      </c>
      <c r="J107" s="15">
        <v>45</v>
      </c>
      <c r="K107" s="15">
        <v>31</v>
      </c>
      <c r="L107" s="15">
        <v>24</v>
      </c>
      <c r="M107" s="79">
        <v>34.875</v>
      </c>
      <c r="N107" s="101">
        <v>34.875</v>
      </c>
      <c r="O107" s="63">
        <v>2530</v>
      </c>
      <c r="P107" s="64">
        <f>Table224578910112345678910111213141516171819202122[[#This Row],[PEMBULATAN]]*O107</f>
        <v>88233.75</v>
      </c>
    </row>
    <row r="108" spans="1:16" ht="26.25" customHeight="1" x14ac:dyDescent="0.2">
      <c r="A108" s="13"/>
      <c r="B108" s="73"/>
      <c r="C108" s="71" t="s">
        <v>3512</v>
      </c>
      <c r="D108" s="76" t="s">
        <v>69</v>
      </c>
      <c r="E108" s="12">
        <v>44482</v>
      </c>
      <c r="F108" s="74" t="s">
        <v>523</v>
      </c>
      <c r="G108" s="12" t="s">
        <v>3137</v>
      </c>
      <c r="H108" s="75" t="s">
        <v>3138</v>
      </c>
      <c r="I108" s="15">
        <v>77</v>
      </c>
      <c r="J108" s="15">
        <v>66</v>
      </c>
      <c r="K108" s="15">
        <v>28</v>
      </c>
      <c r="L108" s="15">
        <v>9</v>
      </c>
      <c r="M108" s="79">
        <v>35.573999999999998</v>
      </c>
      <c r="N108" s="101">
        <v>35.573999999999998</v>
      </c>
      <c r="O108" s="63">
        <v>2530</v>
      </c>
      <c r="P108" s="64">
        <f>Table224578910112345678910111213141516171819202122[[#This Row],[PEMBULATAN]]*O108</f>
        <v>90002.22</v>
      </c>
    </row>
    <row r="109" spans="1:16" ht="26.25" customHeight="1" x14ac:dyDescent="0.2">
      <c r="A109" s="13"/>
      <c r="B109" s="73"/>
      <c r="C109" s="71" t="s">
        <v>3513</v>
      </c>
      <c r="D109" s="76" t="s">
        <v>69</v>
      </c>
      <c r="E109" s="12">
        <v>44482</v>
      </c>
      <c r="F109" s="74" t="s">
        <v>523</v>
      </c>
      <c r="G109" s="12" t="s">
        <v>3137</v>
      </c>
      <c r="H109" s="75" t="s">
        <v>3138</v>
      </c>
      <c r="I109" s="15">
        <v>100</v>
      </c>
      <c r="J109" s="15">
        <v>67</v>
      </c>
      <c r="K109" s="15">
        <v>33</v>
      </c>
      <c r="L109" s="15">
        <v>12</v>
      </c>
      <c r="M109" s="79">
        <v>55.274999999999999</v>
      </c>
      <c r="N109" s="101">
        <v>55.274999999999999</v>
      </c>
      <c r="O109" s="63">
        <v>2530</v>
      </c>
      <c r="P109" s="64">
        <f>Table224578910112345678910111213141516171819202122[[#This Row],[PEMBULATAN]]*O109</f>
        <v>139845.75</v>
      </c>
    </row>
    <row r="110" spans="1:16" ht="26.25" customHeight="1" x14ac:dyDescent="0.2">
      <c r="A110" s="13"/>
      <c r="B110" s="73"/>
      <c r="C110" s="71" t="s">
        <v>3514</v>
      </c>
      <c r="D110" s="76" t="s">
        <v>69</v>
      </c>
      <c r="E110" s="12">
        <v>44482</v>
      </c>
      <c r="F110" s="74" t="s">
        <v>523</v>
      </c>
      <c r="G110" s="12" t="s">
        <v>3137</v>
      </c>
      <c r="H110" s="75" t="s">
        <v>3138</v>
      </c>
      <c r="I110" s="15">
        <v>97</v>
      </c>
      <c r="J110" s="15">
        <v>60</v>
      </c>
      <c r="K110" s="15">
        <v>26</v>
      </c>
      <c r="L110" s="15">
        <v>14</v>
      </c>
      <c r="M110" s="79">
        <v>37.83</v>
      </c>
      <c r="N110" s="101">
        <v>37.83</v>
      </c>
      <c r="O110" s="63">
        <v>2530</v>
      </c>
      <c r="P110" s="64">
        <f>Table224578910112345678910111213141516171819202122[[#This Row],[PEMBULATAN]]*O110</f>
        <v>95709.9</v>
      </c>
    </row>
    <row r="111" spans="1:16" ht="26.25" customHeight="1" x14ac:dyDescent="0.2">
      <c r="A111" s="13"/>
      <c r="B111" s="73"/>
      <c r="C111" s="71" t="s">
        <v>3515</v>
      </c>
      <c r="D111" s="76" t="s">
        <v>69</v>
      </c>
      <c r="E111" s="12">
        <v>44482</v>
      </c>
      <c r="F111" s="74" t="s">
        <v>523</v>
      </c>
      <c r="G111" s="12" t="s">
        <v>3137</v>
      </c>
      <c r="H111" s="75" t="s">
        <v>3138</v>
      </c>
      <c r="I111" s="15">
        <v>70</v>
      </c>
      <c r="J111" s="15">
        <v>59</v>
      </c>
      <c r="K111" s="15">
        <v>27</v>
      </c>
      <c r="L111" s="15">
        <v>4</v>
      </c>
      <c r="M111" s="79">
        <v>27.877500000000001</v>
      </c>
      <c r="N111" s="101">
        <v>27.877500000000001</v>
      </c>
      <c r="O111" s="63">
        <v>2530</v>
      </c>
      <c r="P111" s="64">
        <f>Table224578910112345678910111213141516171819202122[[#This Row],[PEMBULATAN]]*O111</f>
        <v>70530.074999999997</v>
      </c>
    </row>
    <row r="112" spans="1:16" ht="26.25" customHeight="1" x14ac:dyDescent="0.2">
      <c r="A112" s="13"/>
      <c r="B112" s="73"/>
      <c r="C112" s="71" t="s">
        <v>3516</v>
      </c>
      <c r="D112" s="76" t="s">
        <v>69</v>
      </c>
      <c r="E112" s="12">
        <v>44482</v>
      </c>
      <c r="F112" s="74" t="s">
        <v>523</v>
      </c>
      <c r="G112" s="12" t="s">
        <v>3137</v>
      </c>
      <c r="H112" s="75" t="s">
        <v>3138</v>
      </c>
      <c r="I112" s="15">
        <v>82</v>
      </c>
      <c r="J112" s="15">
        <v>44</v>
      </c>
      <c r="K112" s="15">
        <v>31</v>
      </c>
      <c r="L112" s="15">
        <v>5</v>
      </c>
      <c r="M112" s="79">
        <v>27.962</v>
      </c>
      <c r="N112" s="101">
        <v>27.962</v>
      </c>
      <c r="O112" s="63">
        <v>2530</v>
      </c>
      <c r="P112" s="64">
        <f>Table224578910112345678910111213141516171819202122[[#This Row],[PEMBULATAN]]*O112</f>
        <v>70743.86</v>
      </c>
    </row>
    <row r="113" spans="1:16" ht="26.25" customHeight="1" x14ac:dyDescent="0.2">
      <c r="A113" s="13"/>
      <c r="B113" s="73"/>
      <c r="C113" s="71" t="s">
        <v>3517</v>
      </c>
      <c r="D113" s="76" t="s">
        <v>69</v>
      </c>
      <c r="E113" s="12">
        <v>44482</v>
      </c>
      <c r="F113" s="74" t="s">
        <v>523</v>
      </c>
      <c r="G113" s="12" t="s">
        <v>3137</v>
      </c>
      <c r="H113" s="75" t="s">
        <v>3138</v>
      </c>
      <c r="I113" s="15">
        <v>51</v>
      </c>
      <c r="J113" s="15">
        <v>45</v>
      </c>
      <c r="K113" s="15">
        <v>18</v>
      </c>
      <c r="L113" s="15">
        <v>6</v>
      </c>
      <c r="M113" s="79">
        <v>10.327500000000001</v>
      </c>
      <c r="N113" s="101">
        <v>11</v>
      </c>
      <c r="O113" s="63">
        <v>2530</v>
      </c>
      <c r="P113" s="64">
        <f>Table224578910112345678910111213141516171819202122[[#This Row],[PEMBULATAN]]*O113</f>
        <v>27830</v>
      </c>
    </row>
    <row r="114" spans="1:16" ht="26.25" customHeight="1" x14ac:dyDescent="0.2">
      <c r="A114" s="13"/>
      <c r="B114" s="73"/>
      <c r="C114" s="71" t="s">
        <v>3518</v>
      </c>
      <c r="D114" s="76" t="s">
        <v>69</v>
      </c>
      <c r="E114" s="12">
        <v>44482</v>
      </c>
      <c r="F114" s="74" t="s">
        <v>523</v>
      </c>
      <c r="G114" s="12" t="s">
        <v>3137</v>
      </c>
      <c r="H114" s="75" t="s">
        <v>3138</v>
      </c>
      <c r="I114" s="15">
        <v>87</v>
      </c>
      <c r="J114" s="15">
        <v>61</v>
      </c>
      <c r="K114" s="15">
        <v>28</v>
      </c>
      <c r="L114" s="15">
        <v>9</v>
      </c>
      <c r="M114" s="79">
        <v>37.149000000000001</v>
      </c>
      <c r="N114" s="101">
        <v>37.149000000000001</v>
      </c>
      <c r="O114" s="63">
        <v>2530</v>
      </c>
      <c r="P114" s="64">
        <f>Table224578910112345678910111213141516171819202122[[#This Row],[PEMBULATAN]]*O114</f>
        <v>93986.97</v>
      </c>
    </row>
    <row r="115" spans="1:16" ht="26.25" customHeight="1" x14ac:dyDescent="0.2">
      <c r="A115" s="13"/>
      <c r="B115" s="73"/>
      <c r="C115" s="71" t="s">
        <v>3519</v>
      </c>
      <c r="D115" s="76" t="s">
        <v>69</v>
      </c>
      <c r="E115" s="12">
        <v>44482</v>
      </c>
      <c r="F115" s="74" t="s">
        <v>523</v>
      </c>
      <c r="G115" s="12" t="s">
        <v>3137</v>
      </c>
      <c r="H115" s="75" t="s">
        <v>3138</v>
      </c>
      <c r="I115" s="15">
        <v>30</v>
      </c>
      <c r="J115" s="15">
        <v>28</v>
      </c>
      <c r="K115" s="15">
        <v>28</v>
      </c>
      <c r="L115" s="15">
        <v>8</v>
      </c>
      <c r="M115" s="79">
        <v>5.88</v>
      </c>
      <c r="N115" s="101">
        <v>8</v>
      </c>
      <c r="O115" s="63">
        <v>2530</v>
      </c>
      <c r="P115" s="64">
        <f>Table224578910112345678910111213141516171819202122[[#This Row],[PEMBULATAN]]*O115</f>
        <v>20240</v>
      </c>
    </row>
    <row r="116" spans="1:16" ht="26.25" customHeight="1" x14ac:dyDescent="0.2">
      <c r="A116" s="13"/>
      <c r="B116" s="73"/>
      <c r="C116" s="71" t="s">
        <v>3520</v>
      </c>
      <c r="D116" s="76" t="s">
        <v>69</v>
      </c>
      <c r="E116" s="12">
        <v>44482</v>
      </c>
      <c r="F116" s="74" t="s">
        <v>523</v>
      </c>
      <c r="G116" s="12" t="s">
        <v>3137</v>
      </c>
      <c r="H116" s="75" t="s">
        <v>3138</v>
      </c>
      <c r="I116" s="15">
        <v>60</v>
      </c>
      <c r="J116" s="15">
        <v>37</v>
      </c>
      <c r="K116" s="15">
        <v>28</v>
      </c>
      <c r="L116" s="15">
        <v>10</v>
      </c>
      <c r="M116" s="79">
        <v>15.54</v>
      </c>
      <c r="N116" s="101">
        <v>15.54</v>
      </c>
      <c r="O116" s="63">
        <v>2530</v>
      </c>
      <c r="P116" s="64">
        <f>Table224578910112345678910111213141516171819202122[[#This Row],[PEMBULATAN]]*O116</f>
        <v>39316.199999999997</v>
      </c>
    </row>
    <row r="117" spans="1:16" ht="26.25" customHeight="1" x14ac:dyDescent="0.2">
      <c r="A117" s="13"/>
      <c r="B117" s="73"/>
      <c r="C117" s="71" t="s">
        <v>3521</v>
      </c>
      <c r="D117" s="76" t="s">
        <v>69</v>
      </c>
      <c r="E117" s="12">
        <v>44482</v>
      </c>
      <c r="F117" s="74" t="s">
        <v>523</v>
      </c>
      <c r="G117" s="12" t="s">
        <v>3137</v>
      </c>
      <c r="H117" s="75" t="s">
        <v>3138</v>
      </c>
      <c r="I117" s="15">
        <v>50</v>
      </c>
      <c r="J117" s="15">
        <v>50</v>
      </c>
      <c r="K117" s="15">
        <v>9</v>
      </c>
      <c r="L117" s="15">
        <v>2</v>
      </c>
      <c r="M117" s="79">
        <v>5.625</v>
      </c>
      <c r="N117" s="101">
        <v>5.625</v>
      </c>
      <c r="O117" s="63">
        <v>2530</v>
      </c>
      <c r="P117" s="64">
        <f>Table224578910112345678910111213141516171819202122[[#This Row],[PEMBULATAN]]*O117</f>
        <v>14231.25</v>
      </c>
    </row>
    <row r="118" spans="1:16" ht="26.25" customHeight="1" x14ac:dyDescent="0.2">
      <c r="A118" s="13"/>
      <c r="B118" s="73"/>
      <c r="C118" s="71" t="s">
        <v>3522</v>
      </c>
      <c r="D118" s="76" t="s">
        <v>69</v>
      </c>
      <c r="E118" s="12">
        <v>44482</v>
      </c>
      <c r="F118" s="74" t="s">
        <v>523</v>
      </c>
      <c r="G118" s="12" t="s">
        <v>3137</v>
      </c>
      <c r="H118" s="75" t="s">
        <v>3138</v>
      </c>
      <c r="I118" s="15">
        <v>80</v>
      </c>
      <c r="J118" s="15">
        <v>13</v>
      </c>
      <c r="K118" s="15">
        <v>13</v>
      </c>
      <c r="L118" s="15">
        <v>1</v>
      </c>
      <c r="M118" s="79">
        <v>3.38</v>
      </c>
      <c r="N118" s="101">
        <v>4</v>
      </c>
      <c r="O118" s="63">
        <v>2530</v>
      </c>
      <c r="P118" s="64">
        <f>Table224578910112345678910111213141516171819202122[[#This Row],[PEMBULATAN]]*O118</f>
        <v>10120</v>
      </c>
    </row>
    <row r="119" spans="1:16" ht="26.25" customHeight="1" x14ac:dyDescent="0.2">
      <c r="A119" s="13"/>
      <c r="B119" s="73"/>
      <c r="C119" s="71" t="s">
        <v>3523</v>
      </c>
      <c r="D119" s="76" t="s">
        <v>69</v>
      </c>
      <c r="E119" s="12">
        <v>44482</v>
      </c>
      <c r="F119" s="74" t="s">
        <v>523</v>
      </c>
      <c r="G119" s="12" t="s">
        <v>3137</v>
      </c>
      <c r="H119" s="75" t="s">
        <v>3138</v>
      </c>
      <c r="I119" s="15">
        <v>107</v>
      </c>
      <c r="J119" s="15">
        <v>20</v>
      </c>
      <c r="K119" s="15">
        <v>12</v>
      </c>
      <c r="L119" s="15">
        <v>1</v>
      </c>
      <c r="M119" s="79">
        <v>6.42</v>
      </c>
      <c r="N119" s="101">
        <v>7</v>
      </c>
      <c r="O119" s="63">
        <v>2530</v>
      </c>
      <c r="P119" s="64">
        <f>Table224578910112345678910111213141516171819202122[[#This Row],[PEMBULATAN]]*O119</f>
        <v>17710</v>
      </c>
    </row>
    <row r="120" spans="1:16" ht="26.25" customHeight="1" x14ac:dyDescent="0.2">
      <c r="A120" s="13"/>
      <c r="B120" s="73"/>
      <c r="C120" s="71" t="s">
        <v>3524</v>
      </c>
      <c r="D120" s="76" t="s">
        <v>69</v>
      </c>
      <c r="E120" s="12">
        <v>44482</v>
      </c>
      <c r="F120" s="74" t="s">
        <v>523</v>
      </c>
      <c r="G120" s="12" t="s">
        <v>3137</v>
      </c>
      <c r="H120" s="75" t="s">
        <v>3138</v>
      </c>
      <c r="I120" s="15">
        <v>90</v>
      </c>
      <c r="J120" s="15">
        <v>30</v>
      </c>
      <c r="K120" s="15">
        <v>16</v>
      </c>
      <c r="L120" s="15">
        <v>6</v>
      </c>
      <c r="M120" s="79">
        <v>10.8</v>
      </c>
      <c r="N120" s="101">
        <v>10.8</v>
      </c>
      <c r="O120" s="63">
        <v>2530</v>
      </c>
      <c r="P120" s="64">
        <f>Table224578910112345678910111213141516171819202122[[#This Row],[PEMBULATAN]]*O120</f>
        <v>27324</v>
      </c>
    </row>
    <row r="121" spans="1:16" ht="26.25" customHeight="1" x14ac:dyDescent="0.2">
      <c r="A121" s="13"/>
      <c r="B121" s="73"/>
      <c r="C121" s="71" t="s">
        <v>3525</v>
      </c>
      <c r="D121" s="76" t="s">
        <v>69</v>
      </c>
      <c r="E121" s="12">
        <v>44482</v>
      </c>
      <c r="F121" s="74" t="s">
        <v>523</v>
      </c>
      <c r="G121" s="12" t="s">
        <v>3137</v>
      </c>
      <c r="H121" s="75" t="s">
        <v>3138</v>
      </c>
      <c r="I121" s="15">
        <v>82</v>
      </c>
      <c r="J121" s="15">
        <v>60</v>
      </c>
      <c r="K121" s="15">
        <v>34</v>
      </c>
      <c r="L121" s="15">
        <v>5</v>
      </c>
      <c r="M121" s="79">
        <v>41.82</v>
      </c>
      <c r="N121" s="101">
        <v>41.82</v>
      </c>
      <c r="O121" s="63">
        <v>2530</v>
      </c>
      <c r="P121" s="64">
        <f>Table224578910112345678910111213141516171819202122[[#This Row],[PEMBULATAN]]*O121</f>
        <v>105804.6</v>
      </c>
    </row>
    <row r="122" spans="1:16" ht="26.25" customHeight="1" x14ac:dyDescent="0.2">
      <c r="A122" s="13"/>
      <c r="B122" s="73"/>
      <c r="C122" s="71" t="s">
        <v>3526</v>
      </c>
      <c r="D122" s="76" t="s">
        <v>69</v>
      </c>
      <c r="E122" s="12">
        <v>44482</v>
      </c>
      <c r="F122" s="74" t="s">
        <v>523</v>
      </c>
      <c r="G122" s="12" t="s">
        <v>3137</v>
      </c>
      <c r="H122" s="75" t="s">
        <v>3138</v>
      </c>
      <c r="I122" s="15">
        <v>100</v>
      </c>
      <c r="J122" s="15">
        <v>49</v>
      </c>
      <c r="K122" s="15">
        <v>32</v>
      </c>
      <c r="L122" s="15">
        <v>8</v>
      </c>
      <c r="M122" s="79">
        <v>39.200000000000003</v>
      </c>
      <c r="N122" s="101">
        <v>39.200000000000003</v>
      </c>
      <c r="O122" s="63">
        <v>2530</v>
      </c>
      <c r="P122" s="64">
        <f>Table224578910112345678910111213141516171819202122[[#This Row],[PEMBULATAN]]*O122</f>
        <v>99176</v>
      </c>
    </row>
    <row r="123" spans="1:16" ht="26.25" customHeight="1" x14ac:dyDescent="0.2">
      <c r="A123" s="13"/>
      <c r="B123" s="73"/>
      <c r="C123" s="71" t="s">
        <v>3527</v>
      </c>
      <c r="D123" s="76" t="s">
        <v>69</v>
      </c>
      <c r="E123" s="12">
        <v>44482</v>
      </c>
      <c r="F123" s="74" t="s">
        <v>523</v>
      </c>
      <c r="G123" s="12" t="s">
        <v>3137</v>
      </c>
      <c r="H123" s="75" t="s">
        <v>3138</v>
      </c>
      <c r="I123" s="15">
        <v>50</v>
      </c>
      <c r="J123" s="15">
        <v>36</v>
      </c>
      <c r="K123" s="15">
        <v>34</v>
      </c>
      <c r="L123" s="15">
        <v>1</v>
      </c>
      <c r="M123" s="79">
        <v>15.3</v>
      </c>
      <c r="N123" s="101">
        <v>15.3</v>
      </c>
      <c r="O123" s="63">
        <v>2530</v>
      </c>
      <c r="P123" s="64">
        <f>Table224578910112345678910111213141516171819202122[[#This Row],[PEMBULATAN]]*O123</f>
        <v>38709</v>
      </c>
    </row>
    <row r="124" spans="1:16" ht="26.25" customHeight="1" x14ac:dyDescent="0.2">
      <c r="A124" s="13"/>
      <c r="B124" s="73"/>
      <c r="C124" s="71" t="s">
        <v>3528</v>
      </c>
      <c r="D124" s="76" t="s">
        <v>69</v>
      </c>
      <c r="E124" s="12">
        <v>44482</v>
      </c>
      <c r="F124" s="74" t="s">
        <v>523</v>
      </c>
      <c r="G124" s="12" t="s">
        <v>3137</v>
      </c>
      <c r="H124" s="75" t="s">
        <v>3138</v>
      </c>
      <c r="I124" s="15">
        <v>58</v>
      </c>
      <c r="J124" s="15">
        <v>49</v>
      </c>
      <c r="K124" s="15">
        <v>30</v>
      </c>
      <c r="L124" s="15">
        <v>5</v>
      </c>
      <c r="M124" s="79">
        <v>21.315000000000001</v>
      </c>
      <c r="N124" s="101">
        <v>22</v>
      </c>
      <c r="O124" s="63">
        <v>2530</v>
      </c>
      <c r="P124" s="64">
        <f>Table224578910112345678910111213141516171819202122[[#This Row],[PEMBULATAN]]*O124</f>
        <v>55660</v>
      </c>
    </row>
    <row r="125" spans="1:16" ht="26.25" customHeight="1" x14ac:dyDescent="0.2">
      <c r="A125" s="13"/>
      <c r="B125" s="106"/>
      <c r="C125" s="71" t="s">
        <v>3529</v>
      </c>
      <c r="D125" s="76" t="s">
        <v>69</v>
      </c>
      <c r="E125" s="12">
        <v>44482</v>
      </c>
      <c r="F125" s="74" t="s">
        <v>523</v>
      </c>
      <c r="G125" s="12" t="s">
        <v>3137</v>
      </c>
      <c r="H125" s="75" t="s">
        <v>3138</v>
      </c>
      <c r="I125" s="15">
        <v>62</v>
      </c>
      <c r="J125" s="15">
        <v>43</v>
      </c>
      <c r="K125" s="15">
        <v>44</v>
      </c>
      <c r="L125" s="15">
        <v>19</v>
      </c>
      <c r="M125" s="79">
        <v>29.326000000000001</v>
      </c>
      <c r="N125" s="101">
        <v>30</v>
      </c>
      <c r="O125" s="63">
        <v>2530</v>
      </c>
      <c r="P125" s="64">
        <f>Table224578910112345678910111213141516171819202122[[#This Row],[PEMBULATAN]]*O125</f>
        <v>75900</v>
      </c>
    </row>
    <row r="126" spans="1:16" ht="26.25" customHeight="1" x14ac:dyDescent="0.2">
      <c r="A126" s="13"/>
      <c r="B126" s="73" t="s">
        <v>3530</v>
      </c>
      <c r="C126" s="71" t="s">
        <v>3531</v>
      </c>
      <c r="D126" s="76" t="s">
        <v>69</v>
      </c>
      <c r="E126" s="12">
        <v>44482</v>
      </c>
      <c r="F126" s="74" t="s">
        <v>523</v>
      </c>
      <c r="G126" s="12" t="s">
        <v>3137</v>
      </c>
      <c r="H126" s="75" t="s">
        <v>3138</v>
      </c>
      <c r="I126" s="15">
        <v>70</v>
      </c>
      <c r="J126" s="15">
        <v>50</v>
      </c>
      <c r="K126" s="15">
        <v>18</v>
      </c>
      <c r="L126" s="15">
        <v>12</v>
      </c>
      <c r="M126" s="79">
        <v>15.75</v>
      </c>
      <c r="N126" s="101">
        <v>15.75</v>
      </c>
      <c r="O126" s="63">
        <v>2530</v>
      </c>
      <c r="P126" s="64">
        <f>Table224578910112345678910111213141516171819202122[[#This Row],[PEMBULATAN]]*O126</f>
        <v>39847.5</v>
      </c>
    </row>
    <row r="127" spans="1:16" ht="26.25" customHeight="1" x14ac:dyDescent="0.2">
      <c r="A127" s="13"/>
      <c r="B127" s="73"/>
      <c r="C127" s="71" t="s">
        <v>3532</v>
      </c>
      <c r="D127" s="76" t="s">
        <v>69</v>
      </c>
      <c r="E127" s="12">
        <v>44482</v>
      </c>
      <c r="F127" s="74" t="s">
        <v>523</v>
      </c>
      <c r="G127" s="12" t="s">
        <v>3137</v>
      </c>
      <c r="H127" s="75" t="s">
        <v>3138</v>
      </c>
      <c r="I127" s="15">
        <v>66</v>
      </c>
      <c r="J127" s="15">
        <v>70</v>
      </c>
      <c r="K127" s="15">
        <v>26</v>
      </c>
      <c r="L127" s="15">
        <v>14</v>
      </c>
      <c r="M127" s="79">
        <v>30.03</v>
      </c>
      <c r="N127" s="101">
        <v>30.03</v>
      </c>
      <c r="O127" s="63">
        <v>2530</v>
      </c>
      <c r="P127" s="64">
        <f>Table224578910112345678910111213141516171819202122[[#This Row],[PEMBULATAN]]*O127</f>
        <v>75975.900000000009</v>
      </c>
    </row>
    <row r="128" spans="1:16" ht="26.25" customHeight="1" x14ac:dyDescent="0.2">
      <c r="A128" s="13"/>
      <c r="B128" s="73"/>
      <c r="C128" s="71" t="s">
        <v>3533</v>
      </c>
      <c r="D128" s="76" t="s">
        <v>69</v>
      </c>
      <c r="E128" s="12">
        <v>44482</v>
      </c>
      <c r="F128" s="74" t="s">
        <v>523</v>
      </c>
      <c r="G128" s="12" t="s">
        <v>3137</v>
      </c>
      <c r="H128" s="75" t="s">
        <v>3138</v>
      </c>
      <c r="I128" s="15">
        <v>62</v>
      </c>
      <c r="J128" s="15">
        <v>31</v>
      </c>
      <c r="K128" s="15">
        <v>12</v>
      </c>
      <c r="L128" s="15">
        <v>5</v>
      </c>
      <c r="M128" s="79">
        <v>5.766</v>
      </c>
      <c r="N128" s="101">
        <v>5.766</v>
      </c>
      <c r="O128" s="63">
        <v>2530</v>
      </c>
      <c r="P128" s="64">
        <f>Table224578910112345678910111213141516171819202122[[#This Row],[PEMBULATAN]]*O128</f>
        <v>14587.98</v>
      </c>
    </row>
    <row r="129" spans="1:16" ht="26.25" customHeight="1" x14ac:dyDescent="0.2">
      <c r="A129" s="13"/>
      <c r="B129" s="73"/>
      <c r="C129" s="71" t="s">
        <v>3534</v>
      </c>
      <c r="D129" s="76" t="s">
        <v>69</v>
      </c>
      <c r="E129" s="12">
        <v>44482</v>
      </c>
      <c r="F129" s="74" t="s">
        <v>523</v>
      </c>
      <c r="G129" s="12" t="s">
        <v>3137</v>
      </c>
      <c r="H129" s="75" t="s">
        <v>3138</v>
      </c>
      <c r="I129" s="15">
        <v>38</v>
      </c>
      <c r="J129" s="15">
        <v>18</v>
      </c>
      <c r="K129" s="15">
        <v>24</v>
      </c>
      <c r="L129" s="15">
        <v>8</v>
      </c>
      <c r="M129" s="79">
        <v>4.1040000000000001</v>
      </c>
      <c r="N129" s="101">
        <v>8</v>
      </c>
      <c r="O129" s="63">
        <v>2530</v>
      </c>
      <c r="P129" s="64">
        <f>Table224578910112345678910111213141516171819202122[[#This Row],[PEMBULATAN]]*O129</f>
        <v>20240</v>
      </c>
    </row>
    <row r="130" spans="1:16" ht="26.25" customHeight="1" x14ac:dyDescent="0.2">
      <c r="A130" s="13"/>
      <c r="B130" s="73"/>
      <c r="C130" s="71" t="s">
        <v>3535</v>
      </c>
      <c r="D130" s="76" t="s">
        <v>69</v>
      </c>
      <c r="E130" s="12">
        <v>44482</v>
      </c>
      <c r="F130" s="74" t="s">
        <v>523</v>
      </c>
      <c r="G130" s="12" t="s">
        <v>3137</v>
      </c>
      <c r="H130" s="75" t="s">
        <v>3138</v>
      </c>
      <c r="I130" s="15">
        <v>65</v>
      </c>
      <c r="J130" s="15">
        <v>43</v>
      </c>
      <c r="K130" s="15">
        <v>18</v>
      </c>
      <c r="L130" s="15">
        <v>12</v>
      </c>
      <c r="M130" s="79">
        <v>12.577500000000001</v>
      </c>
      <c r="N130" s="101">
        <v>12.577500000000001</v>
      </c>
      <c r="O130" s="63">
        <v>2530</v>
      </c>
      <c r="P130" s="64">
        <f>Table224578910112345678910111213141516171819202122[[#This Row],[PEMBULATAN]]*O130</f>
        <v>31821.075000000001</v>
      </c>
    </row>
    <row r="131" spans="1:16" ht="26.25" customHeight="1" x14ac:dyDescent="0.2">
      <c r="A131" s="13"/>
      <c r="B131" s="73"/>
      <c r="C131" s="8" t="s">
        <v>3536</v>
      </c>
      <c r="D131" s="74" t="s">
        <v>69</v>
      </c>
      <c r="E131" s="12">
        <v>44482</v>
      </c>
      <c r="F131" s="74" t="s">
        <v>523</v>
      </c>
      <c r="G131" s="12" t="s">
        <v>3137</v>
      </c>
      <c r="H131" s="9" t="s">
        <v>3138</v>
      </c>
      <c r="I131" s="1">
        <v>27</v>
      </c>
      <c r="J131" s="1">
        <v>22</v>
      </c>
      <c r="K131" s="1">
        <v>13</v>
      </c>
      <c r="L131" s="1">
        <v>3</v>
      </c>
      <c r="M131" s="78">
        <v>1.9305000000000001</v>
      </c>
      <c r="N131" s="101">
        <v>3</v>
      </c>
      <c r="O131" s="63">
        <v>2530</v>
      </c>
      <c r="P131" s="64">
        <f>Table224578910112345678910111213141516171819202122[[#This Row],[PEMBULATAN]]*O131</f>
        <v>7590</v>
      </c>
    </row>
    <row r="132" spans="1:16" ht="26.25" customHeight="1" x14ac:dyDescent="0.2">
      <c r="A132" s="13"/>
      <c r="B132" s="108"/>
      <c r="C132" s="8" t="s">
        <v>3537</v>
      </c>
      <c r="D132" s="74" t="s">
        <v>69</v>
      </c>
      <c r="E132" s="12">
        <v>44482</v>
      </c>
      <c r="F132" s="74" t="s">
        <v>523</v>
      </c>
      <c r="G132" s="12" t="s">
        <v>3137</v>
      </c>
      <c r="H132" s="9" t="s">
        <v>3138</v>
      </c>
      <c r="I132" s="1">
        <v>65</v>
      </c>
      <c r="J132" s="1">
        <v>55</v>
      </c>
      <c r="K132" s="1">
        <v>15</v>
      </c>
      <c r="L132" s="1">
        <v>14</v>
      </c>
      <c r="M132" s="78">
        <v>13.40625</v>
      </c>
      <c r="N132" s="101">
        <v>14</v>
      </c>
      <c r="O132" s="63">
        <v>2530</v>
      </c>
      <c r="P132" s="64">
        <f>Table224578910112345678910111213141516171819202122[[#This Row],[PEMBULATAN]]*O132</f>
        <v>35420</v>
      </c>
    </row>
    <row r="133" spans="1:16" ht="22.5" customHeight="1" x14ac:dyDescent="0.2">
      <c r="A133" s="165" t="s">
        <v>30</v>
      </c>
      <c r="B133" s="166"/>
      <c r="C133" s="166"/>
      <c r="D133" s="166"/>
      <c r="E133" s="166"/>
      <c r="F133" s="166"/>
      <c r="G133" s="166"/>
      <c r="H133" s="166"/>
      <c r="I133" s="166"/>
      <c r="J133" s="166"/>
      <c r="K133" s="166"/>
      <c r="L133" s="167"/>
      <c r="M133" s="77">
        <f>SUBTOTAL(109,Table224578910112345678910111213141516171819202122[KG VOLUME])</f>
        <v>3515.0847499999991</v>
      </c>
      <c r="N133" s="67">
        <f>SUM(N3:N132)</f>
        <v>3542.3917499999989</v>
      </c>
      <c r="O133" s="168">
        <f>SUM(P3:P132)</f>
        <v>8962251.1275000013</v>
      </c>
      <c r="P133" s="169"/>
    </row>
    <row r="134" spans="1:16" ht="18" customHeight="1" x14ac:dyDescent="0.2">
      <c r="A134" s="84"/>
      <c r="B134" s="55" t="s">
        <v>42</v>
      </c>
      <c r="C134" s="54"/>
      <c r="D134" s="56" t="s">
        <v>43</v>
      </c>
      <c r="E134" s="84"/>
      <c r="F134" s="84"/>
      <c r="G134" s="84"/>
      <c r="H134" s="84"/>
      <c r="I134" s="84"/>
      <c r="J134" s="84"/>
      <c r="K134" s="84"/>
      <c r="L134" s="84"/>
      <c r="M134" s="85"/>
      <c r="N134" s="86" t="s">
        <v>51</v>
      </c>
      <c r="O134" s="87"/>
      <c r="P134" s="87">
        <f>O133*10%</f>
        <v>896225.1127500002</v>
      </c>
    </row>
    <row r="135" spans="1:16" ht="18" customHeight="1" thickBot="1" x14ac:dyDescent="0.25">
      <c r="A135" s="84"/>
      <c r="B135" s="55"/>
      <c r="C135" s="54"/>
      <c r="D135" s="56"/>
      <c r="E135" s="84"/>
      <c r="F135" s="84"/>
      <c r="G135" s="84"/>
      <c r="H135" s="84"/>
      <c r="I135" s="84"/>
      <c r="J135" s="84"/>
      <c r="K135" s="84"/>
      <c r="L135" s="84"/>
      <c r="M135" s="85"/>
      <c r="N135" s="88" t="s">
        <v>52</v>
      </c>
      <c r="O135" s="89"/>
      <c r="P135" s="89">
        <f>O133-P134</f>
        <v>8066026.014750001</v>
      </c>
    </row>
    <row r="136" spans="1:16" ht="18" customHeight="1" x14ac:dyDescent="0.2">
      <c r="A136" s="10"/>
      <c r="H136" s="62"/>
      <c r="N136" s="61" t="s">
        <v>31</v>
      </c>
      <c r="P136" s="68">
        <f>P135*1%</f>
        <v>80660.260147500012</v>
      </c>
    </row>
    <row r="137" spans="1:16" ht="18" customHeight="1" thickBot="1" x14ac:dyDescent="0.25">
      <c r="A137" s="10"/>
      <c r="H137" s="62"/>
      <c r="N137" s="61" t="s">
        <v>53</v>
      </c>
      <c r="P137" s="70">
        <f>P135*2%</f>
        <v>161320.52029500002</v>
      </c>
    </row>
    <row r="138" spans="1:16" ht="18" customHeight="1" x14ac:dyDescent="0.2">
      <c r="A138" s="10"/>
      <c r="H138" s="62"/>
      <c r="N138" s="65" t="s">
        <v>32</v>
      </c>
      <c r="O138" s="66"/>
      <c r="P138" s="69">
        <f>P135+P136-P137</f>
        <v>7985365.7546025012</v>
      </c>
    </row>
    <row r="140" spans="1:16" x14ac:dyDescent="0.2">
      <c r="A140" s="10"/>
      <c r="H140" s="62"/>
      <c r="P140" s="70"/>
    </row>
    <row r="141" spans="1:16" x14ac:dyDescent="0.2">
      <c r="A141" s="10"/>
      <c r="H141" s="62"/>
      <c r="O141" s="57"/>
      <c r="P141" s="70"/>
    </row>
    <row r="142" spans="1:16" s="3" customFormat="1" x14ac:dyDescent="0.25">
      <c r="A142" s="10"/>
      <c r="B142" s="2"/>
      <c r="C142" s="2"/>
      <c r="E142" s="11"/>
      <c r="H142" s="62"/>
      <c r="N142" s="14"/>
      <c r="O142" s="14"/>
      <c r="P142" s="14"/>
    </row>
    <row r="143" spans="1:16" s="3" customFormat="1" x14ac:dyDescent="0.25">
      <c r="A143" s="10"/>
      <c r="B143" s="2"/>
      <c r="C143" s="2"/>
      <c r="E143" s="11"/>
      <c r="H143" s="62"/>
      <c r="N143" s="14"/>
      <c r="O143" s="14"/>
      <c r="P143" s="14"/>
    </row>
    <row r="144" spans="1:16" s="3" customFormat="1" x14ac:dyDescent="0.25">
      <c r="A144" s="10"/>
      <c r="B144" s="2"/>
      <c r="C144" s="2"/>
      <c r="E144" s="11"/>
      <c r="H144" s="62"/>
      <c r="N144" s="14"/>
      <c r="O144" s="14"/>
      <c r="P144" s="14"/>
    </row>
    <row r="145" spans="1:16" s="3" customFormat="1" x14ac:dyDescent="0.25">
      <c r="A145" s="10"/>
      <c r="B145" s="2"/>
      <c r="C145" s="2"/>
      <c r="E145" s="11"/>
      <c r="H145" s="62"/>
      <c r="N145" s="14"/>
      <c r="O145" s="14"/>
      <c r="P145" s="14"/>
    </row>
    <row r="146" spans="1:16" s="3" customFormat="1" x14ac:dyDescent="0.25">
      <c r="A146" s="10"/>
      <c r="B146" s="2"/>
      <c r="C146" s="2"/>
      <c r="E146" s="11"/>
      <c r="H146" s="62"/>
      <c r="N146" s="14"/>
      <c r="O146" s="14"/>
      <c r="P146" s="14"/>
    </row>
    <row r="147" spans="1:16" s="3" customFormat="1" x14ac:dyDescent="0.25">
      <c r="A147" s="10"/>
      <c r="B147" s="2"/>
      <c r="C147" s="2"/>
      <c r="E147" s="11"/>
      <c r="H147" s="62"/>
      <c r="N147" s="14"/>
      <c r="O147" s="14"/>
      <c r="P147" s="14"/>
    </row>
    <row r="148" spans="1:16" s="3" customFormat="1" x14ac:dyDescent="0.25">
      <c r="A148" s="10"/>
      <c r="B148" s="2"/>
      <c r="C148" s="2"/>
      <c r="E148" s="11"/>
      <c r="H148" s="62"/>
      <c r="N148" s="14"/>
      <c r="O148" s="14"/>
      <c r="P148" s="14"/>
    </row>
    <row r="149" spans="1:16" s="3" customFormat="1" x14ac:dyDescent="0.25">
      <c r="A149" s="10"/>
      <c r="B149" s="2"/>
      <c r="C149" s="2"/>
      <c r="E149" s="11"/>
      <c r="H149" s="62"/>
      <c r="N149" s="14"/>
      <c r="O149" s="14"/>
      <c r="P149" s="14"/>
    </row>
    <row r="150" spans="1:16" s="3" customFormat="1" x14ac:dyDescent="0.25">
      <c r="A150" s="10"/>
      <c r="B150" s="2"/>
      <c r="C150" s="2"/>
      <c r="E150" s="11"/>
      <c r="H150" s="62"/>
      <c r="N150" s="14"/>
      <c r="O150" s="14"/>
      <c r="P150" s="14"/>
    </row>
    <row r="151" spans="1:16" s="3" customFormat="1" x14ac:dyDescent="0.25">
      <c r="A151" s="10"/>
      <c r="B151" s="2"/>
      <c r="C151" s="2"/>
      <c r="E151" s="11"/>
      <c r="H151" s="62"/>
      <c r="N151" s="14"/>
      <c r="O151" s="14"/>
      <c r="P151" s="14"/>
    </row>
    <row r="152" spans="1:16" s="3" customFormat="1" x14ac:dyDescent="0.25">
      <c r="A152" s="10"/>
      <c r="B152" s="2"/>
      <c r="C152" s="2"/>
      <c r="E152" s="11"/>
      <c r="H152" s="62"/>
      <c r="N152" s="14"/>
      <c r="O152" s="14"/>
      <c r="P152" s="14"/>
    </row>
    <row r="153" spans="1:16" s="3" customFormat="1" x14ac:dyDescent="0.25">
      <c r="A153" s="10"/>
      <c r="B153" s="2"/>
      <c r="C153" s="2"/>
      <c r="E153" s="11"/>
      <c r="H153" s="62"/>
      <c r="N153" s="14"/>
      <c r="O153" s="14"/>
      <c r="P153" s="14"/>
    </row>
  </sheetData>
  <mergeCells count="2">
    <mergeCell ref="A133:L133"/>
    <mergeCell ref="O133:P133"/>
  </mergeCells>
  <conditionalFormatting sqref="B3:B130">
    <cfRule type="duplicateValues" dxfId="643" priority="2"/>
  </conditionalFormatting>
  <conditionalFormatting sqref="B131">
    <cfRule type="duplicateValues" dxfId="642" priority="1"/>
  </conditionalFormatting>
  <conditionalFormatting sqref="B132">
    <cfRule type="duplicateValues" dxfId="641" priority="9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8"/>
  <sheetViews>
    <sheetView zoomScale="115" zoomScaleNormal="115" workbookViewId="0">
      <pane xSplit="3" ySplit="2" topLeftCell="D105" activePane="bottomRight" state="frozen"/>
      <selection pane="topRight" activeCell="B1" sqref="B1"/>
      <selection pane="bottomLeft" activeCell="A3" sqref="A3"/>
      <selection pane="bottomRight" activeCell="O113" sqref="O113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402531</v>
      </c>
      <c r="B3" s="107" t="s">
        <v>3538</v>
      </c>
      <c r="C3" s="8" t="s">
        <v>3539</v>
      </c>
      <c r="D3" s="74" t="s">
        <v>69</v>
      </c>
      <c r="E3" s="12">
        <v>44483</v>
      </c>
      <c r="F3" s="74" t="s">
        <v>523</v>
      </c>
      <c r="G3" s="12" t="s">
        <v>3137</v>
      </c>
      <c r="H3" s="9" t="s">
        <v>3138</v>
      </c>
      <c r="I3" s="1">
        <v>43</v>
      </c>
      <c r="J3" s="1">
        <v>38</v>
      </c>
      <c r="K3" s="1">
        <v>16</v>
      </c>
      <c r="L3" s="1">
        <v>1</v>
      </c>
      <c r="M3" s="78">
        <v>6.5359999999999996</v>
      </c>
      <c r="N3" s="101">
        <v>6.5359999999999996</v>
      </c>
      <c r="O3" s="63">
        <v>2530</v>
      </c>
      <c r="P3" s="64">
        <f>Table22457891011234567891011121314151617181920212223[[#This Row],[PEMBULATAN]]*O3</f>
        <v>16536.079999999998</v>
      </c>
    </row>
    <row r="4" spans="1:16" ht="26.25" customHeight="1" x14ac:dyDescent="0.2">
      <c r="A4" s="13"/>
      <c r="B4" s="73" t="s">
        <v>3540</v>
      </c>
      <c r="C4" s="71" t="s">
        <v>3541</v>
      </c>
      <c r="D4" s="76" t="s">
        <v>69</v>
      </c>
      <c r="E4" s="12">
        <v>44483</v>
      </c>
      <c r="F4" s="74" t="s">
        <v>523</v>
      </c>
      <c r="G4" s="12" t="s">
        <v>3137</v>
      </c>
      <c r="H4" s="75" t="s">
        <v>3138</v>
      </c>
      <c r="I4" s="15">
        <v>31</v>
      </c>
      <c r="J4" s="15">
        <v>30</v>
      </c>
      <c r="K4" s="15">
        <v>30</v>
      </c>
      <c r="L4" s="15">
        <v>2</v>
      </c>
      <c r="M4" s="79">
        <v>6.9749999999999996</v>
      </c>
      <c r="N4" s="101">
        <v>6.9749999999999996</v>
      </c>
      <c r="O4" s="63">
        <v>2530</v>
      </c>
      <c r="P4" s="64">
        <f>Table22457891011234567891011121314151617181920212223[[#This Row],[PEMBULATAN]]*O4</f>
        <v>17646.75</v>
      </c>
    </row>
    <row r="5" spans="1:16" ht="26.25" customHeight="1" x14ac:dyDescent="0.2">
      <c r="A5" s="13"/>
      <c r="B5" s="73"/>
      <c r="C5" s="71" t="s">
        <v>3542</v>
      </c>
      <c r="D5" s="76" t="s">
        <v>69</v>
      </c>
      <c r="E5" s="12">
        <v>44483</v>
      </c>
      <c r="F5" s="74" t="s">
        <v>523</v>
      </c>
      <c r="G5" s="12" t="s">
        <v>3137</v>
      </c>
      <c r="H5" s="75" t="s">
        <v>3138</v>
      </c>
      <c r="I5" s="15">
        <v>31</v>
      </c>
      <c r="J5" s="15">
        <v>30</v>
      </c>
      <c r="K5" s="15">
        <v>30</v>
      </c>
      <c r="L5" s="15">
        <v>2</v>
      </c>
      <c r="M5" s="79">
        <v>6.9749999999999996</v>
      </c>
      <c r="N5" s="101">
        <v>6.9749999999999996</v>
      </c>
      <c r="O5" s="63">
        <v>2530</v>
      </c>
      <c r="P5" s="64">
        <f>Table22457891011234567891011121314151617181920212223[[#This Row],[PEMBULATAN]]*O5</f>
        <v>17646.75</v>
      </c>
    </row>
    <row r="6" spans="1:16" ht="26.25" customHeight="1" x14ac:dyDescent="0.2">
      <c r="A6" s="13"/>
      <c r="B6" s="73"/>
      <c r="C6" s="71" t="s">
        <v>3543</v>
      </c>
      <c r="D6" s="76" t="s">
        <v>69</v>
      </c>
      <c r="E6" s="12">
        <v>44483</v>
      </c>
      <c r="F6" s="74" t="s">
        <v>523</v>
      </c>
      <c r="G6" s="12" t="s">
        <v>3137</v>
      </c>
      <c r="H6" s="75" t="s">
        <v>3138</v>
      </c>
      <c r="I6" s="15">
        <v>31</v>
      </c>
      <c r="J6" s="15">
        <v>27</v>
      </c>
      <c r="K6" s="15">
        <v>8</v>
      </c>
      <c r="L6" s="15">
        <v>2</v>
      </c>
      <c r="M6" s="79">
        <v>1.6739999999999999</v>
      </c>
      <c r="N6" s="101">
        <v>2</v>
      </c>
      <c r="O6" s="63">
        <v>2530</v>
      </c>
      <c r="P6" s="64">
        <f>Table22457891011234567891011121314151617181920212223[[#This Row],[PEMBULATAN]]*O6</f>
        <v>5060</v>
      </c>
    </row>
    <row r="7" spans="1:16" ht="26.25" customHeight="1" x14ac:dyDescent="0.2">
      <c r="A7" s="13"/>
      <c r="B7" s="73"/>
      <c r="C7" s="71" t="s">
        <v>3544</v>
      </c>
      <c r="D7" s="76" t="s">
        <v>69</v>
      </c>
      <c r="E7" s="12">
        <v>44483</v>
      </c>
      <c r="F7" s="74" t="s">
        <v>523</v>
      </c>
      <c r="G7" s="12" t="s">
        <v>3137</v>
      </c>
      <c r="H7" s="75" t="s">
        <v>3138</v>
      </c>
      <c r="I7" s="15">
        <v>31</v>
      </c>
      <c r="J7" s="15">
        <v>30</v>
      </c>
      <c r="K7" s="15">
        <v>30</v>
      </c>
      <c r="L7" s="15">
        <v>2</v>
      </c>
      <c r="M7" s="79">
        <v>6.9749999999999996</v>
      </c>
      <c r="N7" s="101">
        <v>6.9749999999999996</v>
      </c>
      <c r="O7" s="63">
        <v>2530</v>
      </c>
      <c r="P7" s="64">
        <f>Table22457891011234567891011121314151617181920212223[[#This Row],[PEMBULATAN]]*O7</f>
        <v>17646.75</v>
      </c>
    </row>
    <row r="8" spans="1:16" ht="26.25" customHeight="1" x14ac:dyDescent="0.2">
      <c r="A8" s="13"/>
      <c r="B8" s="106"/>
      <c r="C8" s="71" t="s">
        <v>3545</v>
      </c>
      <c r="D8" s="76" t="s">
        <v>69</v>
      </c>
      <c r="E8" s="12">
        <v>44483</v>
      </c>
      <c r="F8" s="74" t="s">
        <v>523</v>
      </c>
      <c r="G8" s="12" t="s">
        <v>3137</v>
      </c>
      <c r="H8" s="75" t="s">
        <v>3138</v>
      </c>
      <c r="I8" s="15">
        <v>40</v>
      </c>
      <c r="J8" s="15">
        <v>32</v>
      </c>
      <c r="K8" s="15">
        <v>16</v>
      </c>
      <c r="L8" s="15">
        <v>8</v>
      </c>
      <c r="M8" s="79">
        <v>5.12</v>
      </c>
      <c r="N8" s="101">
        <v>8</v>
      </c>
      <c r="O8" s="63">
        <v>2530</v>
      </c>
      <c r="P8" s="64">
        <f>Table22457891011234567891011121314151617181920212223[[#This Row],[PEMBULATAN]]*O8</f>
        <v>20240</v>
      </c>
    </row>
    <row r="9" spans="1:16" ht="26.25" customHeight="1" x14ac:dyDescent="0.2">
      <c r="A9" s="13"/>
      <c r="B9" s="73" t="s">
        <v>3546</v>
      </c>
      <c r="C9" s="71" t="s">
        <v>3547</v>
      </c>
      <c r="D9" s="76" t="s">
        <v>69</v>
      </c>
      <c r="E9" s="12">
        <v>44483</v>
      </c>
      <c r="F9" s="74" t="s">
        <v>523</v>
      </c>
      <c r="G9" s="12" t="s">
        <v>3137</v>
      </c>
      <c r="H9" s="75" t="s">
        <v>3138</v>
      </c>
      <c r="I9" s="15">
        <v>38</v>
      </c>
      <c r="J9" s="15">
        <v>34</v>
      </c>
      <c r="K9" s="15">
        <v>22</v>
      </c>
      <c r="L9" s="15">
        <v>18</v>
      </c>
      <c r="M9" s="79">
        <v>7.1059999999999999</v>
      </c>
      <c r="N9" s="101">
        <v>18</v>
      </c>
      <c r="O9" s="63">
        <v>2530</v>
      </c>
      <c r="P9" s="64">
        <f>Table22457891011234567891011121314151617181920212223[[#This Row],[PEMBULATAN]]*O9</f>
        <v>45540</v>
      </c>
    </row>
    <row r="10" spans="1:16" ht="26.25" customHeight="1" x14ac:dyDescent="0.2">
      <c r="A10" s="13"/>
      <c r="B10" s="73"/>
      <c r="C10" s="71" t="s">
        <v>3548</v>
      </c>
      <c r="D10" s="76" t="s">
        <v>69</v>
      </c>
      <c r="E10" s="12">
        <v>44483</v>
      </c>
      <c r="F10" s="74" t="s">
        <v>523</v>
      </c>
      <c r="G10" s="12" t="s">
        <v>3137</v>
      </c>
      <c r="H10" s="75" t="s">
        <v>3138</v>
      </c>
      <c r="I10" s="15">
        <v>95</v>
      </c>
      <c r="J10" s="15">
        <v>61</v>
      </c>
      <c r="K10" s="15">
        <v>36</v>
      </c>
      <c r="L10" s="15">
        <v>33</v>
      </c>
      <c r="M10" s="79">
        <v>52.155000000000001</v>
      </c>
      <c r="N10" s="101">
        <v>52.155000000000001</v>
      </c>
      <c r="O10" s="63">
        <v>2530</v>
      </c>
      <c r="P10" s="64">
        <f>Table22457891011234567891011121314151617181920212223[[#This Row],[PEMBULATAN]]*O10</f>
        <v>131952.15</v>
      </c>
    </row>
    <row r="11" spans="1:16" ht="26.25" customHeight="1" x14ac:dyDescent="0.2">
      <c r="A11" s="13"/>
      <c r="B11" s="73"/>
      <c r="C11" s="71" t="s">
        <v>3549</v>
      </c>
      <c r="D11" s="76" t="s">
        <v>69</v>
      </c>
      <c r="E11" s="12">
        <v>44483</v>
      </c>
      <c r="F11" s="74" t="s">
        <v>523</v>
      </c>
      <c r="G11" s="12" t="s">
        <v>3137</v>
      </c>
      <c r="H11" s="75" t="s">
        <v>3138</v>
      </c>
      <c r="I11" s="15">
        <v>66</v>
      </c>
      <c r="J11" s="15">
        <v>46</v>
      </c>
      <c r="K11" s="15">
        <v>22</v>
      </c>
      <c r="L11" s="15">
        <v>6</v>
      </c>
      <c r="M11" s="79">
        <v>16.698</v>
      </c>
      <c r="N11" s="101">
        <v>16.698</v>
      </c>
      <c r="O11" s="63">
        <v>2530</v>
      </c>
      <c r="P11" s="64">
        <f>Table22457891011234567891011121314151617181920212223[[#This Row],[PEMBULATAN]]*O11</f>
        <v>42245.94</v>
      </c>
    </row>
    <row r="12" spans="1:16" ht="26.25" customHeight="1" x14ac:dyDescent="0.2">
      <c r="A12" s="13"/>
      <c r="B12" s="73"/>
      <c r="C12" s="71" t="s">
        <v>3550</v>
      </c>
      <c r="D12" s="76" t="s">
        <v>69</v>
      </c>
      <c r="E12" s="12">
        <v>44483</v>
      </c>
      <c r="F12" s="74" t="s">
        <v>523</v>
      </c>
      <c r="G12" s="12" t="s">
        <v>3137</v>
      </c>
      <c r="H12" s="75" t="s">
        <v>3138</v>
      </c>
      <c r="I12" s="15">
        <v>30</v>
      </c>
      <c r="J12" s="15">
        <v>63</v>
      </c>
      <c r="K12" s="15">
        <v>21</v>
      </c>
      <c r="L12" s="15">
        <v>7</v>
      </c>
      <c r="M12" s="79">
        <v>9.9224999999999994</v>
      </c>
      <c r="N12" s="101">
        <v>9.9224999999999994</v>
      </c>
      <c r="O12" s="63">
        <v>2530</v>
      </c>
      <c r="P12" s="64">
        <f>Table22457891011234567891011121314151617181920212223[[#This Row],[PEMBULATAN]]*O12</f>
        <v>25103.924999999999</v>
      </c>
    </row>
    <row r="13" spans="1:16" ht="26.25" customHeight="1" x14ac:dyDescent="0.2">
      <c r="A13" s="13"/>
      <c r="B13" s="73"/>
      <c r="C13" s="71" t="s">
        <v>3551</v>
      </c>
      <c r="D13" s="76" t="s">
        <v>69</v>
      </c>
      <c r="E13" s="12">
        <v>44483</v>
      </c>
      <c r="F13" s="74" t="s">
        <v>523</v>
      </c>
      <c r="G13" s="12" t="s">
        <v>3137</v>
      </c>
      <c r="H13" s="75" t="s">
        <v>3138</v>
      </c>
      <c r="I13" s="15">
        <v>100</v>
      </c>
      <c r="J13" s="15">
        <v>68</v>
      </c>
      <c r="K13" s="15">
        <v>33</v>
      </c>
      <c r="L13" s="15">
        <v>27</v>
      </c>
      <c r="M13" s="79">
        <v>56.1</v>
      </c>
      <c r="N13" s="101">
        <v>56.1</v>
      </c>
      <c r="O13" s="63">
        <v>2530</v>
      </c>
      <c r="P13" s="64">
        <f>Table22457891011234567891011121314151617181920212223[[#This Row],[PEMBULATAN]]*O13</f>
        <v>141933</v>
      </c>
    </row>
    <row r="14" spans="1:16" ht="26.25" customHeight="1" x14ac:dyDescent="0.2">
      <c r="A14" s="13"/>
      <c r="B14" s="73"/>
      <c r="C14" s="71" t="s">
        <v>3552</v>
      </c>
      <c r="D14" s="76" t="s">
        <v>69</v>
      </c>
      <c r="E14" s="12">
        <v>44483</v>
      </c>
      <c r="F14" s="74" t="s">
        <v>523</v>
      </c>
      <c r="G14" s="12" t="s">
        <v>3137</v>
      </c>
      <c r="H14" s="75" t="s">
        <v>3138</v>
      </c>
      <c r="I14" s="15">
        <v>54</v>
      </c>
      <c r="J14" s="15">
        <v>67</v>
      </c>
      <c r="K14" s="15">
        <v>20</v>
      </c>
      <c r="L14" s="15">
        <v>6</v>
      </c>
      <c r="M14" s="79">
        <v>18.09</v>
      </c>
      <c r="N14" s="101">
        <v>18.09</v>
      </c>
      <c r="O14" s="63">
        <v>2530</v>
      </c>
      <c r="P14" s="64">
        <f>Table22457891011234567891011121314151617181920212223[[#This Row],[PEMBULATAN]]*O14</f>
        <v>45767.7</v>
      </c>
    </row>
    <row r="15" spans="1:16" ht="26.25" customHeight="1" x14ac:dyDescent="0.2">
      <c r="A15" s="13"/>
      <c r="B15" s="73"/>
      <c r="C15" s="71" t="s">
        <v>3553</v>
      </c>
      <c r="D15" s="76" t="s">
        <v>69</v>
      </c>
      <c r="E15" s="12">
        <v>44483</v>
      </c>
      <c r="F15" s="74" t="s">
        <v>523</v>
      </c>
      <c r="G15" s="12" t="s">
        <v>3137</v>
      </c>
      <c r="H15" s="75" t="s">
        <v>3138</v>
      </c>
      <c r="I15" s="15">
        <v>87</v>
      </c>
      <c r="J15" s="15">
        <v>64</v>
      </c>
      <c r="K15" s="15">
        <v>23</v>
      </c>
      <c r="L15" s="15">
        <v>6</v>
      </c>
      <c r="M15" s="79">
        <v>32.015999999999998</v>
      </c>
      <c r="N15" s="101">
        <v>32.015999999999998</v>
      </c>
      <c r="O15" s="63">
        <v>2530</v>
      </c>
      <c r="P15" s="64">
        <f>Table22457891011234567891011121314151617181920212223[[#This Row],[PEMBULATAN]]*O15</f>
        <v>81000.479999999996</v>
      </c>
    </row>
    <row r="16" spans="1:16" ht="26.25" customHeight="1" x14ac:dyDescent="0.2">
      <c r="A16" s="13"/>
      <c r="B16" s="73"/>
      <c r="C16" s="71" t="s">
        <v>3554</v>
      </c>
      <c r="D16" s="76" t="s">
        <v>69</v>
      </c>
      <c r="E16" s="12">
        <v>44483</v>
      </c>
      <c r="F16" s="74" t="s">
        <v>523</v>
      </c>
      <c r="G16" s="12" t="s">
        <v>3137</v>
      </c>
      <c r="H16" s="75" t="s">
        <v>3138</v>
      </c>
      <c r="I16" s="15">
        <v>62</v>
      </c>
      <c r="J16" s="15">
        <v>51</v>
      </c>
      <c r="K16" s="15">
        <v>27</v>
      </c>
      <c r="L16" s="15">
        <v>3</v>
      </c>
      <c r="M16" s="79">
        <v>21.343499999999999</v>
      </c>
      <c r="N16" s="101">
        <v>22</v>
      </c>
      <c r="O16" s="63">
        <v>2530</v>
      </c>
      <c r="P16" s="64">
        <f>Table22457891011234567891011121314151617181920212223[[#This Row],[PEMBULATAN]]*O16</f>
        <v>55660</v>
      </c>
    </row>
    <row r="17" spans="1:16" ht="26.25" customHeight="1" x14ac:dyDescent="0.2">
      <c r="A17" s="13"/>
      <c r="B17" s="73"/>
      <c r="C17" s="71" t="s">
        <v>3555</v>
      </c>
      <c r="D17" s="76" t="s">
        <v>69</v>
      </c>
      <c r="E17" s="12">
        <v>44483</v>
      </c>
      <c r="F17" s="74" t="s">
        <v>523</v>
      </c>
      <c r="G17" s="12" t="s">
        <v>3137</v>
      </c>
      <c r="H17" s="75" t="s">
        <v>3138</v>
      </c>
      <c r="I17" s="15">
        <v>76</v>
      </c>
      <c r="J17" s="15">
        <v>68</v>
      </c>
      <c r="K17" s="15">
        <v>24</v>
      </c>
      <c r="L17" s="15">
        <v>11</v>
      </c>
      <c r="M17" s="79">
        <v>31.007999999999999</v>
      </c>
      <c r="N17" s="101">
        <v>31.007999999999999</v>
      </c>
      <c r="O17" s="63">
        <v>2530</v>
      </c>
      <c r="P17" s="64">
        <f>Table22457891011234567891011121314151617181920212223[[#This Row],[PEMBULATAN]]*O17</f>
        <v>78450.239999999991</v>
      </c>
    </row>
    <row r="18" spans="1:16" ht="26.25" customHeight="1" x14ac:dyDescent="0.2">
      <c r="A18" s="13"/>
      <c r="B18" s="73"/>
      <c r="C18" s="71" t="s">
        <v>3556</v>
      </c>
      <c r="D18" s="76" t="s">
        <v>69</v>
      </c>
      <c r="E18" s="12">
        <v>44483</v>
      </c>
      <c r="F18" s="74" t="s">
        <v>523</v>
      </c>
      <c r="G18" s="12" t="s">
        <v>3137</v>
      </c>
      <c r="H18" s="75" t="s">
        <v>3138</v>
      </c>
      <c r="I18" s="15">
        <v>70</v>
      </c>
      <c r="J18" s="15">
        <v>59</v>
      </c>
      <c r="K18" s="15">
        <v>26</v>
      </c>
      <c r="L18" s="15">
        <v>8</v>
      </c>
      <c r="M18" s="79">
        <v>26.844999999999999</v>
      </c>
      <c r="N18" s="101">
        <v>26.844999999999999</v>
      </c>
      <c r="O18" s="63">
        <v>2530</v>
      </c>
      <c r="P18" s="64">
        <f>Table22457891011234567891011121314151617181920212223[[#This Row],[PEMBULATAN]]*O18</f>
        <v>67917.849999999991</v>
      </c>
    </row>
    <row r="19" spans="1:16" ht="26.25" customHeight="1" x14ac:dyDescent="0.2">
      <c r="A19" s="13"/>
      <c r="B19" s="73"/>
      <c r="C19" s="71" t="s">
        <v>3557</v>
      </c>
      <c r="D19" s="76" t="s">
        <v>69</v>
      </c>
      <c r="E19" s="12">
        <v>44483</v>
      </c>
      <c r="F19" s="74" t="s">
        <v>523</v>
      </c>
      <c r="G19" s="12" t="s">
        <v>3137</v>
      </c>
      <c r="H19" s="75" t="s">
        <v>3138</v>
      </c>
      <c r="I19" s="15">
        <v>80</v>
      </c>
      <c r="J19" s="15">
        <v>63</v>
      </c>
      <c r="K19" s="15">
        <v>28</v>
      </c>
      <c r="L19" s="15">
        <v>15</v>
      </c>
      <c r="M19" s="79">
        <v>35.28</v>
      </c>
      <c r="N19" s="101">
        <v>35.28</v>
      </c>
      <c r="O19" s="63">
        <v>2530</v>
      </c>
      <c r="P19" s="64">
        <f>Table22457891011234567891011121314151617181920212223[[#This Row],[PEMBULATAN]]*O19</f>
        <v>89258.400000000009</v>
      </c>
    </row>
    <row r="20" spans="1:16" ht="26.25" customHeight="1" x14ac:dyDescent="0.2">
      <c r="A20" s="13"/>
      <c r="B20" s="73"/>
      <c r="C20" s="71" t="s">
        <v>3558</v>
      </c>
      <c r="D20" s="76" t="s">
        <v>69</v>
      </c>
      <c r="E20" s="12">
        <v>44483</v>
      </c>
      <c r="F20" s="74" t="s">
        <v>523</v>
      </c>
      <c r="G20" s="12" t="s">
        <v>3137</v>
      </c>
      <c r="H20" s="75" t="s">
        <v>3138</v>
      </c>
      <c r="I20" s="15">
        <v>70</v>
      </c>
      <c r="J20" s="15">
        <v>67</v>
      </c>
      <c r="K20" s="15">
        <v>27</v>
      </c>
      <c r="L20" s="15">
        <v>13</v>
      </c>
      <c r="M20" s="79">
        <v>31.657499999999999</v>
      </c>
      <c r="N20" s="101">
        <v>31.657499999999999</v>
      </c>
      <c r="O20" s="63">
        <v>2530</v>
      </c>
      <c r="P20" s="64">
        <f>Table22457891011234567891011121314151617181920212223[[#This Row],[PEMBULATAN]]*O20</f>
        <v>80093.474999999991</v>
      </c>
    </row>
    <row r="21" spans="1:16" ht="26.25" customHeight="1" x14ac:dyDescent="0.2">
      <c r="A21" s="13"/>
      <c r="B21" s="73"/>
      <c r="C21" s="71" t="s">
        <v>3559</v>
      </c>
      <c r="D21" s="76" t="s">
        <v>69</v>
      </c>
      <c r="E21" s="12">
        <v>44483</v>
      </c>
      <c r="F21" s="74" t="s">
        <v>523</v>
      </c>
      <c r="G21" s="12" t="s">
        <v>3137</v>
      </c>
      <c r="H21" s="75" t="s">
        <v>3138</v>
      </c>
      <c r="I21" s="15">
        <v>60</v>
      </c>
      <c r="J21" s="15">
        <v>68</v>
      </c>
      <c r="K21" s="15">
        <v>57</v>
      </c>
      <c r="L21" s="15">
        <v>4</v>
      </c>
      <c r="M21" s="79">
        <v>58.14</v>
      </c>
      <c r="N21" s="101">
        <v>58.14</v>
      </c>
      <c r="O21" s="63">
        <v>2530</v>
      </c>
      <c r="P21" s="64">
        <f>Table22457891011234567891011121314151617181920212223[[#This Row],[PEMBULATAN]]*O21</f>
        <v>147094.20000000001</v>
      </c>
    </row>
    <row r="22" spans="1:16" ht="26.25" customHeight="1" x14ac:dyDescent="0.2">
      <c r="A22" s="13"/>
      <c r="B22" s="73"/>
      <c r="C22" s="71" t="s">
        <v>3560</v>
      </c>
      <c r="D22" s="76" t="s">
        <v>69</v>
      </c>
      <c r="E22" s="12">
        <v>44483</v>
      </c>
      <c r="F22" s="74" t="s">
        <v>523</v>
      </c>
      <c r="G22" s="12" t="s">
        <v>3137</v>
      </c>
      <c r="H22" s="75" t="s">
        <v>3138</v>
      </c>
      <c r="I22" s="15">
        <v>74</v>
      </c>
      <c r="J22" s="15">
        <v>41</v>
      </c>
      <c r="K22" s="15">
        <v>10</v>
      </c>
      <c r="L22" s="15">
        <v>8</v>
      </c>
      <c r="M22" s="79">
        <v>7.585</v>
      </c>
      <c r="N22" s="101">
        <v>8</v>
      </c>
      <c r="O22" s="63">
        <v>2530</v>
      </c>
      <c r="P22" s="64">
        <f>Table22457891011234567891011121314151617181920212223[[#This Row],[PEMBULATAN]]*O22</f>
        <v>20240</v>
      </c>
    </row>
    <row r="23" spans="1:16" ht="26.25" customHeight="1" x14ac:dyDescent="0.2">
      <c r="A23" s="13"/>
      <c r="B23" s="73"/>
      <c r="C23" s="71" t="s">
        <v>3561</v>
      </c>
      <c r="D23" s="76" t="s">
        <v>69</v>
      </c>
      <c r="E23" s="12">
        <v>44483</v>
      </c>
      <c r="F23" s="74" t="s">
        <v>523</v>
      </c>
      <c r="G23" s="12" t="s">
        <v>3137</v>
      </c>
      <c r="H23" s="75" t="s">
        <v>3138</v>
      </c>
      <c r="I23" s="15">
        <v>64</v>
      </c>
      <c r="J23" s="15">
        <v>66</v>
      </c>
      <c r="K23" s="15">
        <v>37</v>
      </c>
      <c r="L23" s="15">
        <v>18</v>
      </c>
      <c r="M23" s="79">
        <v>39.072000000000003</v>
      </c>
      <c r="N23" s="101">
        <v>39.072000000000003</v>
      </c>
      <c r="O23" s="63">
        <v>2530</v>
      </c>
      <c r="P23" s="64">
        <f>Table22457891011234567891011121314151617181920212223[[#This Row],[PEMBULATAN]]*O23</f>
        <v>98852.160000000003</v>
      </c>
    </row>
    <row r="24" spans="1:16" ht="26.25" customHeight="1" x14ac:dyDescent="0.2">
      <c r="A24" s="13"/>
      <c r="B24" s="73"/>
      <c r="C24" s="71" t="s">
        <v>3562</v>
      </c>
      <c r="D24" s="76" t="s">
        <v>69</v>
      </c>
      <c r="E24" s="12">
        <v>44483</v>
      </c>
      <c r="F24" s="74" t="s">
        <v>523</v>
      </c>
      <c r="G24" s="12" t="s">
        <v>3137</v>
      </c>
      <c r="H24" s="75" t="s">
        <v>3138</v>
      </c>
      <c r="I24" s="15">
        <v>73</v>
      </c>
      <c r="J24" s="15">
        <v>70</v>
      </c>
      <c r="K24" s="15">
        <v>26</v>
      </c>
      <c r="L24" s="15">
        <v>9</v>
      </c>
      <c r="M24" s="79">
        <v>33.215000000000003</v>
      </c>
      <c r="N24" s="101">
        <v>33.215000000000003</v>
      </c>
      <c r="O24" s="63">
        <v>2530</v>
      </c>
      <c r="P24" s="64">
        <f>Table22457891011234567891011121314151617181920212223[[#This Row],[PEMBULATAN]]*O24</f>
        <v>84033.950000000012</v>
      </c>
    </row>
    <row r="25" spans="1:16" ht="26.25" customHeight="1" x14ac:dyDescent="0.2">
      <c r="A25" s="13"/>
      <c r="B25" s="73"/>
      <c r="C25" s="71" t="s">
        <v>3563</v>
      </c>
      <c r="D25" s="76" t="s">
        <v>69</v>
      </c>
      <c r="E25" s="12">
        <v>44483</v>
      </c>
      <c r="F25" s="74" t="s">
        <v>523</v>
      </c>
      <c r="G25" s="12" t="s">
        <v>3137</v>
      </c>
      <c r="H25" s="75" t="s">
        <v>3138</v>
      </c>
      <c r="I25" s="15">
        <v>72</v>
      </c>
      <c r="J25" s="15">
        <v>65</v>
      </c>
      <c r="K25" s="15">
        <v>35</v>
      </c>
      <c r="L25" s="15">
        <v>6</v>
      </c>
      <c r="M25" s="79">
        <v>40.950000000000003</v>
      </c>
      <c r="N25" s="101">
        <v>40.950000000000003</v>
      </c>
      <c r="O25" s="63">
        <v>2530</v>
      </c>
      <c r="P25" s="64">
        <f>Table22457891011234567891011121314151617181920212223[[#This Row],[PEMBULATAN]]*O25</f>
        <v>103603.5</v>
      </c>
    </row>
    <row r="26" spans="1:16" ht="26.25" customHeight="1" x14ac:dyDescent="0.2">
      <c r="A26" s="13"/>
      <c r="B26" s="73"/>
      <c r="C26" s="71" t="s">
        <v>3564</v>
      </c>
      <c r="D26" s="76" t="s">
        <v>69</v>
      </c>
      <c r="E26" s="12">
        <v>44483</v>
      </c>
      <c r="F26" s="74" t="s">
        <v>523</v>
      </c>
      <c r="G26" s="12" t="s">
        <v>3137</v>
      </c>
      <c r="H26" s="75" t="s">
        <v>3138</v>
      </c>
      <c r="I26" s="15">
        <v>90</v>
      </c>
      <c r="J26" s="15">
        <v>66</v>
      </c>
      <c r="K26" s="15">
        <v>31</v>
      </c>
      <c r="L26" s="15">
        <v>8</v>
      </c>
      <c r="M26" s="79">
        <v>46.034999999999997</v>
      </c>
      <c r="N26" s="101">
        <v>46.034999999999997</v>
      </c>
      <c r="O26" s="63">
        <v>2530</v>
      </c>
      <c r="P26" s="64">
        <f>Table22457891011234567891011121314151617181920212223[[#This Row],[PEMBULATAN]]*O26</f>
        <v>116468.54999999999</v>
      </c>
    </row>
    <row r="27" spans="1:16" ht="26.25" customHeight="1" x14ac:dyDescent="0.2">
      <c r="A27" s="13"/>
      <c r="B27" s="73"/>
      <c r="C27" s="71" t="s">
        <v>3565</v>
      </c>
      <c r="D27" s="76" t="s">
        <v>69</v>
      </c>
      <c r="E27" s="12">
        <v>44483</v>
      </c>
      <c r="F27" s="74" t="s">
        <v>523</v>
      </c>
      <c r="G27" s="12" t="s">
        <v>3137</v>
      </c>
      <c r="H27" s="75" t="s">
        <v>3138</v>
      </c>
      <c r="I27" s="15">
        <v>44</v>
      </c>
      <c r="J27" s="15">
        <v>31</v>
      </c>
      <c r="K27" s="15">
        <v>28</v>
      </c>
      <c r="L27" s="15">
        <v>2</v>
      </c>
      <c r="M27" s="79">
        <v>9.548</v>
      </c>
      <c r="N27" s="101">
        <v>9.548</v>
      </c>
      <c r="O27" s="63">
        <v>2530</v>
      </c>
      <c r="P27" s="64">
        <f>Table22457891011234567891011121314151617181920212223[[#This Row],[PEMBULATAN]]*O27</f>
        <v>24156.44</v>
      </c>
    </row>
    <row r="28" spans="1:16" ht="26.25" customHeight="1" x14ac:dyDescent="0.2">
      <c r="A28" s="13"/>
      <c r="B28" s="73"/>
      <c r="C28" s="71" t="s">
        <v>3566</v>
      </c>
      <c r="D28" s="76" t="s">
        <v>69</v>
      </c>
      <c r="E28" s="12">
        <v>44483</v>
      </c>
      <c r="F28" s="74" t="s">
        <v>523</v>
      </c>
      <c r="G28" s="12" t="s">
        <v>3137</v>
      </c>
      <c r="H28" s="75" t="s">
        <v>3138</v>
      </c>
      <c r="I28" s="15">
        <v>84</v>
      </c>
      <c r="J28" s="15">
        <v>62</v>
      </c>
      <c r="K28" s="15">
        <v>21</v>
      </c>
      <c r="L28" s="15">
        <v>20</v>
      </c>
      <c r="M28" s="79">
        <v>27.341999999999999</v>
      </c>
      <c r="N28" s="101">
        <v>28</v>
      </c>
      <c r="O28" s="63">
        <v>2530</v>
      </c>
      <c r="P28" s="64">
        <f>Table22457891011234567891011121314151617181920212223[[#This Row],[PEMBULATAN]]*O28</f>
        <v>70840</v>
      </c>
    </row>
    <row r="29" spans="1:16" ht="26.25" customHeight="1" x14ac:dyDescent="0.2">
      <c r="A29" s="13"/>
      <c r="B29" s="73"/>
      <c r="C29" s="71" t="s">
        <v>3567</v>
      </c>
      <c r="D29" s="76" t="s">
        <v>69</v>
      </c>
      <c r="E29" s="12">
        <v>44483</v>
      </c>
      <c r="F29" s="74" t="s">
        <v>523</v>
      </c>
      <c r="G29" s="12" t="s">
        <v>3137</v>
      </c>
      <c r="H29" s="75" t="s">
        <v>3138</v>
      </c>
      <c r="I29" s="15">
        <v>80</v>
      </c>
      <c r="J29" s="15">
        <v>70</v>
      </c>
      <c r="K29" s="15">
        <v>25</v>
      </c>
      <c r="L29" s="15">
        <v>3</v>
      </c>
      <c r="M29" s="79">
        <v>35</v>
      </c>
      <c r="N29" s="101">
        <v>35</v>
      </c>
      <c r="O29" s="63">
        <v>2530</v>
      </c>
      <c r="P29" s="64">
        <f>Table22457891011234567891011121314151617181920212223[[#This Row],[PEMBULATAN]]*O29</f>
        <v>88550</v>
      </c>
    </row>
    <row r="30" spans="1:16" ht="26.25" customHeight="1" x14ac:dyDescent="0.2">
      <c r="A30" s="13"/>
      <c r="B30" s="73"/>
      <c r="C30" s="71" t="s">
        <v>3568</v>
      </c>
      <c r="D30" s="76" t="s">
        <v>69</v>
      </c>
      <c r="E30" s="12">
        <v>44483</v>
      </c>
      <c r="F30" s="74" t="s">
        <v>523</v>
      </c>
      <c r="G30" s="12" t="s">
        <v>3137</v>
      </c>
      <c r="H30" s="75" t="s">
        <v>3138</v>
      </c>
      <c r="I30" s="15">
        <v>54</v>
      </c>
      <c r="J30" s="15">
        <v>41</v>
      </c>
      <c r="K30" s="15">
        <v>16</v>
      </c>
      <c r="L30" s="15">
        <v>4</v>
      </c>
      <c r="M30" s="79">
        <v>8.8559999999999999</v>
      </c>
      <c r="N30" s="101">
        <v>8.8559999999999999</v>
      </c>
      <c r="O30" s="63">
        <v>2530</v>
      </c>
      <c r="P30" s="64">
        <f>Table22457891011234567891011121314151617181920212223[[#This Row],[PEMBULATAN]]*O30</f>
        <v>22405.68</v>
      </c>
    </row>
    <row r="31" spans="1:16" ht="26.25" customHeight="1" x14ac:dyDescent="0.2">
      <c r="A31" s="13"/>
      <c r="B31" s="73"/>
      <c r="C31" s="71" t="s">
        <v>3569</v>
      </c>
      <c r="D31" s="76" t="s">
        <v>69</v>
      </c>
      <c r="E31" s="12">
        <v>44483</v>
      </c>
      <c r="F31" s="74" t="s">
        <v>523</v>
      </c>
      <c r="G31" s="12" t="s">
        <v>3137</v>
      </c>
      <c r="H31" s="75" t="s">
        <v>3138</v>
      </c>
      <c r="I31" s="15">
        <v>90</v>
      </c>
      <c r="J31" s="15">
        <v>63</v>
      </c>
      <c r="K31" s="15">
        <v>39</v>
      </c>
      <c r="L31" s="15">
        <v>9</v>
      </c>
      <c r="M31" s="79">
        <v>55.282499999999999</v>
      </c>
      <c r="N31" s="101">
        <v>55.282499999999999</v>
      </c>
      <c r="O31" s="63">
        <v>2530</v>
      </c>
      <c r="P31" s="64">
        <f>Table22457891011234567891011121314151617181920212223[[#This Row],[PEMBULATAN]]*O31</f>
        <v>139864.72500000001</v>
      </c>
    </row>
    <row r="32" spans="1:16" ht="26.25" customHeight="1" x14ac:dyDescent="0.2">
      <c r="A32" s="13"/>
      <c r="B32" s="73"/>
      <c r="C32" s="71" t="s">
        <v>3570</v>
      </c>
      <c r="D32" s="76" t="s">
        <v>69</v>
      </c>
      <c r="E32" s="12">
        <v>44483</v>
      </c>
      <c r="F32" s="74" t="s">
        <v>523</v>
      </c>
      <c r="G32" s="12" t="s">
        <v>3137</v>
      </c>
      <c r="H32" s="75" t="s">
        <v>3138</v>
      </c>
      <c r="I32" s="15">
        <v>67</v>
      </c>
      <c r="J32" s="15">
        <v>69</v>
      </c>
      <c r="K32" s="15">
        <v>14</v>
      </c>
      <c r="L32" s="15">
        <v>7</v>
      </c>
      <c r="M32" s="79">
        <v>16.180499999999999</v>
      </c>
      <c r="N32" s="101">
        <v>16.180499999999999</v>
      </c>
      <c r="O32" s="63">
        <v>2530</v>
      </c>
      <c r="P32" s="64">
        <f>Table22457891011234567891011121314151617181920212223[[#This Row],[PEMBULATAN]]*O32</f>
        <v>40936.664999999994</v>
      </c>
    </row>
    <row r="33" spans="1:16" ht="26.25" customHeight="1" x14ac:dyDescent="0.2">
      <c r="A33" s="13"/>
      <c r="B33" s="73"/>
      <c r="C33" s="71" t="s">
        <v>3571</v>
      </c>
      <c r="D33" s="76" t="s">
        <v>69</v>
      </c>
      <c r="E33" s="12">
        <v>44483</v>
      </c>
      <c r="F33" s="74" t="s">
        <v>523</v>
      </c>
      <c r="G33" s="12" t="s">
        <v>3137</v>
      </c>
      <c r="H33" s="75" t="s">
        <v>3138</v>
      </c>
      <c r="I33" s="15">
        <v>36</v>
      </c>
      <c r="J33" s="15">
        <v>22</v>
      </c>
      <c r="K33" s="15">
        <v>10</v>
      </c>
      <c r="L33" s="15">
        <v>1</v>
      </c>
      <c r="M33" s="79">
        <v>1.98</v>
      </c>
      <c r="N33" s="101">
        <v>1.98</v>
      </c>
      <c r="O33" s="63">
        <v>2530</v>
      </c>
      <c r="P33" s="64">
        <f>Table22457891011234567891011121314151617181920212223[[#This Row],[PEMBULATAN]]*O33</f>
        <v>5009.3999999999996</v>
      </c>
    </row>
    <row r="34" spans="1:16" ht="26.25" customHeight="1" x14ac:dyDescent="0.2">
      <c r="A34" s="13"/>
      <c r="B34" s="73"/>
      <c r="C34" s="71" t="s">
        <v>3572</v>
      </c>
      <c r="D34" s="76" t="s">
        <v>69</v>
      </c>
      <c r="E34" s="12">
        <v>44483</v>
      </c>
      <c r="F34" s="74" t="s">
        <v>523</v>
      </c>
      <c r="G34" s="12" t="s">
        <v>3137</v>
      </c>
      <c r="H34" s="75" t="s">
        <v>3138</v>
      </c>
      <c r="I34" s="15">
        <v>80</v>
      </c>
      <c r="J34" s="15">
        <v>62</v>
      </c>
      <c r="K34" s="15">
        <v>32</v>
      </c>
      <c r="L34" s="15">
        <v>11</v>
      </c>
      <c r="M34" s="79">
        <v>39.68</v>
      </c>
      <c r="N34" s="101">
        <v>39.68</v>
      </c>
      <c r="O34" s="63">
        <v>2530</v>
      </c>
      <c r="P34" s="64">
        <f>Table22457891011234567891011121314151617181920212223[[#This Row],[PEMBULATAN]]*O34</f>
        <v>100390.39999999999</v>
      </c>
    </row>
    <row r="35" spans="1:16" ht="26.25" customHeight="1" x14ac:dyDescent="0.2">
      <c r="A35" s="13"/>
      <c r="B35" s="73"/>
      <c r="C35" s="71" t="s">
        <v>3573</v>
      </c>
      <c r="D35" s="76" t="s">
        <v>69</v>
      </c>
      <c r="E35" s="12">
        <v>44483</v>
      </c>
      <c r="F35" s="74" t="s">
        <v>523</v>
      </c>
      <c r="G35" s="12" t="s">
        <v>3137</v>
      </c>
      <c r="H35" s="75" t="s">
        <v>3138</v>
      </c>
      <c r="I35" s="15">
        <v>73</v>
      </c>
      <c r="J35" s="15">
        <v>53</v>
      </c>
      <c r="K35" s="15">
        <v>21</v>
      </c>
      <c r="L35" s="15">
        <v>3</v>
      </c>
      <c r="M35" s="79">
        <v>20.312249999999999</v>
      </c>
      <c r="N35" s="101">
        <v>21</v>
      </c>
      <c r="O35" s="63">
        <v>2530</v>
      </c>
      <c r="P35" s="64">
        <f>Table22457891011234567891011121314151617181920212223[[#This Row],[PEMBULATAN]]*O35</f>
        <v>53130</v>
      </c>
    </row>
    <row r="36" spans="1:16" ht="26.25" customHeight="1" x14ac:dyDescent="0.2">
      <c r="A36" s="13"/>
      <c r="B36" s="73"/>
      <c r="C36" s="71" t="s">
        <v>3574</v>
      </c>
      <c r="D36" s="76" t="s">
        <v>69</v>
      </c>
      <c r="E36" s="12">
        <v>44483</v>
      </c>
      <c r="F36" s="74" t="s">
        <v>523</v>
      </c>
      <c r="G36" s="12" t="s">
        <v>3137</v>
      </c>
      <c r="H36" s="75" t="s">
        <v>3138</v>
      </c>
      <c r="I36" s="15">
        <v>61</v>
      </c>
      <c r="J36" s="15">
        <v>60</v>
      </c>
      <c r="K36" s="15">
        <v>35</v>
      </c>
      <c r="L36" s="15">
        <v>7</v>
      </c>
      <c r="M36" s="79">
        <v>32.024999999999999</v>
      </c>
      <c r="N36" s="101">
        <v>32.024999999999999</v>
      </c>
      <c r="O36" s="63">
        <v>2530</v>
      </c>
      <c r="P36" s="64">
        <f>Table22457891011234567891011121314151617181920212223[[#This Row],[PEMBULATAN]]*O36</f>
        <v>81023.25</v>
      </c>
    </row>
    <row r="37" spans="1:16" ht="26.25" customHeight="1" x14ac:dyDescent="0.2">
      <c r="A37" s="13"/>
      <c r="B37" s="73"/>
      <c r="C37" s="71" t="s">
        <v>3575</v>
      </c>
      <c r="D37" s="76" t="s">
        <v>69</v>
      </c>
      <c r="E37" s="12">
        <v>44483</v>
      </c>
      <c r="F37" s="74" t="s">
        <v>523</v>
      </c>
      <c r="G37" s="12" t="s">
        <v>3137</v>
      </c>
      <c r="H37" s="75" t="s">
        <v>3138</v>
      </c>
      <c r="I37" s="15">
        <v>70</v>
      </c>
      <c r="J37" s="15">
        <v>64</v>
      </c>
      <c r="K37" s="15">
        <v>12</v>
      </c>
      <c r="L37" s="15">
        <v>7</v>
      </c>
      <c r="M37" s="79">
        <v>13.44</v>
      </c>
      <c r="N37" s="101">
        <v>14</v>
      </c>
      <c r="O37" s="63">
        <v>2530</v>
      </c>
      <c r="P37" s="64">
        <f>Table22457891011234567891011121314151617181920212223[[#This Row],[PEMBULATAN]]*O37</f>
        <v>35420</v>
      </c>
    </row>
    <row r="38" spans="1:16" ht="26.25" customHeight="1" x14ac:dyDescent="0.2">
      <c r="A38" s="13"/>
      <c r="B38" s="73"/>
      <c r="C38" s="71" t="s">
        <v>3576</v>
      </c>
      <c r="D38" s="76" t="s">
        <v>69</v>
      </c>
      <c r="E38" s="12">
        <v>44483</v>
      </c>
      <c r="F38" s="74" t="s">
        <v>523</v>
      </c>
      <c r="G38" s="12" t="s">
        <v>3137</v>
      </c>
      <c r="H38" s="75" t="s">
        <v>3138</v>
      </c>
      <c r="I38" s="15">
        <v>33</v>
      </c>
      <c r="J38" s="15">
        <v>52</v>
      </c>
      <c r="K38" s="15">
        <v>16</v>
      </c>
      <c r="L38" s="15">
        <v>8</v>
      </c>
      <c r="M38" s="79">
        <v>6.8639999999999999</v>
      </c>
      <c r="N38" s="101">
        <v>8</v>
      </c>
      <c r="O38" s="63">
        <v>2530</v>
      </c>
      <c r="P38" s="64">
        <f>Table22457891011234567891011121314151617181920212223[[#This Row],[PEMBULATAN]]*O38</f>
        <v>20240</v>
      </c>
    </row>
    <row r="39" spans="1:16" ht="26.25" customHeight="1" x14ac:dyDescent="0.2">
      <c r="A39" s="13"/>
      <c r="B39" s="73"/>
      <c r="C39" s="71" t="s">
        <v>3577</v>
      </c>
      <c r="D39" s="76" t="s">
        <v>69</v>
      </c>
      <c r="E39" s="12">
        <v>44483</v>
      </c>
      <c r="F39" s="74" t="s">
        <v>523</v>
      </c>
      <c r="G39" s="12" t="s">
        <v>3137</v>
      </c>
      <c r="H39" s="75" t="s">
        <v>3138</v>
      </c>
      <c r="I39" s="15">
        <v>67</v>
      </c>
      <c r="J39" s="15">
        <v>51</v>
      </c>
      <c r="K39" s="15">
        <v>21</v>
      </c>
      <c r="L39" s="15">
        <v>7</v>
      </c>
      <c r="M39" s="79">
        <v>17.939250000000001</v>
      </c>
      <c r="N39" s="101">
        <v>17.939250000000001</v>
      </c>
      <c r="O39" s="63">
        <v>2530</v>
      </c>
      <c r="P39" s="64">
        <f>Table22457891011234567891011121314151617181920212223[[#This Row],[PEMBULATAN]]*O39</f>
        <v>45386.302500000005</v>
      </c>
    </row>
    <row r="40" spans="1:16" ht="26.25" customHeight="1" x14ac:dyDescent="0.2">
      <c r="A40" s="13"/>
      <c r="B40" s="73"/>
      <c r="C40" s="71" t="s">
        <v>3578</v>
      </c>
      <c r="D40" s="76" t="s">
        <v>69</v>
      </c>
      <c r="E40" s="12">
        <v>44483</v>
      </c>
      <c r="F40" s="74" t="s">
        <v>523</v>
      </c>
      <c r="G40" s="12" t="s">
        <v>3137</v>
      </c>
      <c r="H40" s="75" t="s">
        <v>3138</v>
      </c>
      <c r="I40" s="15">
        <v>46</v>
      </c>
      <c r="J40" s="15">
        <v>38</v>
      </c>
      <c r="K40" s="15">
        <v>14</v>
      </c>
      <c r="L40" s="15">
        <v>2</v>
      </c>
      <c r="M40" s="79">
        <v>6.1180000000000003</v>
      </c>
      <c r="N40" s="101">
        <v>6.1180000000000003</v>
      </c>
      <c r="O40" s="63">
        <v>2530</v>
      </c>
      <c r="P40" s="64">
        <f>Table22457891011234567891011121314151617181920212223[[#This Row],[PEMBULATAN]]*O40</f>
        <v>15478.54</v>
      </c>
    </row>
    <row r="41" spans="1:16" ht="26.25" customHeight="1" x14ac:dyDescent="0.2">
      <c r="A41" s="13"/>
      <c r="B41" s="73"/>
      <c r="C41" s="71" t="s">
        <v>3579</v>
      </c>
      <c r="D41" s="76" t="s">
        <v>69</v>
      </c>
      <c r="E41" s="12">
        <v>44483</v>
      </c>
      <c r="F41" s="74" t="s">
        <v>523</v>
      </c>
      <c r="G41" s="12" t="s">
        <v>3137</v>
      </c>
      <c r="H41" s="75" t="s">
        <v>3138</v>
      </c>
      <c r="I41" s="15">
        <v>114</v>
      </c>
      <c r="J41" s="15">
        <v>20</v>
      </c>
      <c r="K41" s="15">
        <v>6</v>
      </c>
      <c r="L41" s="15">
        <v>1</v>
      </c>
      <c r="M41" s="79">
        <v>3.42</v>
      </c>
      <c r="N41" s="101">
        <v>4</v>
      </c>
      <c r="O41" s="63">
        <v>2530</v>
      </c>
      <c r="P41" s="64">
        <f>Table22457891011234567891011121314151617181920212223[[#This Row],[PEMBULATAN]]*O41</f>
        <v>10120</v>
      </c>
    </row>
    <row r="42" spans="1:16" ht="26.25" customHeight="1" x14ac:dyDescent="0.2">
      <c r="A42" s="13"/>
      <c r="B42" s="73"/>
      <c r="C42" s="71" t="s">
        <v>3580</v>
      </c>
      <c r="D42" s="76" t="s">
        <v>69</v>
      </c>
      <c r="E42" s="12">
        <v>44483</v>
      </c>
      <c r="F42" s="74" t="s">
        <v>523</v>
      </c>
      <c r="G42" s="12" t="s">
        <v>3137</v>
      </c>
      <c r="H42" s="75" t="s">
        <v>3138</v>
      </c>
      <c r="I42" s="15">
        <v>106</v>
      </c>
      <c r="J42" s="15">
        <v>6</v>
      </c>
      <c r="K42" s="15">
        <v>6</v>
      </c>
      <c r="L42" s="15">
        <v>1</v>
      </c>
      <c r="M42" s="79">
        <v>0.95399999999999996</v>
      </c>
      <c r="N42" s="101">
        <v>1</v>
      </c>
      <c r="O42" s="63">
        <v>2530</v>
      </c>
      <c r="P42" s="64">
        <f>Table22457891011234567891011121314151617181920212223[[#This Row],[PEMBULATAN]]*O42</f>
        <v>2530</v>
      </c>
    </row>
    <row r="43" spans="1:16" ht="26.25" customHeight="1" x14ac:dyDescent="0.2">
      <c r="A43" s="13"/>
      <c r="B43" s="73"/>
      <c r="C43" s="71" t="s">
        <v>3581</v>
      </c>
      <c r="D43" s="76" t="s">
        <v>69</v>
      </c>
      <c r="E43" s="12">
        <v>44483</v>
      </c>
      <c r="F43" s="74" t="s">
        <v>523</v>
      </c>
      <c r="G43" s="12" t="s">
        <v>3137</v>
      </c>
      <c r="H43" s="75" t="s">
        <v>3138</v>
      </c>
      <c r="I43" s="15">
        <v>76</v>
      </c>
      <c r="J43" s="15">
        <v>60</v>
      </c>
      <c r="K43" s="15">
        <v>21</v>
      </c>
      <c r="L43" s="15">
        <v>15</v>
      </c>
      <c r="M43" s="79">
        <v>23.94</v>
      </c>
      <c r="N43" s="101">
        <v>23.94</v>
      </c>
      <c r="O43" s="63">
        <v>2530</v>
      </c>
      <c r="P43" s="64">
        <f>Table22457891011234567891011121314151617181920212223[[#This Row],[PEMBULATAN]]*O43</f>
        <v>60568.200000000004</v>
      </c>
    </row>
    <row r="44" spans="1:16" ht="26.25" customHeight="1" x14ac:dyDescent="0.2">
      <c r="A44" s="13"/>
      <c r="B44" s="73"/>
      <c r="C44" s="71" t="s">
        <v>3582</v>
      </c>
      <c r="D44" s="76" t="s">
        <v>69</v>
      </c>
      <c r="E44" s="12">
        <v>44483</v>
      </c>
      <c r="F44" s="74" t="s">
        <v>523</v>
      </c>
      <c r="G44" s="12" t="s">
        <v>3137</v>
      </c>
      <c r="H44" s="75" t="s">
        <v>3138</v>
      </c>
      <c r="I44" s="15">
        <v>80</v>
      </c>
      <c r="J44" s="15">
        <v>61</v>
      </c>
      <c r="K44" s="15">
        <v>41</v>
      </c>
      <c r="L44" s="15">
        <v>18</v>
      </c>
      <c r="M44" s="79">
        <v>50.02</v>
      </c>
      <c r="N44" s="101">
        <v>50.02</v>
      </c>
      <c r="O44" s="63">
        <v>2530</v>
      </c>
      <c r="P44" s="64">
        <f>Table22457891011234567891011121314151617181920212223[[#This Row],[PEMBULATAN]]*O44</f>
        <v>126550.6</v>
      </c>
    </row>
    <row r="45" spans="1:16" ht="26.25" customHeight="1" x14ac:dyDescent="0.2">
      <c r="A45" s="13"/>
      <c r="B45" s="73"/>
      <c r="C45" s="71" t="s">
        <v>3583</v>
      </c>
      <c r="D45" s="76" t="s">
        <v>69</v>
      </c>
      <c r="E45" s="12">
        <v>44483</v>
      </c>
      <c r="F45" s="74" t="s">
        <v>523</v>
      </c>
      <c r="G45" s="12" t="s">
        <v>3137</v>
      </c>
      <c r="H45" s="75" t="s">
        <v>3138</v>
      </c>
      <c r="I45" s="15">
        <v>125</v>
      </c>
      <c r="J45" s="15">
        <v>12</v>
      </c>
      <c r="K45" s="15">
        <v>8</v>
      </c>
      <c r="L45" s="15">
        <v>1</v>
      </c>
      <c r="M45" s="79">
        <v>3</v>
      </c>
      <c r="N45" s="101">
        <v>3</v>
      </c>
      <c r="O45" s="63">
        <v>2530</v>
      </c>
      <c r="P45" s="64">
        <f>Table22457891011234567891011121314151617181920212223[[#This Row],[PEMBULATAN]]*O45</f>
        <v>7590</v>
      </c>
    </row>
    <row r="46" spans="1:16" ht="26.25" customHeight="1" x14ac:dyDescent="0.2">
      <c r="A46" s="13"/>
      <c r="B46" s="73"/>
      <c r="C46" s="71" t="s">
        <v>3584</v>
      </c>
      <c r="D46" s="76" t="s">
        <v>69</v>
      </c>
      <c r="E46" s="12">
        <v>44483</v>
      </c>
      <c r="F46" s="74" t="s">
        <v>523</v>
      </c>
      <c r="G46" s="12" t="s">
        <v>3137</v>
      </c>
      <c r="H46" s="75" t="s">
        <v>3138</v>
      </c>
      <c r="I46" s="15">
        <v>70</v>
      </c>
      <c r="J46" s="15">
        <v>66</v>
      </c>
      <c r="K46" s="15">
        <v>212</v>
      </c>
      <c r="L46" s="15">
        <v>6</v>
      </c>
      <c r="M46" s="79">
        <v>244.86</v>
      </c>
      <c r="N46" s="101">
        <v>244.86</v>
      </c>
      <c r="O46" s="63">
        <v>2530</v>
      </c>
      <c r="P46" s="64">
        <f>Table22457891011234567891011121314151617181920212223[[#This Row],[PEMBULATAN]]*O46</f>
        <v>619495.80000000005</v>
      </c>
    </row>
    <row r="47" spans="1:16" ht="26.25" customHeight="1" x14ac:dyDescent="0.2">
      <c r="A47" s="13"/>
      <c r="B47" s="73"/>
      <c r="C47" s="71" t="s">
        <v>3585</v>
      </c>
      <c r="D47" s="76" t="s">
        <v>69</v>
      </c>
      <c r="E47" s="12">
        <v>44483</v>
      </c>
      <c r="F47" s="74" t="s">
        <v>523</v>
      </c>
      <c r="G47" s="12" t="s">
        <v>3137</v>
      </c>
      <c r="H47" s="75" t="s">
        <v>3138</v>
      </c>
      <c r="I47" s="15">
        <v>105</v>
      </c>
      <c r="J47" s="15">
        <v>20</v>
      </c>
      <c r="K47" s="15">
        <v>20</v>
      </c>
      <c r="L47" s="15">
        <v>3</v>
      </c>
      <c r="M47" s="79">
        <v>10.5</v>
      </c>
      <c r="N47" s="101">
        <v>10.5</v>
      </c>
      <c r="O47" s="63">
        <v>2530</v>
      </c>
      <c r="P47" s="64">
        <f>Table22457891011234567891011121314151617181920212223[[#This Row],[PEMBULATAN]]*O47</f>
        <v>26565</v>
      </c>
    </row>
    <row r="48" spans="1:16" ht="26.25" customHeight="1" x14ac:dyDescent="0.2">
      <c r="A48" s="13"/>
      <c r="B48" s="73"/>
      <c r="C48" s="71" t="s">
        <v>3586</v>
      </c>
      <c r="D48" s="76" t="s">
        <v>69</v>
      </c>
      <c r="E48" s="12">
        <v>44483</v>
      </c>
      <c r="F48" s="74" t="s">
        <v>523</v>
      </c>
      <c r="G48" s="12" t="s">
        <v>3137</v>
      </c>
      <c r="H48" s="75" t="s">
        <v>3138</v>
      </c>
      <c r="I48" s="15">
        <v>50</v>
      </c>
      <c r="J48" s="15">
        <v>50</v>
      </c>
      <c r="K48" s="15">
        <v>8</v>
      </c>
      <c r="L48" s="15">
        <v>2</v>
      </c>
      <c r="M48" s="79">
        <v>5</v>
      </c>
      <c r="N48" s="101">
        <v>5</v>
      </c>
      <c r="O48" s="63">
        <v>2530</v>
      </c>
      <c r="P48" s="64">
        <f>Table22457891011234567891011121314151617181920212223[[#This Row],[PEMBULATAN]]*O48</f>
        <v>12650</v>
      </c>
    </row>
    <row r="49" spans="1:16" ht="26.25" customHeight="1" x14ac:dyDescent="0.2">
      <c r="A49" s="13"/>
      <c r="B49" s="73"/>
      <c r="C49" s="71" t="s">
        <v>3587</v>
      </c>
      <c r="D49" s="76" t="s">
        <v>69</v>
      </c>
      <c r="E49" s="12">
        <v>44483</v>
      </c>
      <c r="F49" s="74" t="s">
        <v>523</v>
      </c>
      <c r="G49" s="12" t="s">
        <v>3137</v>
      </c>
      <c r="H49" s="75" t="s">
        <v>3138</v>
      </c>
      <c r="I49" s="15">
        <v>50</v>
      </c>
      <c r="J49" s="15">
        <v>36</v>
      </c>
      <c r="K49" s="15">
        <v>12</v>
      </c>
      <c r="L49" s="15">
        <v>1</v>
      </c>
      <c r="M49" s="79">
        <v>5.4</v>
      </c>
      <c r="N49" s="101">
        <v>6</v>
      </c>
      <c r="O49" s="63">
        <v>2530</v>
      </c>
      <c r="P49" s="64">
        <f>Table22457891011234567891011121314151617181920212223[[#This Row],[PEMBULATAN]]*O49</f>
        <v>15180</v>
      </c>
    </row>
    <row r="50" spans="1:16" ht="26.25" customHeight="1" x14ac:dyDescent="0.2">
      <c r="A50" s="13"/>
      <c r="B50" s="73"/>
      <c r="C50" s="71" t="s">
        <v>3588</v>
      </c>
      <c r="D50" s="76" t="s">
        <v>69</v>
      </c>
      <c r="E50" s="12">
        <v>44483</v>
      </c>
      <c r="F50" s="74" t="s">
        <v>523</v>
      </c>
      <c r="G50" s="12" t="s">
        <v>3137</v>
      </c>
      <c r="H50" s="75" t="s">
        <v>3138</v>
      </c>
      <c r="I50" s="15">
        <v>48</v>
      </c>
      <c r="J50" s="15">
        <v>44</v>
      </c>
      <c r="K50" s="15">
        <v>30</v>
      </c>
      <c r="L50" s="15">
        <v>1</v>
      </c>
      <c r="M50" s="79">
        <v>15.84</v>
      </c>
      <c r="N50" s="101">
        <v>15.84</v>
      </c>
      <c r="O50" s="63">
        <v>2530</v>
      </c>
      <c r="P50" s="64">
        <f>Table22457891011234567891011121314151617181920212223[[#This Row],[PEMBULATAN]]*O50</f>
        <v>40075.199999999997</v>
      </c>
    </row>
    <row r="51" spans="1:16" ht="26.25" customHeight="1" x14ac:dyDescent="0.2">
      <c r="A51" s="13"/>
      <c r="B51" s="73"/>
      <c r="C51" s="71" t="s">
        <v>3589</v>
      </c>
      <c r="D51" s="76" t="s">
        <v>69</v>
      </c>
      <c r="E51" s="12">
        <v>44483</v>
      </c>
      <c r="F51" s="74" t="s">
        <v>523</v>
      </c>
      <c r="G51" s="12" t="s">
        <v>3137</v>
      </c>
      <c r="H51" s="75" t="s">
        <v>3138</v>
      </c>
      <c r="I51" s="15">
        <v>57</v>
      </c>
      <c r="J51" s="15">
        <v>35</v>
      </c>
      <c r="K51" s="15">
        <v>32</v>
      </c>
      <c r="L51" s="15">
        <v>4</v>
      </c>
      <c r="M51" s="79">
        <v>15.96</v>
      </c>
      <c r="N51" s="101">
        <v>15.96</v>
      </c>
      <c r="O51" s="63">
        <v>2530</v>
      </c>
      <c r="P51" s="64">
        <f>Table22457891011234567891011121314151617181920212223[[#This Row],[PEMBULATAN]]*O51</f>
        <v>40378.800000000003</v>
      </c>
    </row>
    <row r="52" spans="1:16" ht="26.25" customHeight="1" x14ac:dyDescent="0.2">
      <c r="A52" s="13"/>
      <c r="B52" s="73"/>
      <c r="C52" s="71" t="s">
        <v>3590</v>
      </c>
      <c r="D52" s="76" t="s">
        <v>69</v>
      </c>
      <c r="E52" s="12">
        <v>44483</v>
      </c>
      <c r="F52" s="74" t="s">
        <v>523</v>
      </c>
      <c r="G52" s="12" t="s">
        <v>3137</v>
      </c>
      <c r="H52" s="75" t="s">
        <v>3138</v>
      </c>
      <c r="I52" s="15">
        <v>60</v>
      </c>
      <c r="J52" s="15">
        <v>36</v>
      </c>
      <c r="K52" s="15">
        <v>21</v>
      </c>
      <c r="L52" s="15">
        <v>10</v>
      </c>
      <c r="M52" s="79">
        <v>11.34</v>
      </c>
      <c r="N52" s="101">
        <v>12</v>
      </c>
      <c r="O52" s="63">
        <v>2530</v>
      </c>
      <c r="P52" s="64">
        <f>Table22457891011234567891011121314151617181920212223[[#This Row],[PEMBULATAN]]*O52</f>
        <v>30360</v>
      </c>
    </row>
    <row r="53" spans="1:16" ht="26.25" customHeight="1" x14ac:dyDescent="0.2">
      <c r="A53" s="13"/>
      <c r="B53" s="73"/>
      <c r="C53" s="71" t="s">
        <v>3591</v>
      </c>
      <c r="D53" s="76" t="s">
        <v>69</v>
      </c>
      <c r="E53" s="12">
        <v>44483</v>
      </c>
      <c r="F53" s="74" t="s">
        <v>523</v>
      </c>
      <c r="G53" s="12" t="s">
        <v>3137</v>
      </c>
      <c r="H53" s="75" t="s">
        <v>3138</v>
      </c>
      <c r="I53" s="15">
        <v>36</v>
      </c>
      <c r="J53" s="15">
        <v>37</v>
      </c>
      <c r="K53" s="15">
        <v>37</v>
      </c>
      <c r="L53" s="15">
        <v>3</v>
      </c>
      <c r="M53" s="79">
        <v>12.321</v>
      </c>
      <c r="N53" s="101">
        <v>13</v>
      </c>
      <c r="O53" s="63">
        <v>2530</v>
      </c>
      <c r="P53" s="64">
        <f>Table22457891011234567891011121314151617181920212223[[#This Row],[PEMBULATAN]]*O53</f>
        <v>32890</v>
      </c>
    </row>
    <row r="54" spans="1:16" ht="26.25" customHeight="1" x14ac:dyDescent="0.2">
      <c r="A54" s="13"/>
      <c r="B54" s="73"/>
      <c r="C54" s="71" t="s">
        <v>3592</v>
      </c>
      <c r="D54" s="76" t="s">
        <v>69</v>
      </c>
      <c r="E54" s="12">
        <v>44483</v>
      </c>
      <c r="F54" s="74" t="s">
        <v>523</v>
      </c>
      <c r="G54" s="12" t="s">
        <v>3137</v>
      </c>
      <c r="H54" s="75" t="s">
        <v>3138</v>
      </c>
      <c r="I54" s="15">
        <v>47</v>
      </c>
      <c r="J54" s="15">
        <v>38</v>
      </c>
      <c r="K54" s="15">
        <v>14</v>
      </c>
      <c r="L54" s="15">
        <v>2</v>
      </c>
      <c r="M54" s="79">
        <v>6.2510000000000003</v>
      </c>
      <c r="N54" s="101">
        <v>6.2510000000000003</v>
      </c>
      <c r="O54" s="63">
        <v>2530</v>
      </c>
      <c r="P54" s="64">
        <f>Table22457891011234567891011121314151617181920212223[[#This Row],[PEMBULATAN]]*O54</f>
        <v>15815.03</v>
      </c>
    </row>
    <row r="55" spans="1:16" ht="26.25" customHeight="1" x14ac:dyDescent="0.2">
      <c r="A55" s="13"/>
      <c r="B55" s="73"/>
      <c r="C55" s="71" t="s">
        <v>3593</v>
      </c>
      <c r="D55" s="76" t="s">
        <v>69</v>
      </c>
      <c r="E55" s="12">
        <v>44483</v>
      </c>
      <c r="F55" s="74" t="s">
        <v>523</v>
      </c>
      <c r="G55" s="12" t="s">
        <v>3137</v>
      </c>
      <c r="H55" s="75" t="s">
        <v>3138</v>
      </c>
      <c r="I55" s="15">
        <v>72</v>
      </c>
      <c r="J55" s="15">
        <v>72</v>
      </c>
      <c r="K55" s="15">
        <v>24</v>
      </c>
      <c r="L55" s="15">
        <v>6</v>
      </c>
      <c r="M55" s="79">
        <v>31.103999999999999</v>
      </c>
      <c r="N55" s="101">
        <v>31.103999999999999</v>
      </c>
      <c r="O55" s="63">
        <v>2530</v>
      </c>
      <c r="P55" s="64">
        <f>Table22457891011234567891011121314151617181920212223[[#This Row],[PEMBULATAN]]*O55</f>
        <v>78693.119999999995</v>
      </c>
    </row>
    <row r="56" spans="1:16" ht="26.25" customHeight="1" x14ac:dyDescent="0.2">
      <c r="A56" s="13"/>
      <c r="B56" s="73"/>
      <c r="C56" s="71" t="s">
        <v>3594</v>
      </c>
      <c r="D56" s="76" t="s">
        <v>69</v>
      </c>
      <c r="E56" s="12">
        <v>44483</v>
      </c>
      <c r="F56" s="74" t="s">
        <v>523</v>
      </c>
      <c r="G56" s="12" t="s">
        <v>3137</v>
      </c>
      <c r="H56" s="75" t="s">
        <v>3138</v>
      </c>
      <c r="I56" s="15">
        <v>80</v>
      </c>
      <c r="J56" s="15">
        <v>65</v>
      </c>
      <c r="K56" s="15">
        <v>30</v>
      </c>
      <c r="L56" s="15">
        <v>8</v>
      </c>
      <c r="M56" s="79">
        <v>39</v>
      </c>
      <c r="N56" s="101">
        <v>39</v>
      </c>
      <c r="O56" s="63">
        <v>2530</v>
      </c>
      <c r="P56" s="64">
        <f>Table22457891011234567891011121314151617181920212223[[#This Row],[PEMBULATAN]]*O56</f>
        <v>98670</v>
      </c>
    </row>
    <row r="57" spans="1:16" ht="26.25" customHeight="1" x14ac:dyDescent="0.2">
      <c r="A57" s="13"/>
      <c r="B57" s="73"/>
      <c r="C57" s="71" t="s">
        <v>3595</v>
      </c>
      <c r="D57" s="76" t="s">
        <v>69</v>
      </c>
      <c r="E57" s="12">
        <v>44483</v>
      </c>
      <c r="F57" s="74" t="s">
        <v>523</v>
      </c>
      <c r="G57" s="12" t="s">
        <v>3137</v>
      </c>
      <c r="H57" s="75" t="s">
        <v>3138</v>
      </c>
      <c r="I57" s="15">
        <v>77</v>
      </c>
      <c r="J57" s="15">
        <v>47</v>
      </c>
      <c r="K57" s="15">
        <v>32</v>
      </c>
      <c r="L57" s="15">
        <v>7</v>
      </c>
      <c r="M57" s="79">
        <v>28.952000000000002</v>
      </c>
      <c r="N57" s="101">
        <v>28.952000000000002</v>
      </c>
      <c r="O57" s="63">
        <v>2530</v>
      </c>
      <c r="P57" s="64">
        <f>Table22457891011234567891011121314151617181920212223[[#This Row],[PEMBULATAN]]*O57</f>
        <v>73248.56</v>
      </c>
    </row>
    <row r="58" spans="1:16" ht="26.25" customHeight="1" x14ac:dyDescent="0.2">
      <c r="A58" s="13"/>
      <c r="B58" s="73"/>
      <c r="C58" s="71" t="s">
        <v>3596</v>
      </c>
      <c r="D58" s="76" t="s">
        <v>69</v>
      </c>
      <c r="E58" s="12">
        <v>44483</v>
      </c>
      <c r="F58" s="74" t="s">
        <v>523</v>
      </c>
      <c r="G58" s="12" t="s">
        <v>3137</v>
      </c>
      <c r="H58" s="75" t="s">
        <v>3138</v>
      </c>
      <c r="I58" s="15">
        <v>56</v>
      </c>
      <c r="J58" s="15">
        <v>31</v>
      </c>
      <c r="K58" s="15">
        <v>10</v>
      </c>
      <c r="L58" s="15">
        <v>4</v>
      </c>
      <c r="M58" s="79">
        <v>4.34</v>
      </c>
      <c r="N58" s="101">
        <v>5</v>
      </c>
      <c r="O58" s="63">
        <v>2530</v>
      </c>
      <c r="P58" s="64">
        <f>Table22457891011234567891011121314151617181920212223[[#This Row],[PEMBULATAN]]*O58</f>
        <v>12650</v>
      </c>
    </row>
    <row r="59" spans="1:16" ht="26.25" customHeight="1" x14ac:dyDescent="0.2">
      <c r="A59" s="13"/>
      <c r="B59" s="73"/>
      <c r="C59" s="71" t="s">
        <v>3597</v>
      </c>
      <c r="D59" s="76" t="s">
        <v>69</v>
      </c>
      <c r="E59" s="12">
        <v>44483</v>
      </c>
      <c r="F59" s="74" t="s">
        <v>523</v>
      </c>
      <c r="G59" s="12" t="s">
        <v>3137</v>
      </c>
      <c r="H59" s="75" t="s">
        <v>3138</v>
      </c>
      <c r="I59" s="15">
        <v>72</v>
      </c>
      <c r="J59" s="15">
        <v>45</v>
      </c>
      <c r="K59" s="15">
        <v>21</v>
      </c>
      <c r="L59" s="15">
        <v>5</v>
      </c>
      <c r="M59" s="79">
        <v>17.010000000000002</v>
      </c>
      <c r="N59" s="101">
        <v>17.010000000000002</v>
      </c>
      <c r="O59" s="63">
        <v>2530</v>
      </c>
      <c r="P59" s="64">
        <f>Table22457891011234567891011121314151617181920212223[[#This Row],[PEMBULATAN]]*O59</f>
        <v>43035.3</v>
      </c>
    </row>
    <row r="60" spans="1:16" ht="26.25" customHeight="1" x14ac:dyDescent="0.2">
      <c r="A60" s="13"/>
      <c r="B60" s="73"/>
      <c r="C60" s="71" t="s">
        <v>3598</v>
      </c>
      <c r="D60" s="76" t="s">
        <v>69</v>
      </c>
      <c r="E60" s="12">
        <v>44483</v>
      </c>
      <c r="F60" s="74" t="s">
        <v>523</v>
      </c>
      <c r="G60" s="12" t="s">
        <v>3137</v>
      </c>
      <c r="H60" s="75" t="s">
        <v>3138</v>
      </c>
      <c r="I60" s="15">
        <v>54</v>
      </c>
      <c r="J60" s="15">
        <v>40</v>
      </c>
      <c r="K60" s="15">
        <v>12</v>
      </c>
      <c r="L60" s="15">
        <v>3</v>
      </c>
      <c r="M60" s="79">
        <v>6.48</v>
      </c>
      <c r="N60" s="101">
        <v>7</v>
      </c>
      <c r="O60" s="63">
        <v>2530</v>
      </c>
      <c r="P60" s="64">
        <f>Table22457891011234567891011121314151617181920212223[[#This Row],[PEMBULATAN]]*O60</f>
        <v>17710</v>
      </c>
    </row>
    <row r="61" spans="1:16" ht="26.25" customHeight="1" x14ac:dyDescent="0.2">
      <c r="A61" s="13"/>
      <c r="B61" s="73"/>
      <c r="C61" s="71" t="s">
        <v>3599</v>
      </c>
      <c r="D61" s="76" t="s">
        <v>69</v>
      </c>
      <c r="E61" s="12">
        <v>44483</v>
      </c>
      <c r="F61" s="74" t="s">
        <v>523</v>
      </c>
      <c r="G61" s="12" t="s">
        <v>3137</v>
      </c>
      <c r="H61" s="75" t="s">
        <v>3138</v>
      </c>
      <c r="I61" s="15">
        <v>71</v>
      </c>
      <c r="J61" s="15">
        <v>69</v>
      </c>
      <c r="K61" s="15">
        <v>18</v>
      </c>
      <c r="L61" s="15">
        <v>11</v>
      </c>
      <c r="M61" s="79">
        <v>22.045500000000001</v>
      </c>
      <c r="N61" s="101">
        <v>22.045500000000001</v>
      </c>
      <c r="O61" s="63">
        <v>2530</v>
      </c>
      <c r="P61" s="64">
        <f>Table22457891011234567891011121314151617181920212223[[#This Row],[PEMBULATAN]]*O61</f>
        <v>55775.114999999998</v>
      </c>
    </row>
    <row r="62" spans="1:16" ht="26.25" customHeight="1" x14ac:dyDescent="0.2">
      <c r="A62" s="13"/>
      <c r="B62" s="73"/>
      <c r="C62" s="71" t="s">
        <v>3600</v>
      </c>
      <c r="D62" s="76" t="s">
        <v>69</v>
      </c>
      <c r="E62" s="12">
        <v>44483</v>
      </c>
      <c r="F62" s="74" t="s">
        <v>523</v>
      </c>
      <c r="G62" s="12" t="s">
        <v>3137</v>
      </c>
      <c r="H62" s="75" t="s">
        <v>3138</v>
      </c>
      <c r="I62" s="15">
        <v>59</v>
      </c>
      <c r="J62" s="15">
        <v>42</v>
      </c>
      <c r="K62" s="15">
        <v>42</v>
      </c>
      <c r="L62" s="15">
        <v>9</v>
      </c>
      <c r="M62" s="79">
        <v>26.018999999999998</v>
      </c>
      <c r="N62" s="101">
        <v>26.018999999999998</v>
      </c>
      <c r="O62" s="63">
        <v>2530</v>
      </c>
      <c r="P62" s="64">
        <f>Table22457891011234567891011121314151617181920212223[[#This Row],[PEMBULATAN]]*O62</f>
        <v>65828.069999999992</v>
      </c>
    </row>
    <row r="63" spans="1:16" ht="26.25" customHeight="1" x14ac:dyDescent="0.2">
      <c r="A63" s="13"/>
      <c r="B63" s="73"/>
      <c r="C63" s="71" t="s">
        <v>3601</v>
      </c>
      <c r="D63" s="76" t="s">
        <v>69</v>
      </c>
      <c r="E63" s="12">
        <v>44483</v>
      </c>
      <c r="F63" s="74" t="s">
        <v>523</v>
      </c>
      <c r="G63" s="12" t="s">
        <v>3137</v>
      </c>
      <c r="H63" s="75" t="s">
        <v>3138</v>
      </c>
      <c r="I63" s="15">
        <v>84</v>
      </c>
      <c r="J63" s="15">
        <v>68</v>
      </c>
      <c r="K63" s="15">
        <v>30</v>
      </c>
      <c r="L63" s="15">
        <v>15</v>
      </c>
      <c r="M63" s="79">
        <v>42.84</v>
      </c>
      <c r="N63" s="101">
        <v>42.84</v>
      </c>
      <c r="O63" s="63">
        <v>2530</v>
      </c>
      <c r="P63" s="64">
        <f>Table22457891011234567891011121314151617181920212223[[#This Row],[PEMBULATAN]]*O63</f>
        <v>108385.20000000001</v>
      </c>
    </row>
    <row r="64" spans="1:16" ht="26.25" customHeight="1" x14ac:dyDescent="0.2">
      <c r="A64" s="13"/>
      <c r="B64" s="73"/>
      <c r="C64" s="71" t="s">
        <v>3602</v>
      </c>
      <c r="D64" s="76" t="s">
        <v>69</v>
      </c>
      <c r="E64" s="12">
        <v>44483</v>
      </c>
      <c r="F64" s="74" t="s">
        <v>523</v>
      </c>
      <c r="G64" s="12" t="s">
        <v>3137</v>
      </c>
      <c r="H64" s="75" t="s">
        <v>3138</v>
      </c>
      <c r="I64" s="15">
        <v>56</v>
      </c>
      <c r="J64" s="15">
        <v>36</v>
      </c>
      <c r="K64" s="15">
        <v>12</v>
      </c>
      <c r="L64" s="15">
        <v>5</v>
      </c>
      <c r="M64" s="79">
        <v>6.048</v>
      </c>
      <c r="N64" s="101">
        <v>6.048</v>
      </c>
      <c r="O64" s="63">
        <v>2530</v>
      </c>
      <c r="P64" s="64">
        <f>Table22457891011234567891011121314151617181920212223[[#This Row],[PEMBULATAN]]*O64</f>
        <v>15301.44</v>
      </c>
    </row>
    <row r="65" spans="1:16" ht="26.25" customHeight="1" x14ac:dyDescent="0.2">
      <c r="A65" s="13"/>
      <c r="B65" s="73"/>
      <c r="C65" s="71" t="s">
        <v>3603</v>
      </c>
      <c r="D65" s="76" t="s">
        <v>69</v>
      </c>
      <c r="E65" s="12">
        <v>44483</v>
      </c>
      <c r="F65" s="74" t="s">
        <v>523</v>
      </c>
      <c r="G65" s="12" t="s">
        <v>3137</v>
      </c>
      <c r="H65" s="75" t="s">
        <v>3138</v>
      </c>
      <c r="I65" s="15">
        <v>80</v>
      </c>
      <c r="J65" s="15">
        <v>60</v>
      </c>
      <c r="K65" s="15">
        <v>22</v>
      </c>
      <c r="L65" s="15">
        <v>8</v>
      </c>
      <c r="M65" s="79">
        <v>26.4</v>
      </c>
      <c r="N65" s="101">
        <v>27</v>
      </c>
      <c r="O65" s="63">
        <v>2530</v>
      </c>
      <c r="P65" s="64">
        <f>Table22457891011234567891011121314151617181920212223[[#This Row],[PEMBULATAN]]*O65</f>
        <v>68310</v>
      </c>
    </row>
    <row r="66" spans="1:16" ht="26.25" customHeight="1" x14ac:dyDescent="0.2">
      <c r="A66" s="13"/>
      <c r="B66" s="73"/>
      <c r="C66" s="71" t="s">
        <v>3604</v>
      </c>
      <c r="D66" s="76" t="s">
        <v>69</v>
      </c>
      <c r="E66" s="12">
        <v>44483</v>
      </c>
      <c r="F66" s="74" t="s">
        <v>523</v>
      </c>
      <c r="G66" s="12" t="s">
        <v>3137</v>
      </c>
      <c r="H66" s="75" t="s">
        <v>3138</v>
      </c>
      <c r="I66" s="15">
        <v>70</v>
      </c>
      <c r="J66" s="15">
        <v>50</v>
      </c>
      <c r="K66" s="15">
        <v>22</v>
      </c>
      <c r="L66" s="15">
        <v>6</v>
      </c>
      <c r="M66" s="79">
        <v>19.25</v>
      </c>
      <c r="N66" s="101">
        <v>19.25</v>
      </c>
      <c r="O66" s="63">
        <v>2530</v>
      </c>
      <c r="P66" s="64">
        <f>Table22457891011234567891011121314151617181920212223[[#This Row],[PEMBULATAN]]*O66</f>
        <v>48702.5</v>
      </c>
    </row>
    <row r="67" spans="1:16" ht="26.25" customHeight="1" x14ac:dyDescent="0.2">
      <c r="A67" s="13"/>
      <c r="B67" s="73"/>
      <c r="C67" s="71" t="s">
        <v>3605</v>
      </c>
      <c r="D67" s="76" t="s">
        <v>69</v>
      </c>
      <c r="E67" s="12">
        <v>44483</v>
      </c>
      <c r="F67" s="74" t="s">
        <v>523</v>
      </c>
      <c r="G67" s="12" t="s">
        <v>3137</v>
      </c>
      <c r="H67" s="75" t="s">
        <v>3138</v>
      </c>
      <c r="I67" s="15">
        <v>80</v>
      </c>
      <c r="J67" s="15">
        <v>66</v>
      </c>
      <c r="K67" s="15">
        <v>32</v>
      </c>
      <c r="L67" s="15">
        <v>10</v>
      </c>
      <c r="M67" s="79">
        <v>42.24</v>
      </c>
      <c r="N67" s="101">
        <v>42.24</v>
      </c>
      <c r="O67" s="63">
        <v>2530</v>
      </c>
      <c r="P67" s="64">
        <f>Table22457891011234567891011121314151617181920212223[[#This Row],[PEMBULATAN]]*O67</f>
        <v>106867.20000000001</v>
      </c>
    </row>
    <row r="68" spans="1:16" ht="26.25" customHeight="1" x14ac:dyDescent="0.2">
      <c r="A68" s="13"/>
      <c r="B68" s="73"/>
      <c r="C68" s="71" t="s">
        <v>3606</v>
      </c>
      <c r="D68" s="76" t="s">
        <v>69</v>
      </c>
      <c r="E68" s="12">
        <v>44483</v>
      </c>
      <c r="F68" s="74" t="s">
        <v>523</v>
      </c>
      <c r="G68" s="12" t="s">
        <v>3137</v>
      </c>
      <c r="H68" s="75" t="s">
        <v>3138</v>
      </c>
      <c r="I68" s="15">
        <v>90</v>
      </c>
      <c r="J68" s="15">
        <v>66</v>
      </c>
      <c r="K68" s="15">
        <v>38</v>
      </c>
      <c r="L68" s="15">
        <v>12</v>
      </c>
      <c r="M68" s="79">
        <v>56.43</v>
      </c>
      <c r="N68" s="101">
        <v>57</v>
      </c>
      <c r="O68" s="63">
        <v>2530</v>
      </c>
      <c r="P68" s="64">
        <f>Table22457891011234567891011121314151617181920212223[[#This Row],[PEMBULATAN]]*O68</f>
        <v>144210</v>
      </c>
    </row>
    <row r="69" spans="1:16" ht="26.25" customHeight="1" x14ac:dyDescent="0.2">
      <c r="A69" s="13"/>
      <c r="B69" s="73"/>
      <c r="C69" s="71" t="s">
        <v>3607</v>
      </c>
      <c r="D69" s="76" t="s">
        <v>69</v>
      </c>
      <c r="E69" s="12">
        <v>44483</v>
      </c>
      <c r="F69" s="74" t="s">
        <v>523</v>
      </c>
      <c r="G69" s="12" t="s">
        <v>3137</v>
      </c>
      <c r="H69" s="75" t="s">
        <v>3138</v>
      </c>
      <c r="I69" s="15">
        <v>92</v>
      </c>
      <c r="J69" s="15">
        <v>65</v>
      </c>
      <c r="K69" s="15">
        <v>34</v>
      </c>
      <c r="L69" s="15">
        <v>23</v>
      </c>
      <c r="M69" s="79">
        <v>50.83</v>
      </c>
      <c r="N69" s="101">
        <v>50.83</v>
      </c>
      <c r="O69" s="63">
        <v>2530</v>
      </c>
      <c r="P69" s="64">
        <f>Table22457891011234567891011121314151617181920212223[[#This Row],[PEMBULATAN]]*O69</f>
        <v>128599.9</v>
      </c>
    </row>
    <row r="70" spans="1:16" ht="26.25" customHeight="1" x14ac:dyDescent="0.2">
      <c r="A70" s="13"/>
      <c r="B70" s="73"/>
      <c r="C70" s="71" t="s">
        <v>3608</v>
      </c>
      <c r="D70" s="76" t="s">
        <v>69</v>
      </c>
      <c r="E70" s="12">
        <v>44483</v>
      </c>
      <c r="F70" s="74" t="s">
        <v>523</v>
      </c>
      <c r="G70" s="12" t="s">
        <v>3137</v>
      </c>
      <c r="H70" s="75" t="s">
        <v>3138</v>
      </c>
      <c r="I70" s="15">
        <v>82</v>
      </c>
      <c r="J70" s="15">
        <v>60</v>
      </c>
      <c r="K70" s="15">
        <v>22</v>
      </c>
      <c r="L70" s="15">
        <v>4</v>
      </c>
      <c r="M70" s="79">
        <v>27.06</v>
      </c>
      <c r="N70" s="101">
        <v>27.06</v>
      </c>
      <c r="O70" s="63">
        <v>2530</v>
      </c>
      <c r="P70" s="64">
        <f>Table22457891011234567891011121314151617181920212223[[#This Row],[PEMBULATAN]]*O70</f>
        <v>68461.8</v>
      </c>
    </row>
    <row r="71" spans="1:16" ht="26.25" customHeight="1" x14ac:dyDescent="0.2">
      <c r="A71" s="13"/>
      <c r="B71" s="73"/>
      <c r="C71" s="71" t="s">
        <v>3609</v>
      </c>
      <c r="D71" s="76" t="s">
        <v>69</v>
      </c>
      <c r="E71" s="12">
        <v>44483</v>
      </c>
      <c r="F71" s="74" t="s">
        <v>523</v>
      </c>
      <c r="G71" s="12" t="s">
        <v>3137</v>
      </c>
      <c r="H71" s="75" t="s">
        <v>3138</v>
      </c>
      <c r="I71" s="15">
        <v>90</v>
      </c>
      <c r="J71" s="15">
        <v>61</v>
      </c>
      <c r="K71" s="15">
        <v>18</v>
      </c>
      <c r="L71" s="15">
        <v>17</v>
      </c>
      <c r="M71" s="79">
        <v>24.704999999999998</v>
      </c>
      <c r="N71" s="101">
        <v>24.704999999999998</v>
      </c>
      <c r="O71" s="63">
        <v>2530</v>
      </c>
      <c r="P71" s="64">
        <f>Table22457891011234567891011121314151617181920212223[[#This Row],[PEMBULATAN]]*O71</f>
        <v>62503.649999999994</v>
      </c>
    </row>
    <row r="72" spans="1:16" ht="26.25" customHeight="1" x14ac:dyDescent="0.2">
      <c r="A72" s="13"/>
      <c r="B72" s="73"/>
      <c r="C72" s="71" t="s">
        <v>3610</v>
      </c>
      <c r="D72" s="76" t="s">
        <v>69</v>
      </c>
      <c r="E72" s="12">
        <v>44483</v>
      </c>
      <c r="F72" s="74" t="s">
        <v>523</v>
      </c>
      <c r="G72" s="12" t="s">
        <v>3137</v>
      </c>
      <c r="H72" s="75" t="s">
        <v>3138</v>
      </c>
      <c r="I72" s="15">
        <v>75</v>
      </c>
      <c r="J72" s="15">
        <v>64</v>
      </c>
      <c r="K72" s="15">
        <v>16</v>
      </c>
      <c r="L72" s="15">
        <v>15</v>
      </c>
      <c r="M72" s="79">
        <v>19.2</v>
      </c>
      <c r="N72" s="101">
        <v>19.2</v>
      </c>
      <c r="O72" s="63">
        <v>2530</v>
      </c>
      <c r="P72" s="64">
        <f>Table22457891011234567891011121314151617181920212223[[#This Row],[PEMBULATAN]]*O72</f>
        <v>48576</v>
      </c>
    </row>
    <row r="73" spans="1:16" ht="26.25" customHeight="1" x14ac:dyDescent="0.2">
      <c r="A73" s="13"/>
      <c r="B73" s="73"/>
      <c r="C73" s="71" t="s">
        <v>3611</v>
      </c>
      <c r="D73" s="76" t="s">
        <v>69</v>
      </c>
      <c r="E73" s="12">
        <v>44483</v>
      </c>
      <c r="F73" s="74" t="s">
        <v>523</v>
      </c>
      <c r="G73" s="12" t="s">
        <v>3137</v>
      </c>
      <c r="H73" s="75" t="s">
        <v>3138</v>
      </c>
      <c r="I73" s="15">
        <v>70</v>
      </c>
      <c r="J73" s="15">
        <v>70</v>
      </c>
      <c r="K73" s="15">
        <v>27</v>
      </c>
      <c r="L73" s="15">
        <v>11</v>
      </c>
      <c r="M73" s="79">
        <v>33.075000000000003</v>
      </c>
      <c r="N73" s="101">
        <v>33.075000000000003</v>
      </c>
      <c r="O73" s="63">
        <v>2530</v>
      </c>
      <c r="P73" s="64">
        <f>Table22457891011234567891011121314151617181920212223[[#This Row],[PEMBULATAN]]*O73</f>
        <v>83679.75</v>
      </c>
    </row>
    <row r="74" spans="1:16" ht="26.25" customHeight="1" x14ac:dyDescent="0.2">
      <c r="A74" s="13"/>
      <c r="B74" s="73"/>
      <c r="C74" s="71" t="s">
        <v>3612</v>
      </c>
      <c r="D74" s="76" t="s">
        <v>69</v>
      </c>
      <c r="E74" s="12">
        <v>44483</v>
      </c>
      <c r="F74" s="74" t="s">
        <v>523</v>
      </c>
      <c r="G74" s="12" t="s">
        <v>3137</v>
      </c>
      <c r="H74" s="75" t="s">
        <v>3138</v>
      </c>
      <c r="I74" s="15">
        <v>87</v>
      </c>
      <c r="J74" s="15">
        <v>60</v>
      </c>
      <c r="K74" s="15">
        <v>38</v>
      </c>
      <c r="L74" s="15">
        <v>10</v>
      </c>
      <c r="M74" s="79">
        <v>49.59</v>
      </c>
      <c r="N74" s="101">
        <v>49.59</v>
      </c>
      <c r="O74" s="63">
        <v>2530</v>
      </c>
      <c r="P74" s="64">
        <f>Table22457891011234567891011121314151617181920212223[[#This Row],[PEMBULATAN]]*O74</f>
        <v>125462.70000000001</v>
      </c>
    </row>
    <row r="75" spans="1:16" ht="26.25" customHeight="1" x14ac:dyDescent="0.2">
      <c r="A75" s="13"/>
      <c r="B75" s="73"/>
      <c r="C75" s="71" t="s">
        <v>3613</v>
      </c>
      <c r="D75" s="76" t="s">
        <v>69</v>
      </c>
      <c r="E75" s="12">
        <v>44483</v>
      </c>
      <c r="F75" s="74" t="s">
        <v>523</v>
      </c>
      <c r="G75" s="12" t="s">
        <v>3137</v>
      </c>
      <c r="H75" s="75" t="s">
        <v>3138</v>
      </c>
      <c r="I75" s="15">
        <v>90</v>
      </c>
      <c r="J75" s="15">
        <v>54</v>
      </c>
      <c r="K75" s="15">
        <v>27</v>
      </c>
      <c r="L75" s="15">
        <v>16</v>
      </c>
      <c r="M75" s="79">
        <v>32.805</v>
      </c>
      <c r="N75" s="101">
        <v>32.805</v>
      </c>
      <c r="O75" s="63">
        <v>2530</v>
      </c>
      <c r="P75" s="64">
        <f>Table22457891011234567891011121314151617181920212223[[#This Row],[PEMBULATAN]]*O75</f>
        <v>82996.649999999994</v>
      </c>
    </row>
    <row r="76" spans="1:16" ht="26.25" customHeight="1" x14ac:dyDescent="0.2">
      <c r="A76" s="13"/>
      <c r="B76" s="73"/>
      <c r="C76" s="71" t="s">
        <v>3614</v>
      </c>
      <c r="D76" s="76" t="s">
        <v>69</v>
      </c>
      <c r="E76" s="12">
        <v>44483</v>
      </c>
      <c r="F76" s="74" t="s">
        <v>523</v>
      </c>
      <c r="G76" s="12" t="s">
        <v>3137</v>
      </c>
      <c r="H76" s="75" t="s">
        <v>3138</v>
      </c>
      <c r="I76" s="15">
        <v>57</v>
      </c>
      <c r="J76" s="15">
        <v>42</v>
      </c>
      <c r="K76" s="15">
        <v>14</v>
      </c>
      <c r="L76" s="15">
        <v>7</v>
      </c>
      <c r="M76" s="79">
        <v>8.3789999999999996</v>
      </c>
      <c r="N76" s="101">
        <v>9</v>
      </c>
      <c r="O76" s="63">
        <v>2530</v>
      </c>
      <c r="P76" s="64">
        <f>Table22457891011234567891011121314151617181920212223[[#This Row],[PEMBULATAN]]*O76</f>
        <v>22770</v>
      </c>
    </row>
    <row r="77" spans="1:16" ht="26.25" customHeight="1" x14ac:dyDescent="0.2">
      <c r="A77" s="13"/>
      <c r="B77" s="73"/>
      <c r="C77" s="71" t="s">
        <v>3615</v>
      </c>
      <c r="D77" s="76" t="s">
        <v>69</v>
      </c>
      <c r="E77" s="12">
        <v>44483</v>
      </c>
      <c r="F77" s="74" t="s">
        <v>523</v>
      </c>
      <c r="G77" s="12" t="s">
        <v>3137</v>
      </c>
      <c r="H77" s="75" t="s">
        <v>3138</v>
      </c>
      <c r="I77" s="15">
        <v>40</v>
      </c>
      <c r="J77" s="15">
        <v>33</v>
      </c>
      <c r="K77" s="15">
        <v>8</v>
      </c>
      <c r="L77" s="15">
        <v>1</v>
      </c>
      <c r="M77" s="79">
        <v>2.64</v>
      </c>
      <c r="N77" s="101">
        <v>2.64</v>
      </c>
      <c r="O77" s="63">
        <v>2530</v>
      </c>
      <c r="P77" s="64">
        <f>Table22457891011234567891011121314151617181920212223[[#This Row],[PEMBULATAN]]*O77</f>
        <v>6679.2000000000007</v>
      </c>
    </row>
    <row r="78" spans="1:16" ht="26.25" customHeight="1" x14ac:dyDescent="0.2">
      <c r="A78" s="13"/>
      <c r="B78" s="73"/>
      <c r="C78" s="71" t="s">
        <v>3616</v>
      </c>
      <c r="D78" s="76" t="s">
        <v>69</v>
      </c>
      <c r="E78" s="12">
        <v>44483</v>
      </c>
      <c r="F78" s="74" t="s">
        <v>523</v>
      </c>
      <c r="G78" s="12" t="s">
        <v>3137</v>
      </c>
      <c r="H78" s="75" t="s">
        <v>3138</v>
      </c>
      <c r="I78" s="15">
        <v>72</v>
      </c>
      <c r="J78" s="15">
        <v>64</v>
      </c>
      <c r="K78" s="15">
        <v>15</v>
      </c>
      <c r="L78" s="15">
        <v>7</v>
      </c>
      <c r="M78" s="79">
        <v>17.28</v>
      </c>
      <c r="N78" s="101">
        <v>17.28</v>
      </c>
      <c r="O78" s="63">
        <v>2530</v>
      </c>
      <c r="P78" s="64">
        <f>Table22457891011234567891011121314151617181920212223[[#This Row],[PEMBULATAN]]*O78</f>
        <v>43718.400000000001</v>
      </c>
    </row>
    <row r="79" spans="1:16" ht="26.25" customHeight="1" x14ac:dyDescent="0.2">
      <c r="A79" s="13"/>
      <c r="B79" s="73"/>
      <c r="C79" s="71" t="s">
        <v>3617</v>
      </c>
      <c r="D79" s="76" t="s">
        <v>69</v>
      </c>
      <c r="E79" s="12">
        <v>44483</v>
      </c>
      <c r="F79" s="74" t="s">
        <v>523</v>
      </c>
      <c r="G79" s="12" t="s">
        <v>3137</v>
      </c>
      <c r="H79" s="75" t="s">
        <v>3138</v>
      </c>
      <c r="I79" s="15">
        <v>90</v>
      </c>
      <c r="J79" s="15">
        <v>65</v>
      </c>
      <c r="K79" s="15">
        <v>24</v>
      </c>
      <c r="L79" s="15">
        <v>8</v>
      </c>
      <c r="M79" s="79">
        <v>35.1</v>
      </c>
      <c r="N79" s="101">
        <v>35.1</v>
      </c>
      <c r="O79" s="63">
        <v>2530</v>
      </c>
      <c r="P79" s="64">
        <f>Table22457891011234567891011121314151617181920212223[[#This Row],[PEMBULATAN]]*O79</f>
        <v>88803</v>
      </c>
    </row>
    <row r="80" spans="1:16" ht="26.25" customHeight="1" x14ac:dyDescent="0.2">
      <c r="A80" s="13"/>
      <c r="B80" s="73"/>
      <c r="C80" s="71" t="s">
        <v>3618</v>
      </c>
      <c r="D80" s="76" t="s">
        <v>69</v>
      </c>
      <c r="E80" s="12">
        <v>44483</v>
      </c>
      <c r="F80" s="74" t="s">
        <v>523</v>
      </c>
      <c r="G80" s="12" t="s">
        <v>3137</v>
      </c>
      <c r="H80" s="75" t="s">
        <v>3138</v>
      </c>
      <c r="I80" s="15">
        <v>68</v>
      </c>
      <c r="J80" s="15">
        <v>40</v>
      </c>
      <c r="K80" s="15">
        <v>25</v>
      </c>
      <c r="L80" s="15">
        <v>12</v>
      </c>
      <c r="M80" s="79">
        <v>17</v>
      </c>
      <c r="N80" s="101">
        <v>17</v>
      </c>
      <c r="O80" s="63">
        <v>2530</v>
      </c>
      <c r="P80" s="64">
        <f>Table22457891011234567891011121314151617181920212223[[#This Row],[PEMBULATAN]]*O80</f>
        <v>43010</v>
      </c>
    </row>
    <row r="81" spans="1:16" ht="26.25" customHeight="1" x14ac:dyDescent="0.2">
      <c r="A81" s="13"/>
      <c r="B81" s="73"/>
      <c r="C81" s="71" t="s">
        <v>3619</v>
      </c>
      <c r="D81" s="76" t="s">
        <v>69</v>
      </c>
      <c r="E81" s="12">
        <v>44483</v>
      </c>
      <c r="F81" s="74" t="s">
        <v>523</v>
      </c>
      <c r="G81" s="12" t="s">
        <v>3137</v>
      </c>
      <c r="H81" s="75" t="s">
        <v>3138</v>
      </c>
      <c r="I81" s="15">
        <v>100</v>
      </c>
      <c r="J81" s="15">
        <v>50</v>
      </c>
      <c r="K81" s="15">
        <v>34</v>
      </c>
      <c r="L81" s="15">
        <v>24</v>
      </c>
      <c r="M81" s="79">
        <v>42.5</v>
      </c>
      <c r="N81" s="101">
        <v>42.5</v>
      </c>
      <c r="O81" s="63">
        <v>2530</v>
      </c>
      <c r="P81" s="64">
        <f>Table22457891011234567891011121314151617181920212223[[#This Row],[PEMBULATAN]]*O81</f>
        <v>107525</v>
      </c>
    </row>
    <row r="82" spans="1:16" ht="26.25" customHeight="1" x14ac:dyDescent="0.2">
      <c r="A82" s="13"/>
      <c r="B82" s="73"/>
      <c r="C82" s="71" t="s">
        <v>3620</v>
      </c>
      <c r="D82" s="76" t="s">
        <v>69</v>
      </c>
      <c r="E82" s="12">
        <v>44483</v>
      </c>
      <c r="F82" s="74" t="s">
        <v>523</v>
      </c>
      <c r="G82" s="12" t="s">
        <v>3137</v>
      </c>
      <c r="H82" s="75" t="s">
        <v>3138</v>
      </c>
      <c r="I82" s="15">
        <v>65</v>
      </c>
      <c r="J82" s="15">
        <v>31</v>
      </c>
      <c r="K82" s="15">
        <v>26</v>
      </c>
      <c r="L82" s="15">
        <v>13</v>
      </c>
      <c r="M82" s="79">
        <v>13.0975</v>
      </c>
      <c r="N82" s="101">
        <v>13.0975</v>
      </c>
      <c r="O82" s="63">
        <v>2530</v>
      </c>
      <c r="P82" s="64">
        <f>Table22457891011234567891011121314151617181920212223[[#This Row],[PEMBULATAN]]*O82</f>
        <v>33136.675000000003</v>
      </c>
    </row>
    <row r="83" spans="1:16" ht="26.25" customHeight="1" x14ac:dyDescent="0.2">
      <c r="A83" s="13"/>
      <c r="B83" s="73"/>
      <c r="C83" s="71" t="s">
        <v>3621</v>
      </c>
      <c r="D83" s="76" t="s">
        <v>69</v>
      </c>
      <c r="E83" s="12">
        <v>44483</v>
      </c>
      <c r="F83" s="74" t="s">
        <v>523</v>
      </c>
      <c r="G83" s="12" t="s">
        <v>3137</v>
      </c>
      <c r="H83" s="75" t="s">
        <v>3138</v>
      </c>
      <c r="I83" s="15">
        <v>61</v>
      </c>
      <c r="J83" s="15">
        <v>60</v>
      </c>
      <c r="K83" s="15">
        <v>13</v>
      </c>
      <c r="L83" s="15">
        <v>5</v>
      </c>
      <c r="M83" s="79">
        <v>11.895</v>
      </c>
      <c r="N83" s="101">
        <v>11.895</v>
      </c>
      <c r="O83" s="63">
        <v>2530</v>
      </c>
      <c r="P83" s="64">
        <f>Table22457891011234567891011121314151617181920212223[[#This Row],[PEMBULATAN]]*O83</f>
        <v>30094.35</v>
      </c>
    </row>
    <row r="84" spans="1:16" ht="26.25" customHeight="1" x14ac:dyDescent="0.2">
      <c r="A84" s="13"/>
      <c r="B84" s="73"/>
      <c r="C84" s="71" t="s">
        <v>3622</v>
      </c>
      <c r="D84" s="76" t="s">
        <v>69</v>
      </c>
      <c r="E84" s="12">
        <v>44483</v>
      </c>
      <c r="F84" s="74" t="s">
        <v>523</v>
      </c>
      <c r="G84" s="12" t="s">
        <v>3137</v>
      </c>
      <c r="H84" s="75" t="s">
        <v>3138</v>
      </c>
      <c r="I84" s="15">
        <v>66</v>
      </c>
      <c r="J84" s="15">
        <v>66</v>
      </c>
      <c r="K84" s="15">
        <v>24</v>
      </c>
      <c r="L84" s="15">
        <v>9</v>
      </c>
      <c r="M84" s="79">
        <v>26.135999999999999</v>
      </c>
      <c r="N84" s="101">
        <v>26.135999999999999</v>
      </c>
      <c r="O84" s="63">
        <v>2530</v>
      </c>
      <c r="P84" s="64">
        <f>Table22457891011234567891011121314151617181920212223[[#This Row],[PEMBULATAN]]*O84</f>
        <v>66124.08</v>
      </c>
    </row>
    <row r="85" spans="1:16" ht="26.25" customHeight="1" x14ac:dyDescent="0.2">
      <c r="A85" s="13"/>
      <c r="B85" s="106"/>
      <c r="C85" s="71" t="s">
        <v>3623</v>
      </c>
      <c r="D85" s="76" t="s">
        <v>69</v>
      </c>
      <c r="E85" s="12">
        <v>44483</v>
      </c>
      <c r="F85" s="74" t="s">
        <v>523</v>
      </c>
      <c r="G85" s="12" t="s">
        <v>3137</v>
      </c>
      <c r="H85" s="75" t="s">
        <v>3138</v>
      </c>
      <c r="I85" s="15">
        <v>130</v>
      </c>
      <c r="J85" s="15">
        <v>60</v>
      </c>
      <c r="K85" s="15">
        <v>22</v>
      </c>
      <c r="L85" s="15">
        <v>15</v>
      </c>
      <c r="M85" s="79">
        <v>42.9</v>
      </c>
      <c r="N85" s="101">
        <v>42.9</v>
      </c>
      <c r="O85" s="63">
        <v>2530</v>
      </c>
      <c r="P85" s="64">
        <f>Table22457891011234567891011121314151617181920212223[[#This Row],[PEMBULATAN]]*O85</f>
        <v>108537</v>
      </c>
    </row>
    <row r="86" spans="1:16" ht="26.25" customHeight="1" x14ac:dyDescent="0.2">
      <c r="A86" s="13"/>
      <c r="B86" s="73" t="s">
        <v>3624</v>
      </c>
      <c r="C86" s="71" t="s">
        <v>3625</v>
      </c>
      <c r="D86" s="76" t="s">
        <v>69</v>
      </c>
      <c r="E86" s="12">
        <v>44483</v>
      </c>
      <c r="F86" s="74" t="s">
        <v>523</v>
      </c>
      <c r="G86" s="12" t="s">
        <v>3137</v>
      </c>
      <c r="H86" s="75" t="s">
        <v>3138</v>
      </c>
      <c r="I86" s="15">
        <v>52</v>
      </c>
      <c r="J86" s="15">
        <v>40</v>
      </c>
      <c r="K86" s="15">
        <v>27</v>
      </c>
      <c r="L86" s="15">
        <v>7</v>
      </c>
      <c r="M86" s="79">
        <v>14.04</v>
      </c>
      <c r="N86" s="101">
        <v>14.04</v>
      </c>
      <c r="O86" s="63">
        <v>2530</v>
      </c>
      <c r="P86" s="64">
        <f>Table22457891011234567891011121314151617181920212223[[#This Row],[PEMBULATAN]]*O86</f>
        <v>35521.199999999997</v>
      </c>
    </row>
    <row r="87" spans="1:16" ht="26.25" customHeight="1" x14ac:dyDescent="0.2">
      <c r="A87" s="13"/>
      <c r="B87" s="106"/>
      <c r="C87" s="71" t="s">
        <v>3626</v>
      </c>
      <c r="D87" s="76" t="s">
        <v>69</v>
      </c>
      <c r="E87" s="12">
        <v>44483</v>
      </c>
      <c r="F87" s="74" t="s">
        <v>523</v>
      </c>
      <c r="G87" s="12" t="s">
        <v>3137</v>
      </c>
      <c r="H87" s="75" t="s">
        <v>3138</v>
      </c>
      <c r="I87" s="15">
        <v>67</v>
      </c>
      <c r="J87" s="15">
        <v>56</v>
      </c>
      <c r="K87" s="15">
        <v>31</v>
      </c>
      <c r="L87" s="15">
        <v>6</v>
      </c>
      <c r="M87" s="79">
        <v>29.077999999999999</v>
      </c>
      <c r="N87" s="101">
        <v>29.077999999999999</v>
      </c>
      <c r="O87" s="63">
        <v>2530</v>
      </c>
      <c r="P87" s="64">
        <f>Table22457891011234567891011121314151617181920212223[[#This Row],[PEMBULATAN]]*O87</f>
        <v>73567.34</v>
      </c>
    </row>
    <row r="88" spans="1:16" ht="26.25" customHeight="1" x14ac:dyDescent="0.2">
      <c r="A88" s="13"/>
      <c r="B88" s="107" t="s">
        <v>3627</v>
      </c>
      <c r="C88" s="71" t="s">
        <v>3628</v>
      </c>
      <c r="D88" s="76" t="s">
        <v>69</v>
      </c>
      <c r="E88" s="12">
        <v>44483</v>
      </c>
      <c r="F88" s="74" t="s">
        <v>523</v>
      </c>
      <c r="G88" s="12" t="s">
        <v>3137</v>
      </c>
      <c r="H88" s="75" t="s">
        <v>3138</v>
      </c>
      <c r="I88" s="15">
        <v>57</v>
      </c>
      <c r="J88" s="15">
        <v>80</v>
      </c>
      <c r="K88" s="15">
        <v>10</v>
      </c>
      <c r="L88" s="15">
        <v>14</v>
      </c>
      <c r="M88" s="79">
        <v>11.4</v>
      </c>
      <c r="N88" s="101">
        <v>14</v>
      </c>
      <c r="O88" s="63">
        <v>2530</v>
      </c>
      <c r="P88" s="64">
        <f>Table22457891011234567891011121314151617181920212223[[#This Row],[PEMBULATAN]]*O88</f>
        <v>35420</v>
      </c>
    </row>
    <row r="89" spans="1:16" ht="26.25" customHeight="1" x14ac:dyDescent="0.2">
      <c r="A89" s="13"/>
      <c r="B89" s="107" t="s">
        <v>3629</v>
      </c>
      <c r="C89" s="71" t="s">
        <v>3630</v>
      </c>
      <c r="D89" s="76" t="s">
        <v>69</v>
      </c>
      <c r="E89" s="12">
        <v>44483</v>
      </c>
      <c r="F89" s="74" t="s">
        <v>523</v>
      </c>
      <c r="G89" s="12" t="s">
        <v>3137</v>
      </c>
      <c r="H89" s="75" t="s">
        <v>3138</v>
      </c>
      <c r="I89" s="15">
        <v>40</v>
      </c>
      <c r="J89" s="15">
        <v>23</v>
      </c>
      <c r="K89" s="15">
        <v>17</v>
      </c>
      <c r="L89" s="15">
        <v>10</v>
      </c>
      <c r="M89" s="79">
        <v>3.91</v>
      </c>
      <c r="N89" s="101">
        <v>10</v>
      </c>
      <c r="O89" s="63">
        <v>2530</v>
      </c>
      <c r="P89" s="64">
        <f>Table22457891011234567891011121314151617181920212223[[#This Row],[PEMBULATAN]]*O89</f>
        <v>25300</v>
      </c>
    </row>
    <row r="90" spans="1:16" ht="26.25" customHeight="1" x14ac:dyDescent="0.2">
      <c r="A90" s="13"/>
      <c r="B90" s="73" t="s">
        <v>3631</v>
      </c>
      <c r="C90" s="71" t="s">
        <v>3632</v>
      </c>
      <c r="D90" s="76" t="s">
        <v>69</v>
      </c>
      <c r="E90" s="12">
        <v>44483</v>
      </c>
      <c r="F90" s="74" t="s">
        <v>523</v>
      </c>
      <c r="G90" s="12" t="s">
        <v>3137</v>
      </c>
      <c r="H90" s="75" t="s">
        <v>3138</v>
      </c>
      <c r="I90" s="15">
        <v>66</v>
      </c>
      <c r="J90" s="15">
        <v>56</v>
      </c>
      <c r="K90" s="15">
        <v>22</v>
      </c>
      <c r="L90" s="15">
        <v>14</v>
      </c>
      <c r="M90" s="79">
        <v>20.327999999999999</v>
      </c>
      <c r="N90" s="101">
        <v>21</v>
      </c>
      <c r="O90" s="63">
        <v>2530</v>
      </c>
      <c r="P90" s="64">
        <f>Table22457891011234567891011121314151617181920212223[[#This Row],[PEMBULATAN]]*O90</f>
        <v>53130</v>
      </c>
    </row>
    <row r="91" spans="1:16" ht="26.25" customHeight="1" x14ac:dyDescent="0.2">
      <c r="A91" s="13"/>
      <c r="B91" s="73"/>
      <c r="C91" s="71" t="s">
        <v>3633</v>
      </c>
      <c r="D91" s="76" t="s">
        <v>69</v>
      </c>
      <c r="E91" s="12">
        <v>44483</v>
      </c>
      <c r="F91" s="74" t="s">
        <v>523</v>
      </c>
      <c r="G91" s="12" t="s">
        <v>3137</v>
      </c>
      <c r="H91" s="75" t="s">
        <v>3138</v>
      </c>
      <c r="I91" s="15">
        <v>22</v>
      </c>
      <c r="J91" s="15">
        <v>22</v>
      </c>
      <c r="K91" s="15">
        <v>10</v>
      </c>
      <c r="L91" s="15">
        <v>4</v>
      </c>
      <c r="M91" s="79">
        <v>1.21</v>
      </c>
      <c r="N91" s="101">
        <v>4</v>
      </c>
      <c r="O91" s="63">
        <v>2530</v>
      </c>
      <c r="P91" s="64">
        <f>Table22457891011234567891011121314151617181920212223[[#This Row],[PEMBULATAN]]*O91</f>
        <v>10120</v>
      </c>
    </row>
    <row r="92" spans="1:16" ht="26.25" customHeight="1" x14ac:dyDescent="0.2">
      <c r="A92" s="13"/>
      <c r="B92" s="73"/>
      <c r="C92" s="71" t="s">
        <v>3634</v>
      </c>
      <c r="D92" s="76" t="s">
        <v>69</v>
      </c>
      <c r="E92" s="12">
        <v>44483</v>
      </c>
      <c r="F92" s="74" t="s">
        <v>523</v>
      </c>
      <c r="G92" s="12" t="s">
        <v>3137</v>
      </c>
      <c r="H92" s="75" t="s">
        <v>3138</v>
      </c>
      <c r="I92" s="15">
        <v>66</v>
      </c>
      <c r="J92" s="15">
        <v>56</v>
      </c>
      <c r="K92" s="15">
        <v>22</v>
      </c>
      <c r="L92" s="15">
        <v>14</v>
      </c>
      <c r="M92" s="79">
        <v>20.327999999999999</v>
      </c>
      <c r="N92" s="101">
        <v>21</v>
      </c>
      <c r="O92" s="63">
        <v>2530</v>
      </c>
      <c r="P92" s="64">
        <f>Table22457891011234567891011121314151617181920212223[[#This Row],[PEMBULATAN]]*O92</f>
        <v>53130</v>
      </c>
    </row>
    <row r="93" spans="1:16" ht="26.25" customHeight="1" x14ac:dyDescent="0.2">
      <c r="A93" s="13"/>
      <c r="B93" s="73"/>
      <c r="C93" s="71" t="s">
        <v>3635</v>
      </c>
      <c r="D93" s="76" t="s">
        <v>69</v>
      </c>
      <c r="E93" s="12">
        <v>44483</v>
      </c>
      <c r="F93" s="74" t="s">
        <v>523</v>
      </c>
      <c r="G93" s="12" t="s">
        <v>3137</v>
      </c>
      <c r="H93" s="75" t="s">
        <v>3138</v>
      </c>
      <c r="I93" s="15">
        <v>40</v>
      </c>
      <c r="J93" s="15">
        <v>23</v>
      </c>
      <c r="K93" s="15">
        <v>17</v>
      </c>
      <c r="L93" s="15">
        <v>10</v>
      </c>
      <c r="M93" s="79">
        <v>3.91</v>
      </c>
      <c r="N93" s="101">
        <v>10</v>
      </c>
      <c r="O93" s="63">
        <v>2530</v>
      </c>
      <c r="P93" s="64">
        <f>Table22457891011234567891011121314151617181920212223[[#This Row],[PEMBULATAN]]*O93</f>
        <v>25300</v>
      </c>
    </row>
    <row r="94" spans="1:16" ht="26.25" customHeight="1" x14ac:dyDescent="0.2">
      <c r="A94" s="13"/>
      <c r="B94" s="106"/>
      <c r="C94" s="71" t="s">
        <v>3636</v>
      </c>
      <c r="D94" s="76" t="s">
        <v>69</v>
      </c>
      <c r="E94" s="12">
        <v>44483</v>
      </c>
      <c r="F94" s="74" t="s">
        <v>523</v>
      </c>
      <c r="G94" s="12" t="s">
        <v>3137</v>
      </c>
      <c r="H94" s="75" t="s">
        <v>3138</v>
      </c>
      <c r="I94" s="15">
        <v>65</v>
      </c>
      <c r="J94" s="15">
        <v>96</v>
      </c>
      <c r="K94" s="15">
        <v>58</v>
      </c>
      <c r="L94" s="15">
        <v>14</v>
      </c>
      <c r="M94" s="79">
        <v>90.48</v>
      </c>
      <c r="N94" s="101">
        <v>91</v>
      </c>
      <c r="O94" s="63">
        <v>2530</v>
      </c>
      <c r="P94" s="64">
        <f>Table22457891011234567891011121314151617181920212223[[#This Row],[PEMBULATAN]]*O94</f>
        <v>230230</v>
      </c>
    </row>
    <row r="95" spans="1:16" ht="26.25" customHeight="1" x14ac:dyDescent="0.2">
      <c r="A95" s="13"/>
      <c r="B95" s="73" t="s">
        <v>3637</v>
      </c>
      <c r="C95" s="71" t="s">
        <v>3638</v>
      </c>
      <c r="D95" s="76" t="s">
        <v>69</v>
      </c>
      <c r="E95" s="12">
        <v>44483</v>
      </c>
      <c r="F95" s="74" t="s">
        <v>523</v>
      </c>
      <c r="G95" s="12" t="s">
        <v>3137</v>
      </c>
      <c r="H95" s="75" t="s">
        <v>3138</v>
      </c>
      <c r="I95" s="15">
        <v>54</v>
      </c>
      <c r="J95" s="15">
        <v>38</v>
      </c>
      <c r="K95" s="15">
        <v>8</v>
      </c>
      <c r="L95" s="15">
        <v>10</v>
      </c>
      <c r="M95" s="79">
        <v>4.1040000000000001</v>
      </c>
      <c r="N95" s="101">
        <v>10</v>
      </c>
      <c r="O95" s="63">
        <v>2530</v>
      </c>
      <c r="P95" s="64">
        <f>Table22457891011234567891011121314151617181920212223[[#This Row],[PEMBULATAN]]*O95</f>
        <v>25300</v>
      </c>
    </row>
    <row r="96" spans="1:16" ht="26.25" customHeight="1" x14ac:dyDescent="0.2">
      <c r="A96" s="13"/>
      <c r="B96" s="73"/>
      <c r="C96" s="71" t="s">
        <v>3639</v>
      </c>
      <c r="D96" s="76" t="s">
        <v>69</v>
      </c>
      <c r="E96" s="12">
        <v>44483</v>
      </c>
      <c r="F96" s="74" t="s">
        <v>523</v>
      </c>
      <c r="G96" s="12" t="s">
        <v>3137</v>
      </c>
      <c r="H96" s="75" t="s">
        <v>3138</v>
      </c>
      <c r="I96" s="15">
        <v>47</v>
      </c>
      <c r="J96" s="15">
        <v>22</v>
      </c>
      <c r="K96" s="15">
        <v>16</v>
      </c>
      <c r="L96" s="15">
        <v>6</v>
      </c>
      <c r="M96" s="79">
        <v>4.1360000000000001</v>
      </c>
      <c r="N96" s="101">
        <v>6</v>
      </c>
      <c r="O96" s="63">
        <v>2530</v>
      </c>
      <c r="P96" s="64">
        <f>Table22457891011234567891011121314151617181920212223[[#This Row],[PEMBULATAN]]*O96</f>
        <v>15180</v>
      </c>
    </row>
    <row r="97" spans="1:16" ht="26.25" customHeight="1" x14ac:dyDescent="0.2">
      <c r="A97" s="13"/>
      <c r="B97" s="73"/>
      <c r="C97" s="71" t="s">
        <v>3640</v>
      </c>
      <c r="D97" s="76" t="s">
        <v>69</v>
      </c>
      <c r="E97" s="12">
        <v>44483</v>
      </c>
      <c r="F97" s="74" t="s">
        <v>523</v>
      </c>
      <c r="G97" s="12" t="s">
        <v>3137</v>
      </c>
      <c r="H97" s="75" t="s">
        <v>3138</v>
      </c>
      <c r="I97" s="15">
        <v>33</v>
      </c>
      <c r="J97" s="15">
        <v>20</v>
      </c>
      <c r="K97" s="15">
        <v>13</v>
      </c>
      <c r="L97" s="15">
        <v>4</v>
      </c>
      <c r="M97" s="79">
        <v>2.145</v>
      </c>
      <c r="N97" s="101">
        <v>4</v>
      </c>
      <c r="O97" s="63">
        <v>2530</v>
      </c>
      <c r="P97" s="64">
        <f>Table22457891011234567891011121314151617181920212223[[#This Row],[PEMBULATAN]]*O97</f>
        <v>10120</v>
      </c>
    </row>
    <row r="98" spans="1:16" ht="26.25" customHeight="1" x14ac:dyDescent="0.2">
      <c r="A98" s="13"/>
      <c r="B98" s="73"/>
      <c r="C98" s="71" t="s">
        <v>3641</v>
      </c>
      <c r="D98" s="76" t="s">
        <v>69</v>
      </c>
      <c r="E98" s="12">
        <v>44483</v>
      </c>
      <c r="F98" s="74" t="s">
        <v>523</v>
      </c>
      <c r="G98" s="12" t="s">
        <v>3137</v>
      </c>
      <c r="H98" s="75" t="s">
        <v>3138</v>
      </c>
      <c r="I98" s="15">
        <v>44</v>
      </c>
      <c r="J98" s="15">
        <v>34</v>
      </c>
      <c r="K98" s="15">
        <v>29</v>
      </c>
      <c r="L98" s="15">
        <v>9</v>
      </c>
      <c r="M98" s="79">
        <v>10.846</v>
      </c>
      <c r="N98" s="101">
        <v>10.846</v>
      </c>
      <c r="O98" s="63">
        <v>2530</v>
      </c>
      <c r="P98" s="64">
        <f>Table22457891011234567891011121314151617181920212223[[#This Row],[PEMBULATAN]]*O98</f>
        <v>27440.38</v>
      </c>
    </row>
    <row r="99" spans="1:16" ht="26.25" customHeight="1" x14ac:dyDescent="0.2">
      <c r="A99" s="13"/>
      <c r="B99" s="73"/>
      <c r="C99" s="71" t="s">
        <v>3642</v>
      </c>
      <c r="D99" s="76" t="s">
        <v>69</v>
      </c>
      <c r="E99" s="12">
        <v>44483</v>
      </c>
      <c r="F99" s="74" t="s">
        <v>523</v>
      </c>
      <c r="G99" s="12" t="s">
        <v>3137</v>
      </c>
      <c r="H99" s="75" t="s">
        <v>3138</v>
      </c>
      <c r="I99" s="15">
        <v>36</v>
      </c>
      <c r="J99" s="15">
        <v>28</v>
      </c>
      <c r="K99" s="15">
        <v>21</v>
      </c>
      <c r="L99" s="15">
        <v>10</v>
      </c>
      <c r="M99" s="79">
        <v>5.2919999999999998</v>
      </c>
      <c r="N99" s="101">
        <v>10</v>
      </c>
      <c r="O99" s="63">
        <v>2530</v>
      </c>
      <c r="P99" s="64">
        <f>Table22457891011234567891011121314151617181920212223[[#This Row],[PEMBULATAN]]*O99</f>
        <v>25300</v>
      </c>
    </row>
    <row r="100" spans="1:16" ht="26.25" customHeight="1" x14ac:dyDescent="0.2">
      <c r="A100" s="13"/>
      <c r="B100" s="73"/>
      <c r="C100" s="71" t="s">
        <v>3643</v>
      </c>
      <c r="D100" s="76" t="s">
        <v>69</v>
      </c>
      <c r="E100" s="12">
        <v>44483</v>
      </c>
      <c r="F100" s="74" t="s">
        <v>523</v>
      </c>
      <c r="G100" s="12" t="s">
        <v>3137</v>
      </c>
      <c r="H100" s="75" t="s">
        <v>3138</v>
      </c>
      <c r="I100" s="15">
        <v>36</v>
      </c>
      <c r="J100" s="15">
        <v>36</v>
      </c>
      <c r="K100" s="15">
        <v>16</v>
      </c>
      <c r="L100" s="15">
        <v>11</v>
      </c>
      <c r="M100" s="79">
        <v>5.1840000000000002</v>
      </c>
      <c r="N100" s="101">
        <v>11</v>
      </c>
      <c r="O100" s="63">
        <v>2530</v>
      </c>
      <c r="P100" s="64">
        <f>Table22457891011234567891011121314151617181920212223[[#This Row],[PEMBULATAN]]*O100</f>
        <v>27830</v>
      </c>
    </row>
    <row r="101" spans="1:16" ht="26.25" customHeight="1" x14ac:dyDescent="0.2">
      <c r="A101" s="13"/>
      <c r="B101" s="73"/>
      <c r="C101" s="71" t="s">
        <v>3644</v>
      </c>
      <c r="D101" s="76" t="s">
        <v>69</v>
      </c>
      <c r="E101" s="12">
        <v>44483</v>
      </c>
      <c r="F101" s="74" t="s">
        <v>523</v>
      </c>
      <c r="G101" s="12" t="s">
        <v>3137</v>
      </c>
      <c r="H101" s="75" t="s">
        <v>3138</v>
      </c>
      <c r="I101" s="15">
        <v>45</v>
      </c>
      <c r="J101" s="15">
        <v>33</v>
      </c>
      <c r="K101" s="15">
        <v>25</v>
      </c>
      <c r="L101" s="15">
        <v>6</v>
      </c>
      <c r="M101" s="79">
        <v>9.28125</v>
      </c>
      <c r="N101" s="101">
        <v>9.28125</v>
      </c>
      <c r="O101" s="63">
        <v>2530</v>
      </c>
      <c r="P101" s="64">
        <f>Table22457891011234567891011121314151617181920212223[[#This Row],[PEMBULATAN]]*O101</f>
        <v>23481.5625</v>
      </c>
    </row>
    <row r="102" spans="1:16" ht="26.25" customHeight="1" x14ac:dyDescent="0.2">
      <c r="A102" s="13"/>
      <c r="B102" s="73"/>
      <c r="C102" s="71" t="s">
        <v>3645</v>
      </c>
      <c r="D102" s="76" t="s">
        <v>69</v>
      </c>
      <c r="E102" s="12">
        <v>44483</v>
      </c>
      <c r="F102" s="74" t="s">
        <v>523</v>
      </c>
      <c r="G102" s="12" t="s">
        <v>3137</v>
      </c>
      <c r="H102" s="75" t="s">
        <v>3138</v>
      </c>
      <c r="I102" s="15">
        <v>35</v>
      </c>
      <c r="J102" s="15">
        <v>35</v>
      </c>
      <c r="K102" s="15">
        <v>17</v>
      </c>
      <c r="L102" s="15">
        <v>11</v>
      </c>
      <c r="M102" s="79">
        <v>5.2062499999999998</v>
      </c>
      <c r="N102" s="101">
        <v>11</v>
      </c>
      <c r="O102" s="63">
        <v>2530</v>
      </c>
      <c r="P102" s="64">
        <f>Table22457891011234567891011121314151617181920212223[[#This Row],[PEMBULATAN]]*O102</f>
        <v>27830</v>
      </c>
    </row>
    <row r="103" spans="1:16" ht="26.25" customHeight="1" x14ac:dyDescent="0.2">
      <c r="A103" s="13"/>
      <c r="B103" s="73"/>
      <c r="C103" s="71" t="s">
        <v>3646</v>
      </c>
      <c r="D103" s="76" t="s">
        <v>69</v>
      </c>
      <c r="E103" s="12">
        <v>44483</v>
      </c>
      <c r="F103" s="74" t="s">
        <v>523</v>
      </c>
      <c r="G103" s="12" t="s">
        <v>3137</v>
      </c>
      <c r="H103" s="75" t="s">
        <v>3138</v>
      </c>
      <c r="I103" s="15">
        <v>40</v>
      </c>
      <c r="J103" s="15">
        <v>24</v>
      </c>
      <c r="K103" s="15">
        <v>18</v>
      </c>
      <c r="L103" s="15">
        <v>10</v>
      </c>
      <c r="M103" s="79">
        <v>4.32</v>
      </c>
      <c r="N103" s="101">
        <v>10</v>
      </c>
      <c r="O103" s="63">
        <v>2530</v>
      </c>
      <c r="P103" s="64">
        <f>Table22457891011234567891011121314151617181920212223[[#This Row],[PEMBULATAN]]*O103</f>
        <v>25300</v>
      </c>
    </row>
    <row r="104" spans="1:16" ht="26.25" customHeight="1" x14ac:dyDescent="0.2">
      <c r="A104" s="13"/>
      <c r="B104" s="73"/>
      <c r="C104" s="71" t="s">
        <v>3647</v>
      </c>
      <c r="D104" s="76" t="s">
        <v>69</v>
      </c>
      <c r="E104" s="12">
        <v>44483</v>
      </c>
      <c r="F104" s="74" t="s">
        <v>523</v>
      </c>
      <c r="G104" s="12" t="s">
        <v>3137</v>
      </c>
      <c r="H104" s="75" t="s">
        <v>3138</v>
      </c>
      <c r="I104" s="15">
        <v>35</v>
      </c>
      <c r="J104" s="15">
        <v>22</v>
      </c>
      <c r="K104" s="15">
        <v>16</v>
      </c>
      <c r="L104" s="15">
        <v>8</v>
      </c>
      <c r="M104" s="79">
        <v>3.08</v>
      </c>
      <c r="N104" s="101">
        <v>8</v>
      </c>
      <c r="O104" s="63">
        <v>2530</v>
      </c>
      <c r="P104" s="64">
        <f>Table22457891011234567891011121314151617181920212223[[#This Row],[PEMBULATAN]]*O104</f>
        <v>20240</v>
      </c>
    </row>
    <row r="105" spans="1:16" ht="26.25" customHeight="1" x14ac:dyDescent="0.2">
      <c r="A105" s="13"/>
      <c r="B105" s="73"/>
      <c r="C105" s="71" t="s">
        <v>3648</v>
      </c>
      <c r="D105" s="76" t="s">
        <v>69</v>
      </c>
      <c r="E105" s="12">
        <v>44483</v>
      </c>
      <c r="F105" s="74" t="s">
        <v>523</v>
      </c>
      <c r="G105" s="12" t="s">
        <v>3137</v>
      </c>
      <c r="H105" s="75" t="s">
        <v>3138</v>
      </c>
      <c r="I105" s="15">
        <v>66</v>
      </c>
      <c r="J105" s="15">
        <v>20</v>
      </c>
      <c r="K105" s="15">
        <v>20</v>
      </c>
      <c r="L105" s="15">
        <v>11</v>
      </c>
      <c r="M105" s="79">
        <v>6.6</v>
      </c>
      <c r="N105" s="101">
        <v>11</v>
      </c>
      <c r="O105" s="63">
        <v>2530</v>
      </c>
      <c r="P105" s="64">
        <f>Table22457891011234567891011121314151617181920212223[[#This Row],[PEMBULATAN]]*O105</f>
        <v>27830</v>
      </c>
    </row>
    <row r="106" spans="1:16" ht="26.25" customHeight="1" x14ac:dyDescent="0.2">
      <c r="A106" s="13"/>
      <c r="B106" s="73"/>
      <c r="C106" s="71" t="s">
        <v>3649</v>
      </c>
      <c r="D106" s="76" t="s">
        <v>69</v>
      </c>
      <c r="E106" s="12">
        <v>44483</v>
      </c>
      <c r="F106" s="74" t="s">
        <v>523</v>
      </c>
      <c r="G106" s="12" t="s">
        <v>3137</v>
      </c>
      <c r="H106" s="75" t="s">
        <v>3138</v>
      </c>
      <c r="I106" s="15">
        <v>63</v>
      </c>
      <c r="J106" s="15">
        <v>46</v>
      </c>
      <c r="K106" s="15">
        <v>13</v>
      </c>
      <c r="L106" s="15">
        <v>9</v>
      </c>
      <c r="M106" s="79">
        <v>9.4184999999999999</v>
      </c>
      <c r="N106" s="101">
        <v>10</v>
      </c>
      <c r="O106" s="63">
        <v>2530</v>
      </c>
      <c r="P106" s="64">
        <f>Table22457891011234567891011121314151617181920212223[[#This Row],[PEMBULATAN]]*O106</f>
        <v>25300</v>
      </c>
    </row>
    <row r="107" spans="1:16" ht="26.25" customHeight="1" x14ac:dyDescent="0.2">
      <c r="A107" s="13"/>
      <c r="B107" s="73"/>
      <c r="C107" s="71" t="s">
        <v>3650</v>
      </c>
      <c r="D107" s="76" t="s">
        <v>69</v>
      </c>
      <c r="E107" s="12">
        <v>44483</v>
      </c>
      <c r="F107" s="74" t="s">
        <v>523</v>
      </c>
      <c r="G107" s="12" t="s">
        <v>3137</v>
      </c>
      <c r="H107" s="75" t="s">
        <v>3138</v>
      </c>
      <c r="I107" s="15">
        <v>36</v>
      </c>
      <c r="J107" s="15">
        <v>36</v>
      </c>
      <c r="K107" s="15">
        <v>15</v>
      </c>
      <c r="L107" s="15">
        <v>4</v>
      </c>
      <c r="M107" s="79">
        <v>4.8600000000000003</v>
      </c>
      <c r="N107" s="101">
        <v>4.8600000000000003</v>
      </c>
      <c r="O107" s="63">
        <v>2530</v>
      </c>
      <c r="P107" s="64">
        <f>Table22457891011234567891011121314151617181920212223[[#This Row],[PEMBULATAN]]*O107</f>
        <v>12295.800000000001</v>
      </c>
    </row>
    <row r="108" spans="1:16" ht="22.5" customHeight="1" x14ac:dyDescent="0.2">
      <c r="A108" s="165" t="s">
        <v>30</v>
      </c>
      <c r="B108" s="166"/>
      <c r="C108" s="166"/>
      <c r="D108" s="166"/>
      <c r="E108" s="166"/>
      <c r="F108" s="166"/>
      <c r="G108" s="166"/>
      <c r="H108" s="166"/>
      <c r="I108" s="166"/>
      <c r="J108" s="166"/>
      <c r="K108" s="166"/>
      <c r="L108" s="167"/>
      <c r="M108" s="77">
        <f>SUBTOTAL(109,Table22457891011234567891011121314151617181920212223[KG VOLUME])</f>
        <v>2388.355</v>
      </c>
      <c r="N108" s="67">
        <f>SUM(N3:N107)</f>
        <v>2473.0524999999998</v>
      </c>
      <c r="O108" s="168">
        <f>SUM(P3:P107)</f>
        <v>6256822.8250000011</v>
      </c>
      <c r="P108" s="169"/>
    </row>
    <row r="109" spans="1:16" ht="18" customHeight="1" x14ac:dyDescent="0.2">
      <c r="A109" s="84"/>
      <c r="B109" s="55" t="s">
        <v>42</v>
      </c>
      <c r="C109" s="54"/>
      <c r="D109" s="56" t="s">
        <v>43</v>
      </c>
      <c r="E109" s="84"/>
      <c r="F109" s="84"/>
      <c r="G109" s="84"/>
      <c r="H109" s="84"/>
      <c r="I109" s="84"/>
      <c r="J109" s="84"/>
      <c r="K109" s="84"/>
      <c r="L109" s="84"/>
      <c r="M109" s="85"/>
      <c r="N109" s="86" t="s">
        <v>51</v>
      </c>
      <c r="O109" s="87"/>
      <c r="P109" s="87">
        <f>O108*10%</f>
        <v>625682.28250000009</v>
      </c>
    </row>
    <row r="110" spans="1:16" ht="18" customHeight="1" thickBot="1" x14ac:dyDescent="0.25">
      <c r="A110" s="84"/>
      <c r="B110" s="55"/>
      <c r="C110" s="54"/>
      <c r="D110" s="56"/>
      <c r="E110" s="84"/>
      <c r="F110" s="84"/>
      <c r="G110" s="84"/>
      <c r="H110" s="84"/>
      <c r="I110" s="84"/>
      <c r="J110" s="84"/>
      <c r="K110" s="84"/>
      <c r="L110" s="84"/>
      <c r="M110" s="85"/>
      <c r="N110" s="88" t="s">
        <v>52</v>
      </c>
      <c r="O110" s="89"/>
      <c r="P110" s="89">
        <f>O108-P109</f>
        <v>5631140.5425000014</v>
      </c>
    </row>
    <row r="111" spans="1:16" ht="18" customHeight="1" x14ac:dyDescent="0.2">
      <c r="A111" s="10"/>
      <c r="H111" s="62"/>
      <c r="N111" s="61" t="s">
        <v>31</v>
      </c>
      <c r="P111" s="68">
        <f>P110*1%</f>
        <v>56311.405425000012</v>
      </c>
    </row>
    <row r="112" spans="1:16" ht="18" customHeight="1" thickBot="1" x14ac:dyDescent="0.25">
      <c r="A112" s="10"/>
      <c r="H112" s="62"/>
      <c r="N112" s="61" t="s">
        <v>53</v>
      </c>
      <c r="P112" s="70">
        <f>P110*2%</f>
        <v>112622.81085000002</v>
      </c>
    </row>
    <row r="113" spans="1:16" ht="18" customHeight="1" x14ac:dyDescent="0.2">
      <c r="A113" s="10"/>
      <c r="H113" s="62"/>
      <c r="N113" s="65" t="s">
        <v>32</v>
      </c>
      <c r="O113" s="66"/>
      <c r="P113" s="69">
        <f>P110+P111-P112</f>
        <v>5574829.1370750014</v>
      </c>
    </row>
    <row r="115" spans="1:16" x14ac:dyDescent="0.2">
      <c r="A115" s="10"/>
      <c r="H115" s="62"/>
      <c r="P115" s="70"/>
    </row>
    <row r="116" spans="1:16" x14ac:dyDescent="0.2">
      <c r="A116" s="10"/>
      <c r="H116" s="62"/>
      <c r="O116" s="57"/>
      <c r="P116" s="70"/>
    </row>
    <row r="117" spans="1:16" s="3" customFormat="1" x14ac:dyDescent="0.25">
      <c r="A117" s="10"/>
      <c r="B117" s="2"/>
      <c r="C117" s="2"/>
      <c r="E117" s="11"/>
      <c r="H117" s="62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62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62"/>
      <c r="N119" s="14"/>
      <c r="O119" s="14"/>
      <c r="P119" s="14"/>
    </row>
    <row r="120" spans="1:16" s="3" customFormat="1" x14ac:dyDescent="0.25">
      <c r="A120" s="10"/>
      <c r="B120" s="2"/>
      <c r="C120" s="2"/>
      <c r="E120" s="11"/>
      <c r="H120" s="62"/>
      <c r="N120" s="14"/>
      <c r="O120" s="14"/>
      <c r="P120" s="14"/>
    </row>
    <row r="121" spans="1:16" s="3" customFormat="1" x14ac:dyDescent="0.25">
      <c r="A121" s="10"/>
      <c r="B121" s="2"/>
      <c r="C121" s="2"/>
      <c r="E121" s="11"/>
      <c r="H121" s="62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62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62"/>
      <c r="N123" s="14"/>
      <c r="O123" s="14"/>
      <c r="P123" s="14"/>
    </row>
    <row r="124" spans="1:16" s="3" customFormat="1" x14ac:dyDescent="0.25">
      <c r="A124" s="10"/>
      <c r="B124" s="2"/>
      <c r="C124" s="2"/>
      <c r="E124" s="11"/>
      <c r="H124" s="62"/>
      <c r="N124" s="14"/>
      <c r="O124" s="14"/>
      <c r="P124" s="14"/>
    </row>
    <row r="125" spans="1:16" s="3" customFormat="1" x14ac:dyDescent="0.25">
      <c r="A125" s="10"/>
      <c r="B125" s="2"/>
      <c r="C125" s="2"/>
      <c r="E125" s="11"/>
      <c r="H125" s="62"/>
      <c r="N125" s="14"/>
      <c r="O125" s="14"/>
      <c r="P125" s="14"/>
    </row>
    <row r="126" spans="1:16" s="3" customFormat="1" x14ac:dyDescent="0.25">
      <c r="A126" s="10"/>
      <c r="B126" s="2"/>
      <c r="C126" s="2"/>
      <c r="E126" s="11"/>
      <c r="H126" s="62"/>
      <c r="N126" s="14"/>
      <c r="O126" s="14"/>
      <c r="P126" s="14"/>
    </row>
    <row r="127" spans="1:16" s="3" customFormat="1" x14ac:dyDescent="0.25">
      <c r="A127" s="10"/>
      <c r="B127" s="2"/>
      <c r="C127" s="2"/>
      <c r="E127" s="11"/>
      <c r="H127" s="62"/>
      <c r="N127" s="14"/>
      <c r="O127" s="14"/>
      <c r="P127" s="14"/>
    </row>
    <row r="128" spans="1:16" s="3" customFormat="1" x14ac:dyDescent="0.25">
      <c r="A128" s="10"/>
      <c r="B128" s="2"/>
      <c r="C128" s="2"/>
      <c r="E128" s="11"/>
      <c r="H128" s="62"/>
      <c r="N128" s="14"/>
      <c r="O128" s="14"/>
      <c r="P128" s="14"/>
    </row>
  </sheetData>
  <mergeCells count="2">
    <mergeCell ref="A108:L108"/>
    <mergeCell ref="O108:P108"/>
  </mergeCells>
  <conditionalFormatting sqref="B3:B107">
    <cfRule type="duplicateValues" dxfId="625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36"/>
  <sheetViews>
    <sheetView zoomScale="110" zoomScaleNormal="110" workbookViewId="0">
      <pane xSplit="3" ySplit="2" topLeftCell="D9" activePane="bottomRight" state="frozen"/>
      <selection pane="topRight" activeCell="B1" sqref="B1"/>
      <selection pane="bottomLeft" activeCell="A3" sqref="A3"/>
      <selection pane="bottomRight" activeCell="M15" sqref="M15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71093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402530</v>
      </c>
      <c r="B3" s="72" t="s">
        <v>3651</v>
      </c>
      <c r="C3" s="8" t="s">
        <v>3652</v>
      </c>
      <c r="D3" s="74" t="s">
        <v>69</v>
      </c>
      <c r="E3" s="12">
        <v>44483</v>
      </c>
      <c r="F3" s="74" t="s">
        <v>523</v>
      </c>
      <c r="G3" s="12" t="s">
        <v>3137</v>
      </c>
      <c r="H3" s="9" t="s">
        <v>3138</v>
      </c>
      <c r="I3" s="1">
        <v>40</v>
      </c>
      <c r="J3" s="1">
        <v>31</v>
      </c>
      <c r="K3" s="1">
        <v>15</v>
      </c>
      <c r="L3" s="1">
        <v>3</v>
      </c>
      <c r="M3" s="78">
        <v>4.6500000000000004</v>
      </c>
      <c r="N3" s="101">
        <v>4.6500000000000004</v>
      </c>
      <c r="O3" s="63">
        <v>2530</v>
      </c>
      <c r="P3" s="64">
        <f>Table2245789101123456789101112131415161718192021222324[[#This Row],[PEMBULATAN]]*O3</f>
        <v>11764.5</v>
      </c>
    </row>
    <row r="4" spans="1:16" ht="26.25" customHeight="1" x14ac:dyDescent="0.2">
      <c r="A4" s="13"/>
      <c r="B4" s="73"/>
      <c r="C4" s="71" t="s">
        <v>3653</v>
      </c>
      <c r="D4" s="76" t="s">
        <v>69</v>
      </c>
      <c r="E4" s="12">
        <v>44483</v>
      </c>
      <c r="F4" s="74" t="s">
        <v>523</v>
      </c>
      <c r="G4" s="12" t="s">
        <v>3137</v>
      </c>
      <c r="H4" s="75" t="s">
        <v>3138</v>
      </c>
      <c r="I4" s="15">
        <v>31</v>
      </c>
      <c r="J4" s="15">
        <v>20</v>
      </c>
      <c r="K4" s="15">
        <v>10</v>
      </c>
      <c r="L4" s="15">
        <v>1</v>
      </c>
      <c r="M4" s="79">
        <v>1.55</v>
      </c>
      <c r="N4" s="101">
        <v>1.55</v>
      </c>
      <c r="O4" s="63">
        <v>2530</v>
      </c>
      <c r="P4" s="64">
        <f>Table2245789101123456789101112131415161718192021222324[[#This Row],[PEMBULATAN]]*O4</f>
        <v>3921.5</v>
      </c>
    </row>
    <row r="5" spans="1:16" ht="26.25" customHeight="1" x14ac:dyDescent="0.2">
      <c r="A5" s="13"/>
      <c r="B5" s="73"/>
      <c r="C5" s="71" t="s">
        <v>3654</v>
      </c>
      <c r="D5" s="76" t="s">
        <v>69</v>
      </c>
      <c r="E5" s="12">
        <v>44483</v>
      </c>
      <c r="F5" s="74" t="s">
        <v>523</v>
      </c>
      <c r="G5" s="12" t="s">
        <v>3137</v>
      </c>
      <c r="H5" s="75" t="s">
        <v>3138</v>
      </c>
      <c r="I5" s="15">
        <v>84</v>
      </c>
      <c r="J5" s="15">
        <v>52</v>
      </c>
      <c r="K5" s="15">
        <v>13</v>
      </c>
      <c r="L5" s="15">
        <v>10</v>
      </c>
      <c r="M5" s="79">
        <v>14.196</v>
      </c>
      <c r="N5" s="101">
        <v>14.196</v>
      </c>
      <c r="O5" s="63">
        <v>2530</v>
      </c>
      <c r="P5" s="64">
        <f>Table2245789101123456789101112131415161718192021222324[[#This Row],[PEMBULATAN]]*O5</f>
        <v>35915.879999999997</v>
      </c>
    </row>
    <row r="6" spans="1:16" ht="26.25" customHeight="1" x14ac:dyDescent="0.2">
      <c r="A6" s="13"/>
      <c r="B6" s="73"/>
      <c r="C6" s="71" t="s">
        <v>3655</v>
      </c>
      <c r="D6" s="76" t="s">
        <v>69</v>
      </c>
      <c r="E6" s="12">
        <v>44483</v>
      </c>
      <c r="F6" s="74" t="s">
        <v>523</v>
      </c>
      <c r="G6" s="12" t="s">
        <v>3137</v>
      </c>
      <c r="H6" s="75" t="s">
        <v>3138</v>
      </c>
      <c r="I6" s="15">
        <v>984</v>
      </c>
      <c r="J6" s="15">
        <v>52</v>
      </c>
      <c r="K6" s="15">
        <v>13</v>
      </c>
      <c r="L6" s="15">
        <v>10</v>
      </c>
      <c r="M6" s="79">
        <v>166.29599999999999</v>
      </c>
      <c r="N6" s="101">
        <v>167</v>
      </c>
      <c r="O6" s="63">
        <v>2530</v>
      </c>
      <c r="P6" s="64">
        <f>Table2245789101123456789101112131415161718192021222324[[#This Row],[PEMBULATAN]]*O6</f>
        <v>422510</v>
      </c>
    </row>
    <row r="7" spans="1:16" ht="26.25" customHeight="1" x14ac:dyDescent="0.2">
      <c r="A7" s="13"/>
      <c r="B7" s="73"/>
      <c r="C7" s="71" t="s">
        <v>3656</v>
      </c>
      <c r="D7" s="76" t="s">
        <v>69</v>
      </c>
      <c r="E7" s="12">
        <v>44483</v>
      </c>
      <c r="F7" s="74" t="s">
        <v>523</v>
      </c>
      <c r="G7" s="12" t="s">
        <v>3137</v>
      </c>
      <c r="H7" s="75" t="s">
        <v>3138</v>
      </c>
      <c r="I7" s="15">
        <v>35</v>
      </c>
      <c r="J7" s="15">
        <v>35</v>
      </c>
      <c r="K7" s="15">
        <v>32</v>
      </c>
      <c r="L7" s="15">
        <v>10</v>
      </c>
      <c r="M7" s="79">
        <v>9.8000000000000007</v>
      </c>
      <c r="N7" s="101">
        <v>10</v>
      </c>
      <c r="O7" s="63">
        <v>2530</v>
      </c>
      <c r="P7" s="64">
        <f>Table2245789101123456789101112131415161718192021222324[[#This Row],[PEMBULATAN]]*O7</f>
        <v>25300</v>
      </c>
    </row>
    <row r="8" spans="1:16" ht="26.25" customHeight="1" x14ac:dyDescent="0.2">
      <c r="A8" s="13"/>
      <c r="B8" s="73"/>
      <c r="C8" s="71" t="s">
        <v>3657</v>
      </c>
      <c r="D8" s="76" t="s">
        <v>69</v>
      </c>
      <c r="E8" s="12">
        <v>44483</v>
      </c>
      <c r="F8" s="74" t="s">
        <v>523</v>
      </c>
      <c r="G8" s="12" t="s">
        <v>3137</v>
      </c>
      <c r="H8" s="75" t="s">
        <v>3138</v>
      </c>
      <c r="I8" s="15">
        <v>52</v>
      </c>
      <c r="J8" s="15">
        <v>42</v>
      </c>
      <c r="K8" s="15">
        <v>27</v>
      </c>
      <c r="L8" s="15">
        <v>7</v>
      </c>
      <c r="M8" s="79">
        <v>14.742000000000001</v>
      </c>
      <c r="N8" s="101">
        <v>14.742000000000001</v>
      </c>
      <c r="O8" s="63">
        <v>2530</v>
      </c>
      <c r="P8" s="64">
        <f>Table2245789101123456789101112131415161718192021222324[[#This Row],[PEMBULATAN]]*O8</f>
        <v>37297.26</v>
      </c>
    </row>
    <row r="9" spans="1:16" ht="26.25" customHeight="1" x14ac:dyDescent="0.2">
      <c r="A9" s="13"/>
      <c r="B9" s="73"/>
      <c r="C9" s="71" t="s">
        <v>3658</v>
      </c>
      <c r="D9" s="76" t="s">
        <v>69</v>
      </c>
      <c r="E9" s="12">
        <v>44483</v>
      </c>
      <c r="F9" s="74" t="s">
        <v>523</v>
      </c>
      <c r="G9" s="12" t="s">
        <v>3137</v>
      </c>
      <c r="H9" s="75" t="s">
        <v>3138</v>
      </c>
      <c r="I9" s="15">
        <v>47</v>
      </c>
      <c r="J9" s="15">
        <v>45</v>
      </c>
      <c r="K9" s="15">
        <v>35</v>
      </c>
      <c r="L9" s="15">
        <v>18</v>
      </c>
      <c r="M9" s="79">
        <v>18.506250000000001</v>
      </c>
      <c r="N9" s="101">
        <v>18.506250000000001</v>
      </c>
      <c r="O9" s="63">
        <v>2530</v>
      </c>
      <c r="P9" s="64">
        <f>Table2245789101123456789101112131415161718192021222324[[#This Row],[PEMBULATAN]]*O9</f>
        <v>46820.8125</v>
      </c>
    </row>
    <row r="10" spans="1:16" ht="26.25" customHeight="1" x14ac:dyDescent="0.2">
      <c r="A10" s="13"/>
      <c r="B10" s="73"/>
      <c r="C10" s="71" t="s">
        <v>3659</v>
      </c>
      <c r="D10" s="76" t="s">
        <v>69</v>
      </c>
      <c r="E10" s="12">
        <v>44483</v>
      </c>
      <c r="F10" s="74" t="s">
        <v>523</v>
      </c>
      <c r="G10" s="12" t="s">
        <v>3137</v>
      </c>
      <c r="H10" s="75" t="s">
        <v>3138</v>
      </c>
      <c r="I10" s="15">
        <v>47</v>
      </c>
      <c r="J10" s="15">
        <v>45</v>
      </c>
      <c r="K10" s="15">
        <v>35</v>
      </c>
      <c r="L10" s="15">
        <v>18</v>
      </c>
      <c r="M10" s="79">
        <v>18.506250000000001</v>
      </c>
      <c r="N10" s="101">
        <v>18.506250000000001</v>
      </c>
      <c r="O10" s="63">
        <v>2530</v>
      </c>
      <c r="P10" s="64">
        <f>Table2245789101123456789101112131415161718192021222324[[#This Row],[PEMBULATAN]]*O10</f>
        <v>46820.8125</v>
      </c>
    </row>
    <row r="11" spans="1:16" ht="26.25" customHeight="1" x14ac:dyDescent="0.2">
      <c r="A11" s="13"/>
      <c r="B11" s="73"/>
      <c r="C11" s="71" t="s">
        <v>3660</v>
      </c>
      <c r="D11" s="76" t="s">
        <v>69</v>
      </c>
      <c r="E11" s="12">
        <v>44483</v>
      </c>
      <c r="F11" s="74" t="s">
        <v>523</v>
      </c>
      <c r="G11" s="12" t="s">
        <v>3137</v>
      </c>
      <c r="H11" s="75" t="s">
        <v>3138</v>
      </c>
      <c r="I11" s="15">
        <v>45</v>
      </c>
      <c r="J11" s="15">
        <v>6</v>
      </c>
      <c r="K11" s="15">
        <v>21</v>
      </c>
      <c r="L11" s="15">
        <v>5</v>
      </c>
      <c r="M11" s="79">
        <v>1.4175</v>
      </c>
      <c r="N11" s="101">
        <v>5</v>
      </c>
      <c r="O11" s="63">
        <v>2530</v>
      </c>
      <c r="P11" s="64">
        <f>Table2245789101123456789101112131415161718192021222324[[#This Row],[PEMBULATAN]]*O11</f>
        <v>12650</v>
      </c>
    </row>
    <row r="12" spans="1:16" ht="26.25" customHeight="1" x14ac:dyDescent="0.2">
      <c r="A12" s="13"/>
      <c r="B12" s="73"/>
      <c r="C12" s="71" t="s">
        <v>3661</v>
      </c>
      <c r="D12" s="76" t="s">
        <v>69</v>
      </c>
      <c r="E12" s="12">
        <v>44483</v>
      </c>
      <c r="F12" s="74" t="s">
        <v>523</v>
      </c>
      <c r="G12" s="12" t="s">
        <v>3137</v>
      </c>
      <c r="H12" s="75" t="s">
        <v>3138</v>
      </c>
      <c r="I12" s="15">
        <v>35</v>
      </c>
      <c r="J12" s="15">
        <v>17</v>
      </c>
      <c r="K12" s="15">
        <v>5</v>
      </c>
      <c r="L12" s="15">
        <v>1</v>
      </c>
      <c r="M12" s="79">
        <v>0.74375000000000002</v>
      </c>
      <c r="N12" s="101">
        <v>1</v>
      </c>
      <c r="O12" s="63">
        <v>2530</v>
      </c>
      <c r="P12" s="64">
        <f>Table2245789101123456789101112131415161718192021222324[[#This Row],[PEMBULATAN]]*O12</f>
        <v>2530</v>
      </c>
    </row>
    <row r="13" spans="1:16" ht="26.25" customHeight="1" x14ac:dyDescent="0.2">
      <c r="A13" s="13"/>
      <c r="B13" s="73"/>
      <c r="C13" s="71" t="s">
        <v>3662</v>
      </c>
      <c r="D13" s="76" t="s">
        <v>69</v>
      </c>
      <c r="E13" s="12">
        <v>44483</v>
      </c>
      <c r="F13" s="74" t="s">
        <v>523</v>
      </c>
      <c r="G13" s="12" t="s">
        <v>3137</v>
      </c>
      <c r="H13" s="75" t="s">
        <v>3138</v>
      </c>
      <c r="I13" s="15">
        <v>64</v>
      </c>
      <c r="J13" s="15">
        <v>31</v>
      </c>
      <c r="K13" s="15">
        <v>22</v>
      </c>
      <c r="L13" s="15">
        <v>10</v>
      </c>
      <c r="M13" s="79">
        <v>10.912000000000001</v>
      </c>
      <c r="N13" s="101">
        <v>10.912000000000001</v>
      </c>
      <c r="O13" s="63">
        <v>2530</v>
      </c>
      <c r="P13" s="64">
        <f>Table2245789101123456789101112131415161718192021222324[[#This Row],[PEMBULATAN]]*O13</f>
        <v>27607.360000000001</v>
      </c>
    </row>
    <row r="14" spans="1:16" ht="26.25" customHeight="1" x14ac:dyDescent="0.2">
      <c r="A14" s="13"/>
      <c r="B14" s="73"/>
      <c r="C14" s="71" t="s">
        <v>3663</v>
      </c>
      <c r="D14" s="76" t="s">
        <v>69</v>
      </c>
      <c r="E14" s="12">
        <v>44483</v>
      </c>
      <c r="F14" s="74" t="s">
        <v>523</v>
      </c>
      <c r="G14" s="12" t="s">
        <v>3137</v>
      </c>
      <c r="H14" s="75" t="s">
        <v>3138</v>
      </c>
      <c r="I14" s="15">
        <v>54</v>
      </c>
      <c r="J14" s="15">
        <v>37</v>
      </c>
      <c r="K14" s="15">
        <v>21</v>
      </c>
      <c r="L14" s="15">
        <v>23</v>
      </c>
      <c r="M14" s="79">
        <v>10.4895</v>
      </c>
      <c r="N14" s="101">
        <v>23</v>
      </c>
      <c r="O14" s="63">
        <v>2530</v>
      </c>
      <c r="P14" s="64">
        <f>Table2245789101123456789101112131415161718192021222324[[#This Row],[PEMBULATAN]]*O14</f>
        <v>58190</v>
      </c>
    </row>
    <row r="15" spans="1:16" ht="26.25" customHeight="1" x14ac:dyDescent="0.2">
      <c r="A15" s="13"/>
      <c r="B15" s="73"/>
      <c r="C15" s="71" t="s">
        <v>3664</v>
      </c>
      <c r="D15" s="76" t="s">
        <v>69</v>
      </c>
      <c r="E15" s="12">
        <v>44483</v>
      </c>
      <c r="F15" s="74" t="s">
        <v>523</v>
      </c>
      <c r="G15" s="12" t="s">
        <v>3137</v>
      </c>
      <c r="H15" s="75" t="s">
        <v>3138</v>
      </c>
      <c r="I15" s="15">
        <v>97</v>
      </c>
      <c r="J15" s="15">
        <v>52</v>
      </c>
      <c r="K15" s="15">
        <v>28</v>
      </c>
      <c r="L15" s="15">
        <v>27</v>
      </c>
      <c r="M15" s="79">
        <v>35.308</v>
      </c>
      <c r="N15" s="101">
        <v>36</v>
      </c>
      <c r="O15" s="63">
        <v>2530</v>
      </c>
      <c r="P15" s="64">
        <f>Table2245789101123456789101112131415161718192021222324[[#This Row],[PEMBULATAN]]*O15</f>
        <v>91080</v>
      </c>
    </row>
    <row r="16" spans="1:16" ht="22.5" customHeight="1" x14ac:dyDescent="0.2">
      <c r="A16" s="165" t="s">
        <v>30</v>
      </c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7"/>
      <c r="M16" s="77">
        <f>SUBTOTAL(109,Table2245789101123456789101112131415161718192021222324[KG VOLUME])</f>
        <v>307.11725000000001</v>
      </c>
      <c r="N16" s="67">
        <f>SUM(N3:N15)</f>
        <v>325.0625</v>
      </c>
      <c r="O16" s="168">
        <f>SUM(P3:P15)</f>
        <v>822408.125</v>
      </c>
      <c r="P16" s="169"/>
    </row>
    <row r="17" spans="1:16" ht="18" customHeight="1" x14ac:dyDescent="0.2">
      <c r="A17" s="84"/>
      <c r="B17" s="55" t="s">
        <v>42</v>
      </c>
      <c r="C17" s="54"/>
      <c r="D17" s="56" t="s">
        <v>43</v>
      </c>
      <c r="E17" s="84"/>
      <c r="F17" s="84"/>
      <c r="G17" s="84"/>
      <c r="H17" s="84"/>
      <c r="I17" s="84"/>
      <c r="J17" s="84"/>
      <c r="K17" s="84"/>
      <c r="L17" s="84"/>
      <c r="M17" s="85"/>
      <c r="N17" s="86" t="s">
        <v>51</v>
      </c>
      <c r="O17" s="87"/>
      <c r="P17" s="87">
        <f>O16*10%</f>
        <v>82240.8125</v>
      </c>
    </row>
    <row r="18" spans="1:16" ht="18" customHeight="1" thickBot="1" x14ac:dyDescent="0.25">
      <c r="A18" s="84"/>
      <c r="B18" s="55"/>
      <c r="C18" s="54"/>
      <c r="D18" s="56"/>
      <c r="E18" s="84"/>
      <c r="F18" s="84"/>
      <c r="G18" s="84"/>
      <c r="H18" s="84"/>
      <c r="I18" s="84"/>
      <c r="J18" s="84"/>
      <c r="K18" s="84"/>
      <c r="L18" s="84"/>
      <c r="M18" s="85"/>
      <c r="N18" s="88" t="s">
        <v>52</v>
      </c>
      <c r="O18" s="89"/>
      <c r="P18" s="89">
        <f>O16-P17</f>
        <v>740167.3125</v>
      </c>
    </row>
    <row r="19" spans="1:16" ht="18" customHeight="1" x14ac:dyDescent="0.2">
      <c r="A19" s="10"/>
      <c r="H19" s="62"/>
      <c r="N19" s="61" t="s">
        <v>31</v>
      </c>
      <c r="P19" s="68">
        <f>P18*1%</f>
        <v>7401.6731250000003</v>
      </c>
    </row>
    <row r="20" spans="1:16" ht="18" customHeight="1" thickBot="1" x14ac:dyDescent="0.25">
      <c r="A20" s="10"/>
      <c r="H20" s="62"/>
      <c r="N20" s="61" t="s">
        <v>53</v>
      </c>
      <c r="P20" s="70">
        <f>P18*2%</f>
        <v>14803.346250000001</v>
      </c>
    </row>
    <row r="21" spans="1:16" ht="18" customHeight="1" x14ac:dyDescent="0.2">
      <c r="A21" s="10"/>
      <c r="H21" s="62"/>
      <c r="N21" s="65" t="s">
        <v>32</v>
      </c>
      <c r="O21" s="66"/>
      <c r="P21" s="69">
        <f>P18+P19-P20</f>
        <v>732765.63937500003</v>
      </c>
    </row>
    <row r="23" spans="1:16" x14ac:dyDescent="0.2">
      <c r="A23" s="10"/>
      <c r="H23" s="62"/>
      <c r="P23" s="70"/>
    </row>
    <row r="24" spans="1:16" x14ac:dyDescent="0.2">
      <c r="A24" s="10"/>
      <c r="H24" s="62"/>
      <c r="O24" s="57"/>
      <c r="P24" s="70"/>
    </row>
    <row r="25" spans="1:16" s="3" customFormat="1" x14ac:dyDescent="0.25">
      <c r="A25" s="10"/>
      <c r="B25" s="2"/>
      <c r="C25" s="2"/>
      <c r="E25" s="11"/>
      <c r="H25" s="62"/>
      <c r="N25" s="14"/>
      <c r="O25" s="14"/>
      <c r="P25" s="14"/>
    </row>
    <row r="26" spans="1:16" s="3" customFormat="1" x14ac:dyDescent="0.25">
      <c r="A26" s="10"/>
      <c r="B26" s="2"/>
      <c r="C26" s="2"/>
      <c r="E26" s="11"/>
      <c r="H26" s="62"/>
      <c r="N26" s="14"/>
      <c r="O26" s="14"/>
      <c r="P26" s="14"/>
    </row>
    <row r="27" spans="1:16" s="3" customFormat="1" x14ac:dyDescent="0.25">
      <c r="A27" s="10"/>
      <c r="B27" s="2"/>
      <c r="C27" s="2"/>
      <c r="E27" s="11"/>
      <c r="H27" s="62"/>
      <c r="N27" s="14"/>
      <c r="O27" s="14"/>
      <c r="P27" s="14"/>
    </row>
    <row r="28" spans="1:16" s="3" customFormat="1" x14ac:dyDescent="0.25">
      <c r="A28" s="10"/>
      <c r="B28" s="2"/>
      <c r="C28" s="2"/>
      <c r="E28" s="11"/>
      <c r="H28" s="62"/>
      <c r="N28" s="14"/>
      <c r="O28" s="14"/>
      <c r="P28" s="14"/>
    </row>
    <row r="29" spans="1:16" s="3" customFormat="1" x14ac:dyDescent="0.25">
      <c r="A29" s="10"/>
      <c r="B29" s="2"/>
      <c r="C29" s="2"/>
      <c r="E29" s="11"/>
      <c r="H29" s="62"/>
      <c r="N29" s="14"/>
      <c r="O29" s="14"/>
      <c r="P29" s="14"/>
    </row>
    <row r="30" spans="1:16" s="3" customFormat="1" x14ac:dyDescent="0.25">
      <c r="A30" s="10"/>
      <c r="B30" s="2"/>
      <c r="C30" s="2"/>
      <c r="E30" s="11"/>
      <c r="H30" s="62"/>
      <c r="N30" s="14"/>
      <c r="O30" s="14"/>
      <c r="P30" s="14"/>
    </row>
    <row r="31" spans="1:16" s="3" customFormat="1" x14ac:dyDescent="0.25">
      <c r="A31" s="10"/>
      <c r="B31" s="2"/>
      <c r="C31" s="2"/>
      <c r="E31" s="11"/>
      <c r="H31" s="62"/>
      <c r="N31" s="14"/>
      <c r="O31" s="14"/>
      <c r="P31" s="14"/>
    </row>
    <row r="32" spans="1:16" s="3" customFormat="1" x14ac:dyDescent="0.25">
      <c r="A32" s="10"/>
      <c r="B32" s="2"/>
      <c r="C32" s="2"/>
      <c r="E32" s="11"/>
      <c r="H32" s="62"/>
      <c r="N32" s="14"/>
      <c r="O32" s="14"/>
      <c r="P32" s="14"/>
    </row>
    <row r="33" spans="1:16" s="3" customFormat="1" x14ac:dyDescent="0.25">
      <c r="A33" s="10"/>
      <c r="B33" s="2"/>
      <c r="C33" s="2"/>
      <c r="E33" s="11"/>
      <c r="H33" s="62"/>
      <c r="N33" s="14"/>
      <c r="O33" s="14"/>
      <c r="P33" s="14"/>
    </row>
    <row r="34" spans="1:16" s="3" customFormat="1" x14ac:dyDescent="0.25">
      <c r="A34" s="10"/>
      <c r="B34" s="2"/>
      <c r="C34" s="2"/>
      <c r="E34" s="11"/>
      <c r="H34" s="62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62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62"/>
      <c r="N36" s="14"/>
      <c r="O36" s="14"/>
      <c r="P36" s="14"/>
    </row>
  </sheetData>
  <mergeCells count="2">
    <mergeCell ref="A16:L16"/>
    <mergeCell ref="O16:P16"/>
  </mergeCells>
  <conditionalFormatting sqref="B3:B15">
    <cfRule type="duplicateValues" dxfId="609" priority="10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37"/>
  <sheetViews>
    <sheetView zoomScale="110" zoomScaleNormal="110" workbookViewId="0">
      <pane xSplit="3" ySplit="2" topLeftCell="D216" activePane="bottomRight" state="frozen"/>
      <selection pane="topRight" activeCell="B1" sqref="B1"/>
      <selection pane="bottomLeft" activeCell="A3" sqref="A3"/>
      <selection pane="bottomRight" activeCell="M223" sqref="M223"/>
    </sheetView>
  </sheetViews>
  <sheetFormatPr defaultRowHeight="15" x14ac:dyDescent="0.2"/>
  <cols>
    <col min="1" max="1" width="8" style="4" customWidth="1"/>
    <col min="2" max="2" width="19.5703125" style="2" customWidth="1"/>
    <col min="3" max="3" width="15.285156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402529</v>
      </c>
      <c r="B3" s="72" t="s">
        <v>3665</v>
      </c>
      <c r="C3" s="8" t="s">
        <v>3666</v>
      </c>
      <c r="D3" s="74" t="s">
        <v>69</v>
      </c>
      <c r="E3" s="12">
        <v>44483</v>
      </c>
      <c r="F3" s="74" t="s">
        <v>523</v>
      </c>
      <c r="G3" s="12" t="s">
        <v>3137</v>
      </c>
      <c r="H3" s="9" t="s">
        <v>3138</v>
      </c>
      <c r="I3" s="1">
        <v>94</v>
      </c>
      <c r="J3" s="1">
        <v>72</v>
      </c>
      <c r="K3" s="1">
        <v>30</v>
      </c>
      <c r="L3" s="1">
        <v>21</v>
      </c>
      <c r="M3" s="78">
        <v>50.76</v>
      </c>
      <c r="N3" s="101">
        <v>50.76</v>
      </c>
      <c r="O3" s="63">
        <v>2530</v>
      </c>
      <c r="P3" s="64">
        <f>Table224578910112345678910111213141516171819202122232425[[#This Row],[PEMBULATAN]]*O3</f>
        <v>128422.79999999999</v>
      </c>
    </row>
    <row r="4" spans="1:16" ht="26.25" customHeight="1" x14ac:dyDescent="0.2">
      <c r="A4" s="13"/>
      <c r="B4" s="73"/>
      <c r="C4" s="71" t="s">
        <v>3667</v>
      </c>
      <c r="D4" s="76" t="s">
        <v>69</v>
      </c>
      <c r="E4" s="12">
        <v>44483</v>
      </c>
      <c r="F4" s="74" t="s">
        <v>523</v>
      </c>
      <c r="G4" s="12" t="s">
        <v>3137</v>
      </c>
      <c r="H4" s="75" t="s">
        <v>3138</v>
      </c>
      <c r="I4" s="15">
        <v>83</v>
      </c>
      <c r="J4" s="15">
        <v>61</v>
      </c>
      <c r="K4" s="15">
        <v>34</v>
      </c>
      <c r="L4" s="15">
        <v>31</v>
      </c>
      <c r="M4" s="79">
        <v>43.035499999999999</v>
      </c>
      <c r="N4" s="101">
        <v>43.035499999999999</v>
      </c>
      <c r="O4" s="63">
        <v>2530</v>
      </c>
      <c r="P4" s="64">
        <f>Table224578910112345678910111213141516171819202122232425[[#This Row],[PEMBULATAN]]*O4</f>
        <v>108879.815</v>
      </c>
    </row>
    <row r="5" spans="1:16" ht="26.25" customHeight="1" x14ac:dyDescent="0.2">
      <c r="A5" s="13"/>
      <c r="B5" s="73"/>
      <c r="C5" s="71" t="s">
        <v>3668</v>
      </c>
      <c r="D5" s="76" t="s">
        <v>69</v>
      </c>
      <c r="E5" s="12">
        <v>44483</v>
      </c>
      <c r="F5" s="74" t="s">
        <v>523</v>
      </c>
      <c r="G5" s="12" t="s">
        <v>3137</v>
      </c>
      <c r="H5" s="75" t="s">
        <v>3138</v>
      </c>
      <c r="I5" s="15">
        <v>100</v>
      </c>
      <c r="J5" s="15">
        <v>64</v>
      </c>
      <c r="K5" s="15">
        <v>28</v>
      </c>
      <c r="L5" s="15">
        <v>30</v>
      </c>
      <c r="M5" s="79">
        <v>44.8</v>
      </c>
      <c r="N5" s="101">
        <v>44.8</v>
      </c>
      <c r="O5" s="63">
        <v>2530</v>
      </c>
      <c r="P5" s="64">
        <f>Table224578910112345678910111213141516171819202122232425[[#This Row],[PEMBULATAN]]*O5</f>
        <v>113344</v>
      </c>
    </row>
    <row r="6" spans="1:16" ht="26.25" customHeight="1" x14ac:dyDescent="0.2">
      <c r="A6" s="13"/>
      <c r="B6" s="73"/>
      <c r="C6" s="71" t="s">
        <v>3669</v>
      </c>
      <c r="D6" s="76" t="s">
        <v>69</v>
      </c>
      <c r="E6" s="12">
        <v>44483</v>
      </c>
      <c r="F6" s="74" t="s">
        <v>523</v>
      </c>
      <c r="G6" s="12" t="s">
        <v>3137</v>
      </c>
      <c r="H6" s="75" t="s">
        <v>3138</v>
      </c>
      <c r="I6" s="15">
        <v>90</v>
      </c>
      <c r="J6" s="15">
        <v>58</v>
      </c>
      <c r="K6" s="15">
        <v>35</v>
      </c>
      <c r="L6" s="15">
        <v>28</v>
      </c>
      <c r="M6" s="79">
        <v>45.674999999999997</v>
      </c>
      <c r="N6" s="101">
        <v>45.674999999999997</v>
      </c>
      <c r="O6" s="63">
        <v>2530</v>
      </c>
      <c r="P6" s="64">
        <f>Table224578910112345678910111213141516171819202122232425[[#This Row],[PEMBULATAN]]*O6</f>
        <v>115557.75</v>
      </c>
    </row>
    <row r="7" spans="1:16" ht="26.25" customHeight="1" x14ac:dyDescent="0.2">
      <c r="A7" s="13"/>
      <c r="B7" s="73"/>
      <c r="C7" s="71" t="s">
        <v>3670</v>
      </c>
      <c r="D7" s="76" t="s">
        <v>69</v>
      </c>
      <c r="E7" s="12">
        <v>44483</v>
      </c>
      <c r="F7" s="74" t="s">
        <v>523</v>
      </c>
      <c r="G7" s="12" t="s">
        <v>3137</v>
      </c>
      <c r="H7" s="75" t="s">
        <v>3138</v>
      </c>
      <c r="I7" s="15">
        <v>60</v>
      </c>
      <c r="J7" s="15">
        <v>54</v>
      </c>
      <c r="K7" s="15">
        <v>28</v>
      </c>
      <c r="L7" s="15">
        <v>6</v>
      </c>
      <c r="M7" s="79">
        <v>22.68</v>
      </c>
      <c r="N7" s="101">
        <v>22.68</v>
      </c>
      <c r="O7" s="63">
        <v>2530</v>
      </c>
      <c r="P7" s="64">
        <f>Table224578910112345678910111213141516171819202122232425[[#This Row],[PEMBULATAN]]*O7</f>
        <v>57380.4</v>
      </c>
    </row>
    <row r="8" spans="1:16" ht="26.25" customHeight="1" x14ac:dyDescent="0.2">
      <c r="A8" s="13"/>
      <c r="B8" s="73"/>
      <c r="C8" s="71" t="s">
        <v>3671</v>
      </c>
      <c r="D8" s="76" t="s">
        <v>69</v>
      </c>
      <c r="E8" s="12">
        <v>44483</v>
      </c>
      <c r="F8" s="74" t="s">
        <v>523</v>
      </c>
      <c r="G8" s="12" t="s">
        <v>3137</v>
      </c>
      <c r="H8" s="75" t="s">
        <v>3138</v>
      </c>
      <c r="I8" s="15">
        <v>83</v>
      </c>
      <c r="J8" s="15">
        <v>62</v>
      </c>
      <c r="K8" s="15">
        <v>29</v>
      </c>
      <c r="L8" s="15">
        <v>12</v>
      </c>
      <c r="M8" s="79">
        <v>37.308500000000002</v>
      </c>
      <c r="N8" s="101">
        <v>38</v>
      </c>
      <c r="O8" s="63">
        <v>2530</v>
      </c>
      <c r="P8" s="64">
        <f>Table224578910112345678910111213141516171819202122232425[[#This Row],[PEMBULATAN]]*O8</f>
        <v>96140</v>
      </c>
    </row>
    <row r="9" spans="1:16" ht="26.25" customHeight="1" x14ac:dyDescent="0.2">
      <c r="A9" s="13"/>
      <c r="B9" s="73"/>
      <c r="C9" s="71" t="s">
        <v>3672</v>
      </c>
      <c r="D9" s="76" t="s">
        <v>69</v>
      </c>
      <c r="E9" s="12">
        <v>44483</v>
      </c>
      <c r="F9" s="74" t="s">
        <v>523</v>
      </c>
      <c r="G9" s="12" t="s">
        <v>3137</v>
      </c>
      <c r="H9" s="75" t="s">
        <v>3138</v>
      </c>
      <c r="I9" s="15">
        <v>65</v>
      </c>
      <c r="J9" s="15">
        <v>56</v>
      </c>
      <c r="K9" s="15">
        <v>29</v>
      </c>
      <c r="L9" s="15">
        <v>16</v>
      </c>
      <c r="M9" s="79">
        <v>26.39</v>
      </c>
      <c r="N9" s="101">
        <v>26.39</v>
      </c>
      <c r="O9" s="63">
        <v>2530</v>
      </c>
      <c r="P9" s="64">
        <f>Table224578910112345678910111213141516171819202122232425[[#This Row],[PEMBULATAN]]*O9</f>
        <v>66766.7</v>
      </c>
    </row>
    <row r="10" spans="1:16" ht="26.25" customHeight="1" x14ac:dyDescent="0.2">
      <c r="A10" s="13"/>
      <c r="B10" s="73"/>
      <c r="C10" s="71" t="s">
        <v>3673</v>
      </c>
      <c r="D10" s="76" t="s">
        <v>69</v>
      </c>
      <c r="E10" s="12">
        <v>44483</v>
      </c>
      <c r="F10" s="74" t="s">
        <v>523</v>
      </c>
      <c r="G10" s="12" t="s">
        <v>3137</v>
      </c>
      <c r="H10" s="75" t="s">
        <v>3138</v>
      </c>
      <c r="I10" s="15">
        <v>92</v>
      </c>
      <c r="J10" s="15">
        <v>63</v>
      </c>
      <c r="K10" s="15">
        <v>28</v>
      </c>
      <c r="L10" s="15">
        <v>20</v>
      </c>
      <c r="M10" s="79">
        <v>40.572000000000003</v>
      </c>
      <c r="N10" s="101">
        <v>40.572000000000003</v>
      </c>
      <c r="O10" s="63">
        <v>2530</v>
      </c>
      <c r="P10" s="64">
        <f>Table224578910112345678910111213141516171819202122232425[[#This Row],[PEMBULATAN]]*O10</f>
        <v>102647.16</v>
      </c>
    </row>
    <row r="11" spans="1:16" ht="26.25" customHeight="1" x14ac:dyDescent="0.2">
      <c r="A11" s="13"/>
      <c r="B11" s="73"/>
      <c r="C11" s="71" t="s">
        <v>3674</v>
      </c>
      <c r="D11" s="76" t="s">
        <v>69</v>
      </c>
      <c r="E11" s="12">
        <v>44483</v>
      </c>
      <c r="F11" s="74" t="s">
        <v>523</v>
      </c>
      <c r="G11" s="12" t="s">
        <v>3137</v>
      </c>
      <c r="H11" s="75" t="s">
        <v>3138</v>
      </c>
      <c r="I11" s="15">
        <v>102</v>
      </c>
      <c r="J11" s="15">
        <v>55</v>
      </c>
      <c r="K11" s="15">
        <v>36</v>
      </c>
      <c r="L11" s="15">
        <v>32</v>
      </c>
      <c r="M11" s="79">
        <v>50.49</v>
      </c>
      <c r="N11" s="101">
        <v>51</v>
      </c>
      <c r="O11" s="63">
        <v>2530</v>
      </c>
      <c r="P11" s="64">
        <f>Table224578910112345678910111213141516171819202122232425[[#This Row],[PEMBULATAN]]*O11</f>
        <v>129030</v>
      </c>
    </row>
    <row r="12" spans="1:16" ht="26.25" customHeight="1" x14ac:dyDescent="0.2">
      <c r="A12" s="13"/>
      <c r="B12" s="73"/>
      <c r="C12" s="71" t="s">
        <v>3675</v>
      </c>
      <c r="D12" s="76" t="s">
        <v>69</v>
      </c>
      <c r="E12" s="12">
        <v>44483</v>
      </c>
      <c r="F12" s="74" t="s">
        <v>523</v>
      </c>
      <c r="G12" s="12" t="s">
        <v>3137</v>
      </c>
      <c r="H12" s="75" t="s">
        <v>3138</v>
      </c>
      <c r="I12" s="15">
        <v>90</v>
      </c>
      <c r="J12" s="15">
        <v>56</v>
      </c>
      <c r="K12" s="15">
        <v>25</v>
      </c>
      <c r="L12" s="15">
        <v>6</v>
      </c>
      <c r="M12" s="79">
        <v>31.5</v>
      </c>
      <c r="N12" s="101">
        <v>31.5</v>
      </c>
      <c r="O12" s="63">
        <v>2530</v>
      </c>
      <c r="P12" s="64">
        <f>Table224578910112345678910111213141516171819202122232425[[#This Row],[PEMBULATAN]]*O12</f>
        <v>79695</v>
      </c>
    </row>
    <row r="13" spans="1:16" ht="26.25" customHeight="1" x14ac:dyDescent="0.2">
      <c r="A13" s="13"/>
      <c r="B13" s="73"/>
      <c r="C13" s="71" t="s">
        <v>3676</v>
      </c>
      <c r="D13" s="76" t="s">
        <v>69</v>
      </c>
      <c r="E13" s="12">
        <v>44483</v>
      </c>
      <c r="F13" s="74" t="s">
        <v>523</v>
      </c>
      <c r="G13" s="12" t="s">
        <v>3137</v>
      </c>
      <c r="H13" s="75" t="s">
        <v>3138</v>
      </c>
      <c r="I13" s="15">
        <v>67</v>
      </c>
      <c r="J13" s="15">
        <v>66</v>
      </c>
      <c r="K13" s="15">
        <v>17</v>
      </c>
      <c r="L13" s="15">
        <v>9</v>
      </c>
      <c r="M13" s="79">
        <v>18.793500000000002</v>
      </c>
      <c r="N13" s="101">
        <v>18.793500000000002</v>
      </c>
      <c r="O13" s="63">
        <v>2530</v>
      </c>
      <c r="P13" s="64">
        <f>Table224578910112345678910111213141516171819202122232425[[#This Row],[PEMBULATAN]]*O13</f>
        <v>47547.555000000008</v>
      </c>
    </row>
    <row r="14" spans="1:16" ht="26.25" customHeight="1" x14ac:dyDescent="0.2">
      <c r="A14" s="13"/>
      <c r="B14" s="73"/>
      <c r="C14" s="71" t="s">
        <v>3677</v>
      </c>
      <c r="D14" s="76" t="s">
        <v>69</v>
      </c>
      <c r="E14" s="12">
        <v>44483</v>
      </c>
      <c r="F14" s="74" t="s">
        <v>523</v>
      </c>
      <c r="G14" s="12" t="s">
        <v>3137</v>
      </c>
      <c r="H14" s="75" t="s">
        <v>3138</v>
      </c>
      <c r="I14" s="15">
        <v>75</v>
      </c>
      <c r="J14" s="15">
        <v>71</v>
      </c>
      <c r="K14" s="15">
        <v>26</v>
      </c>
      <c r="L14" s="15">
        <v>14</v>
      </c>
      <c r="M14" s="79">
        <v>34.612499999999997</v>
      </c>
      <c r="N14" s="101">
        <v>34.612499999999997</v>
      </c>
      <c r="O14" s="63">
        <v>2530</v>
      </c>
      <c r="P14" s="64">
        <f>Table224578910112345678910111213141516171819202122232425[[#This Row],[PEMBULATAN]]*O14</f>
        <v>87569.625</v>
      </c>
    </row>
    <row r="15" spans="1:16" ht="26.25" customHeight="1" x14ac:dyDescent="0.2">
      <c r="A15" s="13"/>
      <c r="B15" s="73"/>
      <c r="C15" s="71" t="s">
        <v>3678</v>
      </c>
      <c r="D15" s="76" t="s">
        <v>69</v>
      </c>
      <c r="E15" s="12">
        <v>44483</v>
      </c>
      <c r="F15" s="74" t="s">
        <v>523</v>
      </c>
      <c r="G15" s="12" t="s">
        <v>3137</v>
      </c>
      <c r="H15" s="75" t="s">
        <v>3138</v>
      </c>
      <c r="I15" s="15">
        <v>93</v>
      </c>
      <c r="J15" s="15">
        <v>63</v>
      </c>
      <c r="K15" s="15">
        <v>32</v>
      </c>
      <c r="L15" s="15">
        <v>30</v>
      </c>
      <c r="M15" s="79">
        <v>46.872</v>
      </c>
      <c r="N15" s="101">
        <v>46.872</v>
      </c>
      <c r="O15" s="63">
        <v>2530</v>
      </c>
      <c r="P15" s="64">
        <f>Table224578910112345678910111213141516171819202122232425[[#This Row],[PEMBULATAN]]*O15</f>
        <v>118586.16</v>
      </c>
    </row>
    <row r="16" spans="1:16" ht="26.25" customHeight="1" x14ac:dyDescent="0.2">
      <c r="A16" s="13"/>
      <c r="B16" s="73"/>
      <c r="C16" s="71" t="s">
        <v>3679</v>
      </c>
      <c r="D16" s="76" t="s">
        <v>69</v>
      </c>
      <c r="E16" s="12">
        <v>44483</v>
      </c>
      <c r="F16" s="74" t="s">
        <v>523</v>
      </c>
      <c r="G16" s="12" t="s">
        <v>3137</v>
      </c>
      <c r="H16" s="75" t="s">
        <v>3138</v>
      </c>
      <c r="I16" s="15">
        <v>67</v>
      </c>
      <c r="J16" s="15">
        <v>55</v>
      </c>
      <c r="K16" s="15">
        <v>27</v>
      </c>
      <c r="L16" s="15">
        <v>15</v>
      </c>
      <c r="M16" s="79">
        <v>24.873750000000001</v>
      </c>
      <c r="N16" s="101">
        <v>24.873750000000001</v>
      </c>
      <c r="O16" s="63">
        <v>2530</v>
      </c>
      <c r="P16" s="64">
        <f>Table224578910112345678910111213141516171819202122232425[[#This Row],[PEMBULATAN]]*O16</f>
        <v>62930.587500000001</v>
      </c>
    </row>
    <row r="17" spans="1:16" ht="26.25" customHeight="1" x14ac:dyDescent="0.2">
      <c r="A17" s="13"/>
      <c r="B17" s="73"/>
      <c r="C17" s="71" t="s">
        <v>3680</v>
      </c>
      <c r="D17" s="76" t="s">
        <v>69</v>
      </c>
      <c r="E17" s="12">
        <v>44483</v>
      </c>
      <c r="F17" s="74" t="s">
        <v>523</v>
      </c>
      <c r="G17" s="12" t="s">
        <v>3137</v>
      </c>
      <c r="H17" s="75" t="s">
        <v>3138</v>
      </c>
      <c r="I17" s="15">
        <v>87</v>
      </c>
      <c r="J17" s="15">
        <v>65</v>
      </c>
      <c r="K17" s="15">
        <v>37</v>
      </c>
      <c r="L17" s="15">
        <v>21</v>
      </c>
      <c r="M17" s="79">
        <v>52.308750000000003</v>
      </c>
      <c r="N17" s="101">
        <v>53</v>
      </c>
      <c r="O17" s="63">
        <v>2530</v>
      </c>
      <c r="P17" s="64">
        <f>Table224578910112345678910111213141516171819202122232425[[#This Row],[PEMBULATAN]]*O17</f>
        <v>134090</v>
      </c>
    </row>
    <row r="18" spans="1:16" ht="26.25" customHeight="1" x14ac:dyDescent="0.2">
      <c r="A18" s="13"/>
      <c r="B18" s="73"/>
      <c r="C18" s="71" t="s">
        <v>3681</v>
      </c>
      <c r="D18" s="76" t="s">
        <v>69</v>
      </c>
      <c r="E18" s="12">
        <v>44483</v>
      </c>
      <c r="F18" s="74" t="s">
        <v>523</v>
      </c>
      <c r="G18" s="12" t="s">
        <v>3137</v>
      </c>
      <c r="H18" s="75" t="s">
        <v>3138</v>
      </c>
      <c r="I18" s="15">
        <v>95</v>
      </c>
      <c r="J18" s="15">
        <v>56</v>
      </c>
      <c r="K18" s="15">
        <v>37</v>
      </c>
      <c r="L18" s="15">
        <v>9</v>
      </c>
      <c r="M18" s="79">
        <v>49.21</v>
      </c>
      <c r="N18" s="101">
        <v>49.21</v>
      </c>
      <c r="O18" s="63">
        <v>2530</v>
      </c>
      <c r="P18" s="64">
        <f>Table224578910112345678910111213141516171819202122232425[[#This Row],[PEMBULATAN]]*O18</f>
        <v>124501.3</v>
      </c>
    </row>
    <row r="19" spans="1:16" ht="26.25" customHeight="1" x14ac:dyDescent="0.2">
      <c r="A19" s="13"/>
      <c r="B19" s="73"/>
      <c r="C19" s="71" t="s">
        <v>3682</v>
      </c>
      <c r="D19" s="76" t="s">
        <v>69</v>
      </c>
      <c r="E19" s="12">
        <v>44483</v>
      </c>
      <c r="F19" s="74" t="s">
        <v>523</v>
      </c>
      <c r="G19" s="12" t="s">
        <v>3137</v>
      </c>
      <c r="H19" s="75" t="s">
        <v>3138</v>
      </c>
      <c r="I19" s="15">
        <v>75</v>
      </c>
      <c r="J19" s="15">
        <v>55</v>
      </c>
      <c r="K19" s="15">
        <v>38</v>
      </c>
      <c r="L19" s="15">
        <v>15</v>
      </c>
      <c r="M19" s="79">
        <v>39.1875</v>
      </c>
      <c r="N19" s="101">
        <v>39.1875</v>
      </c>
      <c r="O19" s="63">
        <v>2530</v>
      </c>
      <c r="P19" s="64">
        <f>Table224578910112345678910111213141516171819202122232425[[#This Row],[PEMBULATAN]]*O19</f>
        <v>99144.375</v>
      </c>
    </row>
    <row r="20" spans="1:16" ht="26.25" customHeight="1" x14ac:dyDescent="0.2">
      <c r="A20" s="13"/>
      <c r="B20" s="73"/>
      <c r="C20" s="71" t="s">
        <v>3683</v>
      </c>
      <c r="D20" s="76" t="s">
        <v>69</v>
      </c>
      <c r="E20" s="12">
        <v>44483</v>
      </c>
      <c r="F20" s="74" t="s">
        <v>523</v>
      </c>
      <c r="G20" s="12" t="s">
        <v>3137</v>
      </c>
      <c r="H20" s="75" t="s">
        <v>3138</v>
      </c>
      <c r="I20" s="15">
        <v>70</v>
      </c>
      <c r="J20" s="15">
        <v>58</v>
      </c>
      <c r="K20" s="15">
        <v>23</v>
      </c>
      <c r="L20" s="15">
        <v>7</v>
      </c>
      <c r="M20" s="79">
        <v>23.344999999999999</v>
      </c>
      <c r="N20" s="101">
        <v>24</v>
      </c>
      <c r="O20" s="63">
        <v>2530</v>
      </c>
      <c r="P20" s="64">
        <f>Table224578910112345678910111213141516171819202122232425[[#This Row],[PEMBULATAN]]*O20</f>
        <v>60720</v>
      </c>
    </row>
    <row r="21" spans="1:16" ht="26.25" customHeight="1" x14ac:dyDescent="0.2">
      <c r="A21" s="13"/>
      <c r="B21" s="73"/>
      <c r="C21" s="71" t="s">
        <v>3684</v>
      </c>
      <c r="D21" s="76" t="s">
        <v>69</v>
      </c>
      <c r="E21" s="12">
        <v>44483</v>
      </c>
      <c r="F21" s="74" t="s">
        <v>523</v>
      </c>
      <c r="G21" s="12" t="s">
        <v>3137</v>
      </c>
      <c r="H21" s="75" t="s">
        <v>3138</v>
      </c>
      <c r="I21" s="15">
        <v>85</v>
      </c>
      <c r="J21" s="15">
        <v>54</v>
      </c>
      <c r="K21" s="15">
        <v>44</v>
      </c>
      <c r="L21" s="15">
        <v>12</v>
      </c>
      <c r="M21" s="79">
        <v>50.49</v>
      </c>
      <c r="N21" s="101">
        <v>51</v>
      </c>
      <c r="O21" s="63">
        <v>2530</v>
      </c>
      <c r="P21" s="64">
        <f>Table224578910112345678910111213141516171819202122232425[[#This Row],[PEMBULATAN]]*O21</f>
        <v>129030</v>
      </c>
    </row>
    <row r="22" spans="1:16" ht="26.25" customHeight="1" x14ac:dyDescent="0.2">
      <c r="A22" s="13"/>
      <c r="B22" s="73"/>
      <c r="C22" s="71" t="s">
        <v>3685</v>
      </c>
      <c r="D22" s="76" t="s">
        <v>69</v>
      </c>
      <c r="E22" s="12">
        <v>44483</v>
      </c>
      <c r="F22" s="74" t="s">
        <v>523</v>
      </c>
      <c r="G22" s="12" t="s">
        <v>3137</v>
      </c>
      <c r="H22" s="75" t="s">
        <v>3138</v>
      </c>
      <c r="I22" s="15">
        <v>100</v>
      </c>
      <c r="J22" s="15">
        <v>59</v>
      </c>
      <c r="K22" s="15">
        <v>30</v>
      </c>
      <c r="L22" s="15">
        <v>26</v>
      </c>
      <c r="M22" s="79">
        <v>44.25</v>
      </c>
      <c r="N22" s="101">
        <v>44.25</v>
      </c>
      <c r="O22" s="63">
        <v>2530</v>
      </c>
      <c r="P22" s="64">
        <f>Table224578910112345678910111213141516171819202122232425[[#This Row],[PEMBULATAN]]*O22</f>
        <v>111952.5</v>
      </c>
    </row>
    <row r="23" spans="1:16" ht="26.25" customHeight="1" x14ac:dyDescent="0.2">
      <c r="A23" s="13"/>
      <c r="B23" s="73"/>
      <c r="C23" s="71" t="s">
        <v>3686</v>
      </c>
      <c r="D23" s="76" t="s">
        <v>69</v>
      </c>
      <c r="E23" s="12">
        <v>44483</v>
      </c>
      <c r="F23" s="74" t="s">
        <v>523</v>
      </c>
      <c r="G23" s="12" t="s">
        <v>3137</v>
      </c>
      <c r="H23" s="75" t="s">
        <v>3138</v>
      </c>
      <c r="I23" s="15">
        <v>100</v>
      </c>
      <c r="J23" s="15">
        <v>65</v>
      </c>
      <c r="K23" s="15">
        <v>28</v>
      </c>
      <c r="L23" s="15">
        <v>33</v>
      </c>
      <c r="M23" s="79">
        <v>45.5</v>
      </c>
      <c r="N23" s="101">
        <v>45.5</v>
      </c>
      <c r="O23" s="63">
        <v>2530</v>
      </c>
      <c r="P23" s="64">
        <f>Table224578910112345678910111213141516171819202122232425[[#This Row],[PEMBULATAN]]*O23</f>
        <v>115115</v>
      </c>
    </row>
    <row r="24" spans="1:16" ht="26.25" customHeight="1" x14ac:dyDescent="0.2">
      <c r="A24" s="13"/>
      <c r="B24" s="73"/>
      <c r="C24" s="71" t="s">
        <v>3687</v>
      </c>
      <c r="D24" s="76" t="s">
        <v>69</v>
      </c>
      <c r="E24" s="12">
        <v>44483</v>
      </c>
      <c r="F24" s="74" t="s">
        <v>523</v>
      </c>
      <c r="G24" s="12" t="s">
        <v>3137</v>
      </c>
      <c r="H24" s="75" t="s">
        <v>3138</v>
      </c>
      <c r="I24" s="15">
        <v>94</v>
      </c>
      <c r="J24" s="15">
        <v>65</v>
      </c>
      <c r="K24" s="15">
        <v>34</v>
      </c>
      <c r="L24" s="15">
        <v>17</v>
      </c>
      <c r="M24" s="79">
        <v>51.935000000000002</v>
      </c>
      <c r="N24" s="101">
        <v>51.935000000000002</v>
      </c>
      <c r="O24" s="63">
        <v>2530</v>
      </c>
      <c r="P24" s="64">
        <f>Table224578910112345678910111213141516171819202122232425[[#This Row],[PEMBULATAN]]*O24</f>
        <v>131395.55000000002</v>
      </c>
    </row>
    <row r="25" spans="1:16" ht="26.25" customHeight="1" x14ac:dyDescent="0.2">
      <c r="A25" s="13"/>
      <c r="B25" s="73"/>
      <c r="C25" s="71" t="s">
        <v>3688</v>
      </c>
      <c r="D25" s="76" t="s">
        <v>69</v>
      </c>
      <c r="E25" s="12">
        <v>44483</v>
      </c>
      <c r="F25" s="74" t="s">
        <v>523</v>
      </c>
      <c r="G25" s="12" t="s">
        <v>3137</v>
      </c>
      <c r="H25" s="75" t="s">
        <v>3138</v>
      </c>
      <c r="I25" s="15">
        <v>47</v>
      </c>
      <c r="J25" s="15">
        <v>50</v>
      </c>
      <c r="K25" s="15">
        <v>24</v>
      </c>
      <c r="L25" s="15">
        <v>5</v>
      </c>
      <c r="M25" s="79">
        <v>14.1</v>
      </c>
      <c r="N25" s="101">
        <v>14.1</v>
      </c>
      <c r="O25" s="63">
        <v>2530</v>
      </c>
      <c r="P25" s="64">
        <f>Table224578910112345678910111213141516171819202122232425[[#This Row],[PEMBULATAN]]*O25</f>
        <v>35673</v>
      </c>
    </row>
    <row r="26" spans="1:16" ht="26.25" customHeight="1" x14ac:dyDescent="0.2">
      <c r="A26" s="13"/>
      <c r="B26" s="73"/>
      <c r="C26" s="71" t="s">
        <v>3689</v>
      </c>
      <c r="D26" s="76" t="s">
        <v>69</v>
      </c>
      <c r="E26" s="12">
        <v>44483</v>
      </c>
      <c r="F26" s="74" t="s">
        <v>523</v>
      </c>
      <c r="G26" s="12" t="s">
        <v>3137</v>
      </c>
      <c r="H26" s="75" t="s">
        <v>3138</v>
      </c>
      <c r="I26" s="15">
        <v>105</v>
      </c>
      <c r="J26" s="15">
        <v>55</v>
      </c>
      <c r="K26" s="15">
        <v>44</v>
      </c>
      <c r="L26" s="15">
        <v>22</v>
      </c>
      <c r="M26" s="79">
        <v>63.524999999999999</v>
      </c>
      <c r="N26" s="101">
        <v>63.524999999999999</v>
      </c>
      <c r="O26" s="63">
        <v>2530</v>
      </c>
      <c r="P26" s="64">
        <f>Table224578910112345678910111213141516171819202122232425[[#This Row],[PEMBULATAN]]*O26</f>
        <v>160718.25</v>
      </c>
    </row>
    <row r="27" spans="1:16" ht="26.25" customHeight="1" x14ac:dyDescent="0.2">
      <c r="A27" s="13"/>
      <c r="B27" s="73"/>
      <c r="C27" s="71" t="s">
        <v>3690</v>
      </c>
      <c r="D27" s="76" t="s">
        <v>69</v>
      </c>
      <c r="E27" s="12">
        <v>44483</v>
      </c>
      <c r="F27" s="74" t="s">
        <v>523</v>
      </c>
      <c r="G27" s="12" t="s">
        <v>3137</v>
      </c>
      <c r="H27" s="75" t="s">
        <v>3138</v>
      </c>
      <c r="I27" s="15">
        <v>84</v>
      </c>
      <c r="J27" s="15">
        <v>33</v>
      </c>
      <c r="K27" s="15">
        <v>31</v>
      </c>
      <c r="L27" s="15">
        <v>4</v>
      </c>
      <c r="M27" s="79">
        <v>21.483000000000001</v>
      </c>
      <c r="N27" s="101">
        <v>22</v>
      </c>
      <c r="O27" s="63">
        <v>2530</v>
      </c>
      <c r="P27" s="64">
        <f>Table224578910112345678910111213141516171819202122232425[[#This Row],[PEMBULATAN]]*O27</f>
        <v>55660</v>
      </c>
    </row>
    <row r="28" spans="1:16" ht="26.25" customHeight="1" x14ac:dyDescent="0.2">
      <c r="A28" s="13"/>
      <c r="B28" s="73"/>
      <c r="C28" s="71" t="s">
        <v>3691</v>
      </c>
      <c r="D28" s="76" t="s">
        <v>69</v>
      </c>
      <c r="E28" s="12">
        <v>44483</v>
      </c>
      <c r="F28" s="74" t="s">
        <v>523</v>
      </c>
      <c r="G28" s="12" t="s">
        <v>3137</v>
      </c>
      <c r="H28" s="75" t="s">
        <v>3138</v>
      </c>
      <c r="I28" s="15">
        <v>100</v>
      </c>
      <c r="J28" s="15">
        <v>58</v>
      </c>
      <c r="K28" s="15">
        <v>35</v>
      </c>
      <c r="L28" s="15">
        <v>13</v>
      </c>
      <c r="M28" s="79">
        <v>50.75</v>
      </c>
      <c r="N28" s="101">
        <v>50.75</v>
      </c>
      <c r="O28" s="63">
        <v>2530</v>
      </c>
      <c r="P28" s="64">
        <f>Table224578910112345678910111213141516171819202122232425[[#This Row],[PEMBULATAN]]*O28</f>
        <v>128397.5</v>
      </c>
    </row>
    <row r="29" spans="1:16" ht="26.25" customHeight="1" x14ac:dyDescent="0.2">
      <c r="A29" s="13"/>
      <c r="B29" s="73"/>
      <c r="C29" s="71" t="s">
        <v>3692</v>
      </c>
      <c r="D29" s="76" t="s">
        <v>69</v>
      </c>
      <c r="E29" s="12">
        <v>44483</v>
      </c>
      <c r="F29" s="74" t="s">
        <v>523</v>
      </c>
      <c r="G29" s="12" t="s">
        <v>3137</v>
      </c>
      <c r="H29" s="75" t="s">
        <v>3138</v>
      </c>
      <c r="I29" s="15">
        <v>100</v>
      </c>
      <c r="J29" s="15">
        <v>65</v>
      </c>
      <c r="K29" s="15">
        <v>37</v>
      </c>
      <c r="L29" s="15">
        <v>20</v>
      </c>
      <c r="M29" s="79">
        <v>60.125</v>
      </c>
      <c r="N29" s="101">
        <v>60.125</v>
      </c>
      <c r="O29" s="63">
        <v>2530</v>
      </c>
      <c r="P29" s="64">
        <f>Table224578910112345678910111213141516171819202122232425[[#This Row],[PEMBULATAN]]*O29</f>
        <v>152116.25</v>
      </c>
    </row>
    <row r="30" spans="1:16" ht="26.25" customHeight="1" x14ac:dyDescent="0.2">
      <c r="A30" s="13"/>
      <c r="B30" s="73"/>
      <c r="C30" s="71" t="s">
        <v>3693</v>
      </c>
      <c r="D30" s="76" t="s">
        <v>69</v>
      </c>
      <c r="E30" s="12">
        <v>44483</v>
      </c>
      <c r="F30" s="74" t="s">
        <v>523</v>
      </c>
      <c r="G30" s="12" t="s">
        <v>3137</v>
      </c>
      <c r="H30" s="75" t="s">
        <v>3138</v>
      </c>
      <c r="I30" s="15">
        <v>101</v>
      </c>
      <c r="J30" s="15">
        <v>64</v>
      </c>
      <c r="K30" s="15">
        <v>33</v>
      </c>
      <c r="L30" s="15">
        <v>18</v>
      </c>
      <c r="M30" s="79">
        <v>53.328000000000003</v>
      </c>
      <c r="N30" s="101">
        <v>54</v>
      </c>
      <c r="O30" s="63">
        <v>2530</v>
      </c>
      <c r="P30" s="64">
        <f>Table224578910112345678910111213141516171819202122232425[[#This Row],[PEMBULATAN]]*O30</f>
        <v>136620</v>
      </c>
    </row>
    <row r="31" spans="1:16" ht="26.25" customHeight="1" x14ac:dyDescent="0.2">
      <c r="A31" s="13"/>
      <c r="B31" s="73"/>
      <c r="C31" s="71" t="s">
        <v>3694</v>
      </c>
      <c r="D31" s="76" t="s">
        <v>69</v>
      </c>
      <c r="E31" s="12">
        <v>44483</v>
      </c>
      <c r="F31" s="74" t="s">
        <v>523</v>
      </c>
      <c r="G31" s="12" t="s">
        <v>3137</v>
      </c>
      <c r="H31" s="75" t="s">
        <v>3138</v>
      </c>
      <c r="I31" s="15">
        <v>90</v>
      </c>
      <c r="J31" s="15">
        <v>55</v>
      </c>
      <c r="K31" s="15">
        <v>40</v>
      </c>
      <c r="L31" s="15">
        <v>17</v>
      </c>
      <c r="M31" s="79">
        <v>49.5</v>
      </c>
      <c r="N31" s="101">
        <v>49.5</v>
      </c>
      <c r="O31" s="63">
        <v>2530</v>
      </c>
      <c r="P31" s="64">
        <f>Table224578910112345678910111213141516171819202122232425[[#This Row],[PEMBULATAN]]*O31</f>
        <v>125235</v>
      </c>
    </row>
    <row r="32" spans="1:16" ht="26.25" customHeight="1" x14ac:dyDescent="0.2">
      <c r="A32" s="13"/>
      <c r="B32" s="73"/>
      <c r="C32" s="71" t="s">
        <v>3695</v>
      </c>
      <c r="D32" s="76" t="s">
        <v>69</v>
      </c>
      <c r="E32" s="12">
        <v>44483</v>
      </c>
      <c r="F32" s="74" t="s">
        <v>523</v>
      </c>
      <c r="G32" s="12" t="s">
        <v>3137</v>
      </c>
      <c r="H32" s="75" t="s">
        <v>3138</v>
      </c>
      <c r="I32" s="15">
        <v>97</v>
      </c>
      <c r="J32" s="15">
        <v>58</v>
      </c>
      <c r="K32" s="15">
        <v>40</v>
      </c>
      <c r="L32" s="15">
        <v>30</v>
      </c>
      <c r="M32" s="79">
        <v>56.26</v>
      </c>
      <c r="N32" s="101">
        <v>56.26</v>
      </c>
      <c r="O32" s="63">
        <v>2530</v>
      </c>
      <c r="P32" s="64">
        <f>Table224578910112345678910111213141516171819202122232425[[#This Row],[PEMBULATAN]]*O32</f>
        <v>142337.79999999999</v>
      </c>
    </row>
    <row r="33" spans="1:16" ht="26.25" customHeight="1" x14ac:dyDescent="0.2">
      <c r="A33" s="13"/>
      <c r="B33" s="73"/>
      <c r="C33" s="71" t="s">
        <v>3696</v>
      </c>
      <c r="D33" s="76" t="s">
        <v>69</v>
      </c>
      <c r="E33" s="12">
        <v>44483</v>
      </c>
      <c r="F33" s="74" t="s">
        <v>523</v>
      </c>
      <c r="G33" s="12" t="s">
        <v>3137</v>
      </c>
      <c r="H33" s="75" t="s">
        <v>3138</v>
      </c>
      <c r="I33" s="15">
        <v>96</v>
      </c>
      <c r="J33" s="15">
        <v>62</v>
      </c>
      <c r="K33" s="15">
        <v>28</v>
      </c>
      <c r="L33" s="15">
        <v>20</v>
      </c>
      <c r="M33" s="79">
        <v>41.664000000000001</v>
      </c>
      <c r="N33" s="101">
        <v>41.664000000000001</v>
      </c>
      <c r="O33" s="63">
        <v>2530</v>
      </c>
      <c r="P33" s="64">
        <f>Table224578910112345678910111213141516171819202122232425[[#This Row],[PEMBULATAN]]*O33</f>
        <v>105409.92</v>
      </c>
    </row>
    <row r="34" spans="1:16" ht="26.25" customHeight="1" x14ac:dyDescent="0.2">
      <c r="A34" s="13"/>
      <c r="B34" s="73"/>
      <c r="C34" s="71" t="s">
        <v>3697</v>
      </c>
      <c r="D34" s="76" t="s">
        <v>69</v>
      </c>
      <c r="E34" s="12">
        <v>44483</v>
      </c>
      <c r="F34" s="74" t="s">
        <v>523</v>
      </c>
      <c r="G34" s="12" t="s">
        <v>3137</v>
      </c>
      <c r="H34" s="75" t="s">
        <v>3138</v>
      </c>
      <c r="I34" s="15">
        <v>98</v>
      </c>
      <c r="J34" s="15">
        <v>58</v>
      </c>
      <c r="K34" s="15">
        <v>29</v>
      </c>
      <c r="L34" s="15">
        <v>30</v>
      </c>
      <c r="M34" s="79">
        <v>41.209000000000003</v>
      </c>
      <c r="N34" s="101">
        <v>41.209000000000003</v>
      </c>
      <c r="O34" s="63">
        <v>2530</v>
      </c>
      <c r="P34" s="64">
        <f>Table224578910112345678910111213141516171819202122232425[[#This Row],[PEMBULATAN]]*O34</f>
        <v>104258.77</v>
      </c>
    </row>
    <row r="35" spans="1:16" ht="26.25" customHeight="1" x14ac:dyDescent="0.2">
      <c r="A35" s="13"/>
      <c r="B35" s="73"/>
      <c r="C35" s="71" t="s">
        <v>3698</v>
      </c>
      <c r="D35" s="76" t="s">
        <v>69</v>
      </c>
      <c r="E35" s="12">
        <v>44483</v>
      </c>
      <c r="F35" s="74" t="s">
        <v>523</v>
      </c>
      <c r="G35" s="12" t="s">
        <v>3137</v>
      </c>
      <c r="H35" s="75" t="s">
        <v>3138</v>
      </c>
      <c r="I35" s="15">
        <v>53</v>
      </c>
      <c r="J35" s="15">
        <v>38</v>
      </c>
      <c r="K35" s="15">
        <v>15</v>
      </c>
      <c r="L35" s="15">
        <v>3</v>
      </c>
      <c r="M35" s="79">
        <v>7.5525000000000002</v>
      </c>
      <c r="N35" s="101">
        <v>7.5525000000000002</v>
      </c>
      <c r="O35" s="63">
        <v>2530</v>
      </c>
      <c r="P35" s="64">
        <f>Table224578910112345678910111213141516171819202122232425[[#This Row],[PEMBULATAN]]*O35</f>
        <v>19107.825000000001</v>
      </c>
    </row>
    <row r="36" spans="1:16" ht="26.25" customHeight="1" x14ac:dyDescent="0.2">
      <c r="A36" s="13"/>
      <c r="B36" s="73"/>
      <c r="C36" s="71" t="s">
        <v>3699</v>
      </c>
      <c r="D36" s="76" t="s">
        <v>69</v>
      </c>
      <c r="E36" s="12">
        <v>44483</v>
      </c>
      <c r="F36" s="74" t="s">
        <v>523</v>
      </c>
      <c r="G36" s="12" t="s">
        <v>3137</v>
      </c>
      <c r="H36" s="75" t="s">
        <v>3138</v>
      </c>
      <c r="I36" s="15">
        <v>57</v>
      </c>
      <c r="J36" s="15">
        <v>40</v>
      </c>
      <c r="K36" s="15">
        <v>20</v>
      </c>
      <c r="L36" s="15">
        <v>6</v>
      </c>
      <c r="M36" s="79">
        <v>11.4</v>
      </c>
      <c r="N36" s="101">
        <v>12</v>
      </c>
      <c r="O36" s="63">
        <v>2530</v>
      </c>
      <c r="P36" s="64">
        <f>Table224578910112345678910111213141516171819202122232425[[#This Row],[PEMBULATAN]]*O36</f>
        <v>30360</v>
      </c>
    </row>
    <row r="37" spans="1:16" ht="26.25" customHeight="1" x14ac:dyDescent="0.2">
      <c r="A37" s="13"/>
      <c r="B37" s="73"/>
      <c r="C37" s="71" t="s">
        <v>3700</v>
      </c>
      <c r="D37" s="76" t="s">
        <v>69</v>
      </c>
      <c r="E37" s="12">
        <v>44483</v>
      </c>
      <c r="F37" s="74" t="s">
        <v>523</v>
      </c>
      <c r="G37" s="12" t="s">
        <v>3137</v>
      </c>
      <c r="H37" s="75" t="s">
        <v>3138</v>
      </c>
      <c r="I37" s="15">
        <v>78</v>
      </c>
      <c r="J37" s="15">
        <v>56</v>
      </c>
      <c r="K37" s="15">
        <v>30</v>
      </c>
      <c r="L37" s="15">
        <v>21</v>
      </c>
      <c r="M37" s="79">
        <v>32.76</v>
      </c>
      <c r="N37" s="101">
        <v>32.76</v>
      </c>
      <c r="O37" s="63">
        <v>2530</v>
      </c>
      <c r="P37" s="64">
        <f>Table224578910112345678910111213141516171819202122232425[[#This Row],[PEMBULATAN]]*O37</f>
        <v>82882.799999999988</v>
      </c>
    </row>
    <row r="38" spans="1:16" ht="26.25" customHeight="1" x14ac:dyDescent="0.2">
      <c r="A38" s="13"/>
      <c r="B38" s="73"/>
      <c r="C38" s="71" t="s">
        <v>3701</v>
      </c>
      <c r="D38" s="76" t="s">
        <v>69</v>
      </c>
      <c r="E38" s="12">
        <v>44483</v>
      </c>
      <c r="F38" s="74" t="s">
        <v>523</v>
      </c>
      <c r="G38" s="12" t="s">
        <v>3137</v>
      </c>
      <c r="H38" s="75" t="s">
        <v>3138</v>
      </c>
      <c r="I38" s="15">
        <v>84</v>
      </c>
      <c r="J38" s="15">
        <v>57</v>
      </c>
      <c r="K38" s="15">
        <v>34</v>
      </c>
      <c r="L38" s="15">
        <v>20</v>
      </c>
      <c r="M38" s="79">
        <v>40.698</v>
      </c>
      <c r="N38" s="101">
        <v>40.698</v>
      </c>
      <c r="O38" s="63">
        <v>2530</v>
      </c>
      <c r="P38" s="64">
        <f>Table224578910112345678910111213141516171819202122232425[[#This Row],[PEMBULATAN]]*O38</f>
        <v>102965.94</v>
      </c>
    </row>
    <row r="39" spans="1:16" ht="26.25" customHeight="1" x14ac:dyDescent="0.2">
      <c r="A39" s="13"/>
      <c r="B39" s="73"/>
      <c r="C39" s="71" t="s">
        <v>3702</v>
      </c>
      <c r="D39" s="76" t="s">
        <v>69</v>
      </c>
      <c r="E39" s="12">
        <v>44483</v>
      </c>
      <c r="F39" s="74" t="s">
        <v>523</v>
      </c>
      <c r="G39" s="12" t="s">
        <v>3137</v>
      </c>
      <c r="H39" s="75" t="s">
        <v>3138</v>
      </c>
      <c r="I39" s="15">
        <v>81</v>
      </c>
      <c r="J39" s="15">
        <v>58</v>
      </c>
      <c r="K39" s="15">
        <v>23</v>
      </c>
      <c r="L39" s="15">
        <v>15</v>
      </c>
      <c r="M39" s="79">
        <v>27.013500000000001</v>
      </c>
      <c r="N39" s="101">
        <v>27.013500000000001</v>
      </c>
      <c r="O39" s="63">
        <v>2530</v>
      </c>
      <c r="P39" s="64">
        <f>Table224578910112345678910111213141516171819202122232425[[#This Row],[PEMBULATAN]]*O39</f>
        <v>68344.154999999999</v>
      </c>
    </row>
    <row r="40" spans="1:16" ht="26.25" customHeight="1" x14ac:dyDescent="0.2">
      <c r="A40" s="13"/>
      <c r="B40" s="73"/>
      <c r="C40" s="71" t="s">
        <v>3703</v>
      </c>
      <c r="D40" s="76" t="s">
        <v>69</v>
      </c>
      <c r="E40" s="12">
        <v>44483</v>
      </c>
      <c r="F40" s="74" t="s">
        <v>523</v>
      </c>
      <c r="G40" s="12" t="s">
        <v>3137</v>
      </c>
      <c r="H40" s="75" t="s">
        <v>3138</v>
      </c>
      <c r="I40" s="15">
        <v>96</v>
      </c>
      <c r="J40" s="15">
        <v>57</v>
      </c>
      <c r="K40" s="15">
        <v>13</v>
      </c>
      <c r="L40" s="15">
        <v>13</v>
      </c>
      <c r="M40" s="79">
        <v>17.783999999999999</v>
      </c>
      <c r="N40" s="101">
        <v>17.783999999999999</v>
      </c>
      <c r="O40" s="63">
        <v>2530</v>
      </c>
      <c r="P40" s="64">
        <f>Table224578910112345678910111213141516171819202122232425[[#This Row],[PEMBULATAN]]*O40</f>
        <v>44993.52</v>
      </c>
    </row>
    <row r="41" spans="1:16" ht="26.25" customHeight="1" x14ac:dyDescent="0.2">
      <c r="A41" s="13"/>
      <c r="B41" s="73"/>
      <c r="C41" s="71" t="s">
        <v>3704</v>
      </c>
      <c r="D41" s="76" t="s">
        <v>69</v>
      </c>
      <c r="E41" s="12">
        <v>44483</v>
      </c>
      <c r="F41" s="74" t="s">
        <v>523</v>
      </c>
      <c r="G41" s="12" t="s">
        <v>3137</v>
      </c>
      <c r="H41" s="75" t="s">
        <v>3138</v>
      </c>
      <c r="I41" s="15">
        <v>96</v>
      </c>
      <c r="J41" s="15">
        <v>70</v>
      </c>
      <c r="K41" s="15">
        <v>25</v>
      </c>
      <c r="L41" s="15">
        <v>22</v>
      </c>
      <c r="M41" s="79">
        <v>42</v>
      </c>
      <c r="N41" s="101">
        <v>42</v>
      </c>
      <c r="O41" s="63">
        <v>2530</v>
      </c>
      <c r="P41" s="64">
        <f>Table224578910112345678910111213141516171819202122232425[[#This Row],[PEMBULATAN]]*O41</f>
        <v>106260</v>
      </c>
    </row>
    <row r="42" spans="1:16" ht="26.25" customHeight="1" x14ac:dyDescent="0.2">
      <c r="A42" s="13"/>
      <c r="B42" s="73"/>
      <c r="C42" s="71" t="s">
        <v>3705</v>
      </c>
      <c r="D42" s="76" t="s">
        <v>69</v>
      </c>
      <c r="E42" s="12">
        <v>44483</v>
      </c>
      <c r="F42" s="74" t="s">
        <v>523</v>
      </c>
      <c r="G42" s="12" t="s">
        <v>3137</v>
      </c>
      <c r="H42" s="75" t="s">
        <v>3138</v>
      </c>
      <c r="I42" s="15">
        <v>100</v>
      </c>
      <c r="J42" s="15">
        <v>76</v>
      </c>
      <c r="K42" s="15">
        <v>20</v>
      </c>
      <c r="L42" s="15">
        <v>13</v>
      </c>
      <c r="M42" s="79">
        <v>38</v>
      </c>
      <c r="N42" s="101">
        <v>38</v>
      </c>
      <c r="O42" s="63">
        <v>2530</v>
      </c>
      <c r="P42" s="64">
        <f>Table224578910112345678910111213141516171819202122232425[[#This Row],[PEMBULATAN]]*O42</f>
        <v>96140</v>
      </c>
    </row>
    <row r="43" spans="1:16" ht="26.25" customHeight="1" x14ac:dyDescent="0.2">
      <c r="A43" s="13"/>
      <c r="B43" s="73"/>
      <c r="C43" s="71" t="s">
        <v>3706</v>
      </c>
      <c r="D43" s="76" t="s">
        <v>69</v>
      </c>
      <c r="E43" s="12">
        <v>44483</v>
      </c>
      <c r="F43" s="74" t="s">
        <v>523</v>
      </c>
      <c r="G43" s="12" t="s">
        <v>3137</v>
      </c>
      <c r="H43" s="75" t="s">
        <v>3138</v>
      </c>
      <c r="I43" s="15">
        <v>92</v>
      </c>
      <c r="J43" s="15">
        <v>60</v>
      </c>
      <c r="K43" s="15">
        <v>32</v>
      </c>
      <c r="L43" s="15">
        <v>21</v>
      </c>
      <c r="M43" s="79">
        <v>44.16</v>
      </c>
      <c r="N43" s="101">
        <v>44.16</v>
      </c>
      <c r="O43" s="63">
        <v>2530</v>
      </c>
      <c r="P43" s="64">
        <f>Table224578910112345678910111213141516171819202122232425[[#This Row],[PEMBULATAN]]*O43</f>
        <v>111724.79999999999</v>
      </c>
    </row>
    <row r="44" spans="1:16" ht="26.25" customHeight="1" x14ac:dyDescent="0.2">
      <c r="A44" s="13"/>
      <c r="B44" s="73"/>
      <c r="C44" s="71" t="s">
        <v>3707</v>
      </c>
      <c r="D44" s="76" t="s">
        <v>69</v>
      </c>
      <c r="E44" s="12">
        <v>44483</v>
      </c>
      <c r="F44" s="74" t="s">
        <v>523</v>
      </c>
      <c r="G44" s="12" t="s">
        <v>3137</v>
      </c>
      <c r="H44" s="75" t="s">
        <v>3138</v>
      </c>
      <c r="I44" s="15">
        <v>100</v>
      </c>
      <c r="J44" s="15">
        <v>67</v>
      </c>
      <c r="K44" s="15">
        <v>25</v>
      </c>
      <c r="L44" s="15">
        <v>30</v>
      </c>
      <c r="M44" s="79">
        <v>41.875</v>
      </c>
      <c r="N44" s="101">
        <v>41.875</v>
      </c>
      <c r="O44" s="63">
        <v>2530</v>
      </c>
      <c r="P44" s="64">
        <f>Table224578910112345678910111213141516171819202122232425[[#This Row],[PEMBULATAN]]*O44</f>
        <v>105943.75</v>
      </c>
    </row>
    <row r="45" spans="1:16" ht="26.25" customHeight="1" x14ac:dyDescent="0.2">
      <c r="A45" s="13"/>
      <c r="B45" s="73"/>
      <c r="C45" s="71" t="s">
        <v>3708</v>
      </c>
      <c r="D45" s="76" t="s">
        <v>69</v>
      </c>
      <c r="E45" s="12">
        <v>44483</v>
      </c>
      <c r="F45" s="74" t="s">
        <v>523</v>
      </c>
      <c r="G45" s="12" t="s">
        <v>3137</v>
      </c>
      <c r="H45" s="75" t="s">
        <v>3138</v>
      </c>
      <c r="I45" s="15">
        <v>92</v>
      </c>
      <c r="J45" s="15">
        <v>56</v>
      </c>
      <c r="K45" s="15">
        <v>32</v>
      </c>
      <c r="L45" s="15">
        <v>23</v>
      </c>
      <c r="M45" s="79">
        <v>41.216000000000001</v>
      </c>
      <c r="N45" s="101">
        <v>41.216000000000001</v>
      </c>
      <c r="O45" s="63">
        <v>2530</v>
      </c>
      <c r="P45" s="64">
        <f>Table224578910112345678910111213141516171819202122232425[[#This Row],[PEMBULATAN]]*O45</f>
        <v>104276.48</v>
      </c>
    </row>
    <row r="46" spans="1:16" ht="26.25" customHeight="1" x14ac:dyDescent="0.2">
      <c r="A46" s="13"/>
      <c r="B46" s="73"/>
      <c r="C46" s="71" t="s">
        <v>3709</v>
      </c>
      <c r="D46" s="76" t="s">
        <v>69</v>
      </c>
      <c r="E46" s="12">
        <v>44483</v>
      </c>
      <c r="F46" s="74" t="s">
        <v>523</v>
      </c>
      <c r="G46" s="12" t="s">
        <v>3137</v>
      </c>
      <c r="H46" s="75" t="s">
        <v>3138</v>
      </c>
      <c r="I46" s="15">
        <v>105</v>
      </c>
      <c r="J46" s="15">
        <v>59</v>
      </c>
      <c r="K46" s="15">
        <v>21</v>
      </c>
      <c r="L46" s="15">
        <v>29</v>
      </c>
      <c r="M46" s="79">
        <v>32.52375</v>
      </c>
      <c r="N46" s="101">
        <v>32.52375</v>
      </c>
      <c r="O46" s="63">
        <v>2530</v>
      </c>
      <c r="P46" s="64">
        <f>Table224578910112345678910111213141516171819202122232425[[#This Row],[PEMBULATAN]]*O46</f>
        <v>82285.087499999994</v>
      </c>
    </row>
    <row r="47" spans="1:16" ht="26.25" customHeight="1" x14ac:dyDescent="0.2">
      <c r="A47" s="13"/>
      <c r="B47" s="73"/>
      <c r="C47" s="71" t="s">
        <v>3710</v>
      </c>
      <c r="D47" s="76" t="s">
        <v>69</v>
      </c>
      <c r="E47" s="12">
        <v>44483</v>
      </c>
      <c r="F47" s="74" t="s">
        <v>523</v>
      </c>
      <c r="G47" s="12" t="s">
        <v>3137</v>
      </c>
      <c r="H47" s="75" t="s">
        <v>3138</v>
      </c>
      <c r="I47" s="15">
        <v>57</v>
      </c>
      <c r="J47" s="15">
        <v>32</v>
      </c>
      <c r="K47" s="15">
        <v>18</v>
      </c>
      <c r="L47" s="15">
        <v>5</v>
      </c>
      <c r="M47" s="79">
        <v>8.2080000000000002</v>
      </c>
      <c r="N47" s="101">
        <v>8.2080000000000002</v>
      </c>
      <c r="O47" s="63">
        <v>2530</v>
      </c>
      <c r="P47" s="64">
        <f>Table224578910112345678910111213141516171819202122232425[[#This Row],[PEMBULATAN]]*O47</f>
        <v>20766.240000000002</v>
      </c>
    </row>
    <row r="48" spans="1:16" ht="26.25" customHeight="1" x14ac:dyDescent="0.2">
      <c r="A48" s="13"/>
      <c r="B48" s="73"/>
      <c r="C48" s="71" t="s">
        <v>3711</v>
      </c>
      <c r="D48" s="76" t="s">
        <v>69</v>
      </c>
      <c r="E48" s="12">
        <v>44483</v>
      </c>
      <c r="F48" s="74" t="s">
        <v>523</v>
      </c>
      <c r="G48" s="12" t="s">
        <v>3137</v>
      </c>
      <c r="H48" s="75" t="s">
        <v>3138</v>
      </c>
      <c r="I48" s="15">
        <v>63</v>
      </c>
      <c r="J48" s="15">
        <v>54</v>
      </c>
      <c r="K48" s="15">
        <v>17</v>
      </c>
      <c r="L48" s="15">
        <v>6</v>
      </c>
      <c r="M48" s="79">
        <v>14.458500000000001</v>
      </c>
      <c r="N48" s="101">
        <v>15</v>
      </c>
      <c r="O48" s="63">
        <v>2530</v>
      </c>
      <c r="P48" s="64">
        <f>Table224578910112345678910111213141516171819202122232425[[#This Row],[PEMBULATAN]]*O48</f>
        <v>37950</v>
      </c>
    </row>
    <row r="49" spans="1:16" ht="26.25" customHeight="1" x14ac:dyDescent="0.2">
      <c r="A49" s="13"/>
      <c r="B49" s="73"/>
      <c r="C49" s="71" t="s">
        <v>3712</v>
      </c>
      <c r="D49" s="76" t="s">
        <v>69</v>
      </c>
      <c r="E49" s="12">
        <v>44483</v>
      </c>
      <c r="F49" s="74" t="s">
        <v>523</v>
      </c>
      <c r="G49" s="12" t="s">
        <v>3137</v>
      </c>
      <c r="H49" s="75" t="s">
        <v>3138</v>
      </c>
      <c r="I49" s="15">
        <v>65</v>
      </c>
      <c r="J49" s="15">
        <v>50</v>
      </c>
      <c r="K49" s="15">
        <v>30</v>
      </c>
      <c r="L49" s="15">
        <v>7</v>
      </c>
      <c r="M49" s="79">
        <v>24.375</v>
      </c>
      <c r="N49" s="101">
        <v>25</v>
      </c>
      <c r="O49" s="63">
        <v>2530</v>
      </c>
      <c r="P49" s="64">
        <f>Table224578910112345678910111213141516171819202122232425[[#This Row],[PEMBULATAN]]*O49</f>
        <v>63250</v>
      </c>
    </row>
    <row r="50" spans="1:16" ht="26.25" customHeight="1" x14ac:dyDescent="0.2">
      <c r="A50" s="13"/>
      <c r="B50" s="73"/>
      <c r="C50" s="71" t="s">
        <v>3713</v>
      </c>
      <c r="D50" s="76" t="s">
        <v>69</v>
      </c>
      <c r="E50" s="12">
        <v>44483</v>
      </c>
      <c r="F50" s="74" t="s">
        <v>523</v>
      </c>
      <c r="G50" s="12" t="s">
        <v>3137</v>
      </c>
      <c r="H50" s="75" t="s">
        <v>3138</v>
      </c>
      <c r="I50" s="15">
        <v>78</v>
      </c>
      <c r="J50" s="15">
        <v>58</v>
      </c>
      <c r="K50" s="15">
        <v>25</v>
      </c>
      <c r="L50" s="15">
        <v>16</v>
      </c>
      <c r="M50" s="79">
        <v>28.274999999999999</v>
      </c>
      <c r="N50" s="101">
        <v>28.274999999999999</v>
      </c>
      <c r="O50" s="63">
        <v>2530</v>
      </c>
      <c r="P50" s="64">
        <f>Table224578910112345678910111213141516171819202122232425[[#This Row],[PEMBULATAN]]*O50</f>
        <v>71535.75</v>
      </c>
    </row>
    <row r="51" spans="1:16" ht="26.25" customHeight="1" x14ac:dyDescent="0.2">
      <c r="A51" s="13"/>
      <c r="B51" s="73"/>
      <c r="C51" s="71" t="s">
        <v>3714</v>
      </c>
      <c r="D51" s="76" t="s">
        <v>69</v>
      </c>
      <c r="E51" s="12">
        <v>44483</v>
      </c>
      <c r="F51" s="74" t="s">
        <v>523</v>
      </c>
      <c r="G51" s="12" t="s">
        <v>3137</v>
      </c>
      <c r="H51" s="75" t="s">
        <v>3138</v>
      </c>
      <c r="I51" s="15">
        <v>78</v>
      </c>
      <c r="J51" s="15">
        <v>57</v>
      </c>
      <c r="K51" s="15">
        <v>28</v>
      </c>
      <c r="L51" s="15">
        <v>9</v>
      </c>
      <c r="M51" s="79">
        <v>31.122</v>
      </c>
      <c r="N51" s="101">
        <v>31.122</v>
      </c>
      <c r="O51" s="63">
        <v>2530</v>
      </c>
      <c r="P51" s="64">
        <f>Table224578910112345678910111213141516171819202122232425[[#This Row],[PEMBULATAN]]*O51</f>
        <v>78738.66</v>
      </c>
    </row>
    <row r="52" spans="1:16" ht="26.25" customHeight="1" x14ac:dyDescent="0.2">
      <c r="A52" s="13"/>
      <c r="B52" s="73"/>
      <c r="C52" s="71" t="s">
        <v>3715</v>
      </c>
      <c r="D52" s="76" t="s">
        <v>69</v>
      </c>
      <c r="E52" s="12">
        <v>44483</v>
      </c>
      <c r="F52" s="74" t="s">
        <v>523</v>
      </c>
      <c r="G52" s="12" t="s">
        <v>3137</v>
      </c>
      <c r="H52" s="75" t="s">
        <v>3138</v>
      </c>
      <c r="I52" s="15">
        <v>73</v>
      </c>
      <c r="J52" s="15">
        <v>57</v>
      </c>
      <c r="K52" s="15">
        <v>28</v>
      </c>
      <c r="L52" s="15">
        <v>9</v>
      </c>
      <c r="M52" s="79">
        <v>29.126999999999999</v>
      </c>
      <c r="N52" s="101">
        <v>29.126999999999999</v>
      </c>
      <c r="O52" s="63">
        <v>2530</v>
      </c>
      <c r="P52" s="64">
        <f>Table224578910112345678910111213141516171819202122232425[[#This Row],[PEMBULATAN]]*O52</f>
        <v>73691.31</v>
      </c>
    </row>
    <row r="53" spans="1:16" ht="26.25" customHeight="1" x14ac:dyDescent="0.2">
      <c r="A53" s="13"/>
      <c r="B53" s="73"/>
      <c r="C53" s="71" t="s">
        <v>3716</v>
      </c>
      <c r="D53" s="76" t="s">
        <v>69</v>
      </c>
      <c r="E53" s="12">
        <v>44483</v>
      </c>
      <c r="F53" s="74" t="s">
        <v>523</v>
      </c>
      <c r="G53" s="12" t="s">
        <v>3137</v>
      </c>
      <c r="H53" s="75" t="s">
        <v>3138</v>
      </c>
      <c r="I53" s="15">
        <v>81</v>
      </c>
      <c r="J53" s="15">
        <v>58</v>
      </c>
      <c r="K53" s="15">
        <v>26</v>
      </c>
      <c r="L53" s="15">
        <v>11</v>
      </c>
      <c r="M53" s="79">
        <v>30.536999999999999</v>
      </c>
      <c r="N53" s="101">
        <v>30.536999999999999</v>
      </c>
      <c r="O53" s="63">
        <v>2530</v>
      </c>
      <c r="P53" s="64">
        <f>Table224578910112345678910111213141516171819202122232425[[#This Row],[PEMBULATAN]]*O53</f>
        <v>77258.61</v>
      </c>
    </row>
    <row r="54" spans="1:16" ht="26.25" customHeight="1" x14ac:dyDescent="0.2">
      <c r="A54" s="13"/>
      <c r="B54" s="73"/>
      <c r="C54" s="71" t="s">
        <v>3717</v>
      </c>
      <c r="D54" s="76" t="s">
        <v>69</v>
      </c>
      <c r="E54" s="12">
        <v>44483</v>
      </c>
      <c r="F54" s="74" t="s">
        <v>523</v>
      </c>
      <c r="G54" s="12" t="s">
        <v>3137</v>
      </c>
      <c r="H54" s="75" t="s">
        <v>3138</v>
      </c>
      <c r="I54" s="15">
        <v>101</v>
      </c>
      <c r="J54" s="15">
        <v>72</v>
      </c>
      <c r="K54" s="15">
        <v>30</v>
      </c>
      <c r="L54" s="15">
        <v>27</v>
      </c>
      <c r="M54" s="79">
        <v>54.54</v>
      </c>
      <c r="N54" s="101">
        <v>54.54</v>
      </c>
      <c r="O54" s="63">
        <v>2530</v>
      </c>
      <c r="P54" s="64">
        <f>Table224578910112345678910111213141516171819202122232425[[#This Row],[PEMBULATAN]]*O54</f>
        <v>137986.20000000001</v>
      </c>
    </row>
    <row r="55" spans="1:16" ht="26.25" customHeight="1" x14ac:dyDescent="0.2">
      <c r="A55" s="13"/>
      <c r="B55" s="73"/>
      <c r="C55" s="71" t="s">
        <v>3718</v>
      </c>
      <c r="D55" s="76" t="s">
        <v>69</v>
      </c>
      <c r="E55" s="12">
        <v>44483</v>
      </c>
      <c r="F55" s="74" t="s">
        <v>523</v>
      </c>
      <c r="G55" s="12" t="s">
        <v>3137</v>
      </c>
      <c r="H55" s="75" t="s">
        <v>3138</v>
      </c>
      <c r="I55" s="15">
        <v>91</v>
      </c>
      <c r="J55" s="15">
        <v>70</v>
      </c>
      <c r="K55" s="15">
        <v>27</v>
      </c>
      <c r="L55" s="15">
        <v>12</v>
      </c>
      <c r="M55" s="79">
        <v>42.997500000000002</v>
      </c>
      <c r="N55" s="101">
        <v>42.997500000000002</v>
      </c>
      <c r="O55" s="63">
        <v>2530</v>
      </c>
      <c r="P55" s="64">
        <f>Table224578910112345678910111213141516171819202122232425[[#This Row],[PEMBULATAN]]*O55</f>
        <v>108783.675</v>
      </c>
    </row>
    <row r="56" spans="1:16" ht="26.25" customHeight="1" x14ac:dyDescent="0.2">
      <c r="A56" s="13"/>
      <c r="B56" s="73"/>
      <c r="C56" s="71" t="s">
        <v>3719</v>
      </c>
      <c r="D56" s="76" t="s">
        <v>69</v>
      </c>
      <c r="E56" s="12">
        <v>44483</v>
      </c>
      <c r="F56" s="74" t="s">
        <v>523</v>
      </c>
      <c r="G56" s="12" t="s">
        <v>3137</v>
      </c>
      <c r="H56" s="75" t="s">
        <v>3138</v>
      </c>
      <c r="I56" s="15">
        <v>82</v>
      </c>
      <c r="J56" s="15">
        <v>58</v>
      </c>
      <c r="K56" s="15">
        <v>30</v>
      </c>
      <c r="L56" s="15">
        <v>19</v>
      </c>
      <c r="M56" s="79">
        <v>35.67</v>
      </c>
      <c r="N56" s="101">
        <v>35.67</v>
      </c>
      <c r="O56" s="63">
        <v>2530</v>
      </c>
      <c r="P56" s="64">
        <f>Table224578910112345678910111213141516171819202122232425[[#This Row],[PEMBULATAN]]*O56</f>
        <v>90245.1</v>
      </c>
    </row>
    <row r="57" spans="1:16" ht="26.25" customHeight="1" x14ac:dyDescent="0.2">
      <c r="A57" s="13"/>
      <c r="B57" s="73"/>
      <c r="C57" s="71" t="s">
        <v>3720</v>
      </c>
      <c r="D57" s="76" t="s">
        <v>69</v>
      </c>
      <c r="E57" s="12">
        <v>44483</v>
      </c>
      <c r="F57" s="74" t="s">
        <v>523</v>
      </c>
      <c r="G57" s="12" t="s">
        <v>3137</v>
      </c>
      <c r="H57" s="75" t="s">
        <v>3138</v>
      </c>
      <c r="I57" s="15">
        <v>75</v>
      </c>
      <c r="J57" s="15">
        <v>44</v>
      </c>
      <c r="K57" s="15">
        <v>37</v>
      </c>
      <c r="L57" s="15">
        <v>12</v>
      </c>
      <c r="M57" s="79">
        <v>30.524999999999999</v>
      </c>
      <c r="N57" s="101">
        <v>30.524999999999999</v>
      </c>
      <c r="O57" s="63">
        <v>2530</v>
      </c>
      <c r="P57" s="64">
        <f>Table224578910112345678910111213141516171819202122232425[[#This Row],[PEMBULATAN]]*O57</f>
        <v>77228.25</v>
      </c>
    </row>
    <row r="58" spans="1:16" ht="26.25" customHeight="1" x14ac:dyDescent="0.2">
      <c r="A58" s="13"/>
      <c r="B58" s="73"/>
      <c r="C58" s="71" t="s">
        <v>3721</v>
      </c>
      <c r="D58" s="76" t="s">
        <v>69</v>
      </c>
      <c r="E58" s="12">
        <v>44483</v>
      </c>
      <c r="F58" s="74" t="s">
        <v>523</v>
      </c>
      <c r="G58" s="12" t="s">
        <v>3137</v>
      </c>
      <c r="H58" s="75" t="s">
        <v>3138</v>
      </c>
      <c r="I58" s="15">
        <v>78</v>
      </c>
      <c r="J58" s="15">
        <v>57</v>
      </c>
      <c r="K58" s="15">
        <v>15</v>
      </c>
      <c r="L58" s="15">
        <v>7</v>
      </c>
      <c r="M58" s="79">
        <v>16.672499999999999</v>
      </c>
      <c r="N58" s="101">
        <v>16.672499999999999</v>
      </c>
      <c r="O58" s="63">
        <v>2530</v>
      </c>
      <c r="P58" s="64">
        <f>Table224578910112345678910111213141516171819202122232425[[#This Row],[PEMBULATAN]]*O58</f>
        <v>42181.424999999996</v>
      </c>
    </row>
    <row r="59" spans="1:16" ht="26.25" customHeight="1" x14ac:dyDescent="0.2">
      <c r="A59" s="13"/>
      <c r="B59" s="73"/>
      <c r="C59" s="71" t="s">
        <v>3722</v>
      </c>
      <c r="D59" s="76" t="s">
        <v>69</v>
      </c>
      <c r="E59" s="12">
        <v>44483</v>
      </c>
      <c r="F59" s="74" t="s">
        <v>523</v>
      </c>
      <c r="G59" s="12" t="s">
        <v>3137</v>
      </c>
      <c r="H59" s="75" t="s">
        <v>3138</v>
      </c>
      <c r="I59" s="15">
        <v>68</v>
      </c>
      <c r="J59" s="15">
        <v>56</v>
      </c>
      <c r="K59" s="15">
        <v>21</v>
      </c>
      <c r="L59" s="15">
        <v>10</v>
      </c>
      <c r="M59" s="79">
        <v>19.992000000000001</v>
      </c>
      <c r="N59" s="101">
        <v>19.992000000000001</v>
      </c>
      <c r="O59" s="63">
        <v>2530</v>
      </c>
      <c r="P59" s="64">
        <f>Table224578910112345678910111213141516171819202122232425[[#This Row],[PEMBULATAN]]*O59</f>
        <v>50579.76</v>
      </c>
    </row>
    <row r="60" spans="1:16" ht="26.25" customHeight="1" x14ac:dyDescent="0.2">
      <c r="A60" s="13"/>
      <c r="B60" s="73"/>
      <c r="C60" s="71" t="s">
        <v>3723</v>
      </c>
      <c r="D60" s="76" t="s">
        <v>69</v>
      </c>
      <c r="E60" s="12">
        <v>44483</v>
      </c>
      <c r="F60" s="74" t="s">
        <v>523</v>
      </c>
      <c r="G60" s="12" t="s">
        <v>3137</v>
      </c>
      <c r="H60" s="75" t="s">
        <v>3138</v>
      </c>
      <c r="I60" s="15">
        <v>66</v>
      </c>
      <c r="J60" s="15">
        <v>37</v>
      </c>
      <c r="K60" s="15">
        <v>20</v>
      </c>
      <c r="L60" s="15">
        <v>2</v>
      </c>
      <c r="M60" s="79">
        <v>12.21</v>
      </c>
      <c r="N60" s="101">
        <v>12.21</v>
      </c>
      <c r="O60" s="63">
        <v>2530</v>
      </c>
      <c r="P60" s="64">
        <f>Table224578910112345678910111213141516171819202122232425[[#This Row],[PEMBULATAN]]*O60</f>
        <v>30891.300000000003</v>
      </c>
    </row>
    <row r="61" spans="1:16" ht="26.25" customHeight="1" x14ac:dyDescent="0.2">
      <c r="A61" s="13"/>
      <c r="B61" s="73"/>
      <c r="C61" s="71" t="s">
        <v>3724</v>
      </c>
      <c r="D61" s="76" t="s">
        <v>69</v>
      </c>
      <c r="E61" s="12">
        <v>44483</v>
      </c>
      <c r="F61" s="74" t="s">
        <v>523</v>
      </c>
      <c r="G61" s="12" t="s">
        <v>3137</v>
      </c>
      <c r="H61" s="75" t="s">
        <v>3138</v>
      </c>
      <c r="I61" s="15">
        <v>62</v>
      </c>
      <c r="J61" s="15">
        <v>37</v>
      </c>
      <c r="K61" s="15">
        <v>13</v>
      </c>
      <c r="L61" s="15">
        <v>3</v>
      </c>
      <c r="M61" s="79">
        <v>7.4554999999999998</v>
      </c>
      <c r="N61" s="101">
        <v>8</v>
      </c>
      <c r="O61" s="63">
        <v>2530</v>
      </c>
      <c r="P61" s="64">
        <f>Table224578910112345678910111213141516171819202122232425[[#This Row],[PEMBULATAN]]*O61</f>
        <v>20240</v>
      </c>
    </row>
    <row r="62" spans="1:16" ht="26.25" customHeight="1" x14ac:dyDescent="0.2">
      <c r="A62" s="13"/>
      <c r="B62" s="73"/>
      <c r="C62" s="71" t="s">
        <v>3725</v>
      </c>
      <c r="D62" s="76" t="s">
        <v>69</v>
      </c>
      <c r="E62" s="12">
        <v>44483</v>
      </c>
      <c r="F62" s="74" t="s">
        <v>523</v>
      </c>
      <c r="G62" s="12" t="s">
        <v>3137</v>
      </c>
      <c r="H62" s="75" t="s">
        <v>3138</v>
      </c>
      <c r="I62" s="15">
        <v>100</v>
      </c>
      <c r="J62" s="15">
        <v>69</v>
      </c>
      <c r="K62" s="15">
        <v>46</v>
      </c>
      <c r="L62" s="15">
        <v>17</v>
      </c>
      <c r="M62" s="79">
        <v>79.349999999999994</v>
      </c>
      <c r="N62" s="101">
        <v>80</v>
      </c>
      <c r="O62" s="63">
        <v>2530</v>
      </c>
      <c r="P62" s="64">
        <f>Table224578910112345678910111213141516171819202122232425[[#This Row],[PEMBULATAN]]*O62</f>
        <v>202400</v>
      </c>
    </row>
    <row r="63" spans="1:16" ht="26.25" customHeight="1" x14ac:dyDescent="0.2">
      <c r="A63" s="13"/>
      <c r="B63" s="73"/>
      <c r="C63" s="71" t="s">
        <v>3726</v>
      </c>
      <c r="D63" s="76" t="s">
        <v>69</v>
      </c>
      <c r="E63" s="12">
        <v>44483</v>
      </c>
      <c r="F63" s="74" t="s">
        <v>523</v>
      </c>
      <c r="G63" s="12" t="s">
        <v>3137</v>
      </c>
      <c r="H63" s="75" t="s">
        <v>3138</v>
      </c>
      <c r="I63" s="15">
        <v>76</v>
      </c>
      <c r="J63" s="15">
        <v>59</v>
      </c>
      <c r="K63" s="15">
        <v>25</v>
      </c>
      <c r="L63" s="15">
        <v>10</v>
      </c>
      <c r="M63" s="79">
        <v>28.024999999999999</v>
      </c>
      <c r="N63" s="101">
        <v>28.024999999999999</v>
      </c>
      <c r="O63" s="63">
        <v>2530</v>
      </c>
      <c r="P63" s="64">
        <f>Table224578910112345678910111213141516171819202122232425[[#This Row],[PEMBULATAN]]*O63</f>
        <v>70903.25</v>
      </c>
    </row>
    <row r="64" spans="1:16" ht="26.25" customHeight="1" x14ac:dyDescent="0.2">
      <c r="A64" s="13"/>
      <c r="B64" s="73"/>
      <c r="C64" s="71" t="s">
        <v>3727</v>
      </c>
      <c r="D64" s="76" t="s">
        <v>69</v>
      </c>
      <c r="E64" s="12">
        <v>44483</v>
      </c>
      <c r="F64" s="74" t="s">
        <v>523</v>
      </c>
      <c r="G64" s="12" t="s">
        <v>3137</v>
      </c>
      <c r="H64" s="75" t="s">
        <v>3138</v>
      </c>
      <c r="I64" s="15">
        <v>78</v>
      </c>
      <c r="J64" s="15">
        <v>57</v>
      </c>
      <c r="K64" s="15">
        <v>29</v>
      </c>
      <c r="L64" s="15">
        <v>11</v>
      </c>
      <c r="M64" s="79">
        <v>32.233499999999999</v>
      </c>
      <c r="N64" s="101">
        <v>32.233499999999999</v>
      </c>
      <c r="O64" s="63">
        <v>2530</v>
      </c>
      <c r="P64" s="64">
        <f>Table224578910112345678910111213141516171819202122232425[[#This Row],[PEMBULATAN]]*O64</f>
        <v>81550.755000000005</v>
      </c>
    </row>
    <row r="65" spans="1:16" ht="26.25" customHeight="1" x14ac:dyDescent="0.2">
      <c r="A65" s="13"/>
      <c r="B65" s="73"/>
      <c r="C65" s="71" t="s">
        <v>3728</v>
      </c>
      <c r="D65" s="76" t="s">
        <v>69</v>
      </c>
      <c r="E65" s="12">
        <v>44483</v>
      </c>
      <c r="F65" s="74" t="s">
        <v>523</v>
      </c>
      <c r="G65" s="12" t="s">
        <v>3137</v>
      </c>
      <c r="H65" s="75" t="s">
        <v>3138</v>
      </c>
      <c r="I65" s="15">
        <v>78</v>
      </c>
      <c r="J65" s="15">
        <v>59</v>
      </c>
      <c r="K65" s="15">
        <v>30</v>
      </c>
      <c r="L65" s="15">
        <v>18</v>
      </c>
      <c r="M65" s="79">
        <v>34.515000000000001</v>
      </c>
      <c r="N65" s="101">
        <v>34.515000000000001</v>
      </c>
      <c r="O65" s="63">
        <v>2530</v>
      </c>
      <c r="P65" s="64">
        <f>Table224578910112345678910111213141516171819202122232425[[#This Row],[PEMBULATAN]]*O65</f>
        <v>87322.95</v>
      </c>
    </row>
    <row r="66" spans="1:16" ht="26.25" customHeight="1" x14ac:dyDescent="0.2">
      <c r="A66" s="13"/>
      <c r="B66" s="73"/>
      <c r="C66" s="71" t="s">
        <v>3729</v>
      </c>
      <c r="D66" s="76" t="s">
        <v>69</v>
      </c>
      <c r="E66" s="12">
        <v>44483</v>
      </c>
      <c r="F66" s="74" t="s">
        <v>523</v>
      </c>
      <c r="G66" s="12" t="s">
        <v>3137</v>
      </c>
      <c r="H66" s="75" t="s">
        <v>3138</v>
      </c>
      <c r="I66" s="15">
        <v>85</v>
      </c>
      <c r="J66" s="15">
        <v>61</v>
      </c>
      <c r="K66" s="15">
        <v>29</v>
      </c>
      <c r="L66" s="15">
        <v>24</v>
      </c>
      <c r="M66" s="79">
        <v>37.591250000000002</v>
      </c>
      <c r="N66" s="101">
        <v>37.591250000000002</v>
      </c>
      <c r="O66" s="63">
        <v>2530</v>
      </c>
      <c r="P66" s="64">
        <f>Table224578910112345678910111213141516171819202122232425[[#This Row],[PEMBULATAN]]*O66</f>
        <v>95105.862500000003</v>
      </c>
    </row>
    <row r="67" spans="1:16" ht="26.25" customHeight="1" x14ac:dyDescent="0.2">
      <c r="A67" s="13"/>
      <c r="B67" s="73"/>
      <c r="C67" s="71" t="s">
        <v>3730</v>
      </c>
      <c r="D67" s="76" t="s">
        <v>69</v>
      </c>
      <c r="E67" s="12">
        <v>44483</v>
      </c>
      <c r="F67" s="74" t="s">
        <v>523</v>
      </c>
      <c r="G67" s="12" t="s">
        <v>3137</v>
      </c>
      <c r="H67" s="75" t="s">
        <v>3138</v>
      </c>
      <c r="I67" s="15">
        <v>80</v>
      </c>
      <c r="J67" s="15">
        <v>70</v>
      </c>
      <c r="K67" s="15">
        <v>26</v>
      </c>
      <c r="L67" s="15">
        <v>15</v>
      </c>
      <c r="M67" s="79">
        <v>36.4</v>
      </c>
      <c r="N67" s="101">
        <v>37</v>
      </c>
      <c r="O67" s="63">
        <v>2530</v>
      </c>
      <c r="P67" s="64">
        <f>Table224578910112345678910111213141516171819202122232425[[#This Row],[PEMBULATAN]]*O67</f>
        <v>93610</v>
      </c>
    </row>
    <row r="68" spans="1:16" ht="26.25" customHeight="1" x14ac:dyDescent="0.2">
      <c r="A68" s="13"/>
      <c r="B68" s="73"/>
      <c r="C68" s="71" t="s">
        <v>3731</v>
      </c>
      <c r="D68" s="76" t="s">
        <v>69</v>
      </c>
      <c r="E68" s="12">
        <v>44483</v>
      </c>
      <c r="F68" s="74" t="s">
        <v>523</v>
      </c>
      <c r="G68" s="12" t="s">
        <v>3137</v>
      </c>
      <c r="H68" s="75" t="s">
        <v>3138</v>
      </c>
      <c r="I68" s="15">
        <v>78</v>
      </c>
      <c r="J68" s="15">
        <v>62</v>
      </c>
      <c r="K68" s="15">
        <v>30</v>
      </c>
      <c r="L68" s="15">
        <v>14</v>
      </c>
      <c r="M68" s="79">
        <v>36.270000000000003</v>
      </c>
      <c r="N68" s="101">
        <v>36.270000000000003</v>
      </c>
      <c r="O68" s="63">
        <v>2530</v>
      </c>
      <c r="P68" s="64">
        <f>Table224578910112345678910111213141516171819202122232425[[#This Row],[PEMBULATAN]]*O68</f>
        <v>91763.1</v>
      </c>
    </row>
    <row r="69" spans="1:16" ht="26.25" customHeight="1" x14ac:dyDescent="0.2">
      <c r="A69" s="13"/>
      <c r="B69" s="73"/>
      <c r="C69" s="71" t="s">
        <v>3732</v>
      </c>
      <c r="D69" s="76" t="s">
        <v>69</v>
      </c>
      <c r="E69" s="12">
        <v>44483</v>
      </c>
      <c r="F69" s="74" t="s">
        <v>523</v>
      </c>
      <c r="G69" s="12" t="s">
        <v>3137</v>
      </c>
      <c r="H69" s="75" t="s">
        <v>3138</v>
      </c>
      <c r="I69" s="15">
        <v>99</v>
      </c>
      <c r="J69" s="15">
        <v>49</v>
      </c>
      <c r="K69" s="15">
        <v>36</v>
      </c>
      <c r="L69" s="15">
        <v>23</v>
      </c>
      <c r="M69" s="79">
        <v>43.658999999999999</v>
      </c>
      <c r="N69" s="101">
        <v>43.658999999999999</v>
      </c>
      <c r="O69" s="63">
        <v>2530</v>
      </c>
      <c r="P69" s="64">
        <f>Table224578910112345678910111213141516171819202122232425[[#This Row],[PEMBULATAN]]*O69</f>
        <v>110457.27</v>
      </c>
    </row>
    <row r="70" spans="1:16" ht="26.25" customHeight="1" x14ac:dyDescent="0.2">
      <c r="A70" s="13"/>
      <c r="B70" s="73"/>
      <c r="C70" s="71" t="s">
        <v>3733</v>
      </c>
      <c r="D70" s="76" t="s">
        <v>69</v>
      </c>
      <c r="E70" s="12">
        <v>44483</v>
      </c>
      <c r="F70" s="74" t="s">
        <v>523</v>
      </c>
      <c r="G70" s="12" t="s">
        <v>3137</v>
      </c>
      <c r="H70" s="75" t="s">
        <v>3138</v>
      </c>
      <c r="I70" s="15">
        <v>82</v>
      </c>
      <c r="J70" s="15">
        <v>60</v>
      </c>
      <c r="K70" s="15">
        <v>35</v>
      </c>
      <c r="L70" s="15">
        <v>11</v>
      </c>
      <c r="M70" s="79">
        <v>43.05</v>
      </c>
      <c r="N70" s="101">
        <v>43.05</v>
      </c>
      <c r="O70" s="63">
        <v>2530</v>
      </c>
      <c r="P70" s="64">
        <f>Table224578910112345678910111213141516171819202122232425[[#This Row],[PEMBULATAN]]*O70</f>
        <v>108916.5</v>
      </c>
    </row>
    <row r="71" spans="1:16" ht="26.25" customHeight="1" x14ac:dyDescent="0.2">
      <c r="A71" s="13"/>
      <c r="B71" s="73"/>
      <c r="C71" s="71" t="s">
        <v>3734</v>
      </c>
      <c r="D71" s="76" t="s">
        <v>69</v>
      </c>
      <c r="E71" s="12">
        <v>44483</v>
      </c>
      <c r="F71" s="74" t="s">
        <v>523</v>
      </c>
      <c r="G71" s="12" t="s">
        <v>3137</v>
      </c>
      <c r="H71" s="75" t="s">
        <v>3138</v>
      </c>
      <c r="I71" s="15">
        <v>91</v>
      </c>
      <c r="J71" s="15">
        <v>56</v>
      </c>
      <c r="K71" s="15">
        <v>22</v>
      </c>
      <c r="L71" s="15">
        <v>19</v>
      </c>
      <c r="M71" s="79">
        <v>28.027999999999999</v>
      </c>
      <c r="N71" s="101">
        <v>28.027999999999999</v>
      </c>
      <c r="O71" s="63">
        <v>2530</v>
      </c>
      <c r="P71" s="64">
        <f>Table224578910112345678910111213141516171819202122232425[[#This Row],[PEMBULATAN]]*O71</f>
        <v>70910.84</v>
      </c>
    </row>
    <row r="72" spans="1:16" ht="26.25" customHeight="1" x14ac:dyDescent="0.2">
      <c r="A72" s="13"/>
      <c r="B72" s="73"/>
      <c r="C72" s="71" t="s">
        <v>3735</v>
      </c>
      <c r="D72" s="76" t="s">
        <v>69</v>
      </c>
      <c r="E72" s="12">
        <v>44483</v>
      </c>
      <c r="F72" s="74" t="s">
        <v>523</v>
      </c>
      <c r="G72" s="12" t="s">
        <v>3137</v>
      </c>
      <c r="H72" s="75" t="s">
        <v>3138</v>
      </c>
      <c r="I72" s="15">
        <v>89</v>
      </c>
      <c r="J72" s="15">
        <v>51</v>
      </c>
      <c r="K72" s="15">
        <v>25</v>
      </c>
      <c r="L72" s="15">
        <v>19</v>
      </c>
      <c r="M72" s="79">
        <v>28.368749999999999</v>
      </c>
      <c r="N72" s="101">
        <v>29</v>
      </c>
      <c r="O72" s="63">
        <v>2530</v>
      </c>
      <c r="P72" s="64">
        <f>Table224578910112345678910111213141516171819202122232425[[#This Row],[PEMBULATAN]]*O72</f>
        <v>73370</v>
      </c>
    </row>
    <row r="73" spans="1:16" ht="26.25" customHeight="1" x14ac:dyDescent="0.2">
      <c r="A73" s="13"/>
      <c r="B73" s="73"/>
      <c r="C73" s="71" t="s">
        <v>3736</v>
      </c>
      <c r="D73" s="76" t="s">
        <v>69</v>
      </c>
      <c r="E73" s="12">
        <v>44483</v>
      </c>
      <c r="F73" s="74" t="s">
        <v>523</v>
      </c>
      <c r="G73" s="12" t="s">
        <v>3137</v>
      </c>
      <c r="H73" s="75" t="s">
        <v>3138</v>
      </c>
      <c r="I73" s="15">
        <v>85</v>
      </c>
      <c r="J73" s="15">
        <v>54</v>
      </c>
      <c r="K73" s="15">
        <v>27</v>
      </c>
      <c r="L73" s="15">
        <v>24</v>
      </c>
      <c r="M73" s="79">
        <v>30.982500000000002</v>
      </c>
      <c r="N73" s="101">
        <v>30.982500000000002</v>
      </c>
      <c r="O73" s="63">
        <v>2530</v>
      </c>
      <c r="P73" s="64">
        <f>Table224578910112345678910111213141516171819202122232425[[#This Row],[PEMBULATAN]]*O73</f>
        <v>78385.725000000006</v>
      </c>
    </row>
    <row r="74" spans="1:16" ht="26.25" customHeight="1" x14ac:dyDescent="0.2">
      <c r="A74" s="13"/>
      <c r="B74" s="73"/>
      <c r="C74" s="71" t="s">
        <v>3737</v>
      </c>
      <c r="D74" s="76" t="s">
        <v>69</v>
      </c>
      <c r="E74" s="12">
        <v>44483</v>
      </c>
      <c r="F74" s="74" t="s">
        <v>523</v>
      </c>
      <c r="G74" s="12" t="s">
        <v>3137</v>
      </c>
      <c r="H74" s="75" t="s">
        <v>3138</v>
      </c>
      <c r="I74" s="15">
        <v>97</v>
      </c>
      <c r="J74" s="15">
        <v>55</v>
      </c>
      <c r="K74" s="15">
        <v>32</v>
      </c>
      <c r="L74" s="15">
        <v>17</v>
      </c>
      <c r="M74" s="79">
        <v>42.68</v>
      </c>
      <c r="N74" s="101">
        <v>42.68</v>
      </c>
      <c r="O74" s="63">
        <v>2530</v>
      </c>
      <c r="P74" s="64">
        <f>Table224578910112345678910111213141516171819202122232425[[#This Row],[PEMBULATAN]]*O74</f>
        <v>107980.4</v>
      </c>
    </row>
    <row r="75" spans="1:16" ht="26.25" customHeight="1" x14ac:dyDescent="0.2">
      <c r="A75" s="13"/>
      <c r="B75" s="73"/>
      <c r="C75" s="71" t="s">
        <v>3738</v>
      </c>
      <c r="D75" s="76" t="s">
        <v>69</v>
      </c>
      <c r="E75" s="12">
        <v>44483</v>
      </c>
      <c r="F75" s="74" t="s">
        <v>523</v>
      </c>
      <c r="G75" s="12" t="s">
        <v>3137</v>
      </c>
      <c r="H75" s="75" t="s">
        <v>3138</v>
      </c>
      <c r="I75" s="15">
        <v>95</v>
      </c>
      <c r="J75" s="15">
        <v>62</v>
      </c>
      <c r="K75" s="15">
        <v>28</v>
      </c>
      <c r="L75" s="15">
        <v>20</v>
      </c>
      <c r="M75" s="79">
        <v>41.23</v>
      </c>
      <c r="N75" s="101">
        <v>41.23</v>
      </c>
      <c r="O75" s="63">
        <v>2530</v>
      </c>
      <c r="P75" s="64">
        <f>Table224578910112345678910111213141516171819202122232425[[#This Row],[PEMBULATAN]]*O75</f>
        <v>104311.9</v>
      </c>
    </row>
    <row r="76" spans="1:16" ht="26.25" customHeight="1" x14ac:dyDescent="0.2">
      <c r="A76" s="13"/>
      <c r="B76" s="73"/>
      <c r="C76" s="71" t="s">
        <v>3739</v>
      </c>
      <c r="D76" s="76" t="s">
        <v>69</v>
      </c>
      <c r="E76" s="12">
        <v>44483</v>
      </c>
      <c r="F76" s="74" t="s">
        <v>523</v>
      </c>
      <c r="G76" s="12" t="s">
        <v>3137</v>
      </c>
      <c r="H76" s="75" t="s">
        <v>3138</v>
      </c>
      <c r="I76" s="15">
        <v>41</v>
      </c>
      <c r="J76" s="15">
        <v>32</v>
      </c>
      <c r="K76" s="15">
        <v>18</v>
      </c>
      <c r="L76" s="15">
        <v>5</v>
      </c>
      <c r="M76" s="79">
        <v>5.9039999999999999</v>
      </c>
      <c r="N76" s="101">
        <v>5.9039999999999999</v>
      </c>
      <c r="O76" s="63">
        <v>2530</v>
      </c>
      <c r="P76" s="64">
        <f>Table224578910112345678910111213141516171819202122232425[[#This Row],[PEMBULATAN]]*O76</f>
        <v>14937.119999999999</v>
      </c>
    </row>
    <row r="77" spans="1:16" ht="26.25" customHeight="1" x14ac:dyDescent="0.2">
      <c r="A77" s="13"/>
      <c r="B77" s="73"/>
      <c r="C77" s="71" t="s">
        <v>3740</v>
      </c>
      <c r="D77" s="76" t="s">
        <v>69</v>
      </c>
      <c r="E77" s="12">
        <v>44483</v>
      </c>
      <c r="F77" s="74" t="s">
        <v>523</v>
      </c>
      <c r="G77" s="12" t="s">
        <v>3137</v>
      </c>
      <c r="H77" s="75" t="s">
        <v>3138</v>
      </c>
      <c r="I77" s="15">
        <v>58</v>
      </c>
      <c r="J77" s="15">
        <v>41</v>
      </c>
      <c r="K77" s="15">
        <v>22</v>
      </c>
      <c r="L77" s="15">
        <v>10</v>
      </c>
      <c r="M77" s="79">
        <v>13.079000000000001</v>
      </c>
      <c r="N77" s="101">
        <v>13.079000000000001</v>
      </c>
      <c r="O77" s="63">
        <v>2530</v>
      </c>
      <c r="P77" s="64">
        <f>Table224578910112345678910111213141516171819202122232425[[#This Row],[PEMBULATAN]]*O77</f>
        <v>33089.870000000003</v>
      </c>
    </row>
    <row r="78" spans="1:16" ht="26.25" customHeight="1" x14ac:dyDescent="0.2">
      <c r="A78" s="13"/>
      <c r="B78" s="73"/>
      <c r="C78" s="71" t="s">
        <v>3741</v>
      </c>
      <c r="D78" s="76" t="s">
        <v>69</v>
      </c>
      <c r="E78" s="12">
        <v>44483</v>
      </c>
      <c r="F78" s="74" t="s">
        <v>523</v>
      </c>
      <c r="G78" s="12" t="s">
        <v>3137</v>
      </c>
      <c r="H78" s="75" t="s">
        <v>3138</v>
      </c>
      <c r="I78" s="15">
        <v>73</v>
      </c>
      <c r="J78" s="15">
        <v>61</v>
      </c>
      <c r="K78" s="15">
        <v>21</v>
      </c>
      <c r="L78" s="15">
        <v>10</v>
      </c>
      <c r="M78" s="79">
        <v>23.378250000000001</v>
      </c>
      <c r="N78" s="101">
        <v>24</v>
      </c>
      <c r="O78" s="63">
        <v>2530</v>
      </c>
      <c r="P78" s="64">
        <f>Table224578910112345678910111213141516171819202122232425[[#This Row],[PEMBULATAN]]*O78</f>
        <v>60720</v>
      </c>
    </row>
    <row r="79" spans="1:16" ht="26.25" customHeight="1" x14ac:dyDescent="0.2">
      <c r="A79" s="13"/>
      <c r="B79" s="73"/>
      <c r="C79" s="71" t="s">
        <v>3742</v>
      </c>
      <c r="D79" s="76" t="s">
        <v>69</v>
      </c>
      <c r="E79" s="12">
        <v>44483</v>
      </c>
      <c r="F79" s="74" t="s">
        <v>523</v>
      </c>
      <c r="G79" s="12" t="s">
        <v>3137</v>
      </c>
      <c r="H79" s="75" t="s">
        <v>3138</v>
      </c>
      <c r="I79" s="15">
        <v>106</v>
      </c>
      <c r="J79" s="15">
        <v>63</v>
      </c>
      <c r="K79" s="15">
        <v>28</v>
      </c>
      <c r="L79" s="15">
        <v>15</v>
      </c>
      <c r="M79" s="79">
        <v>46.746000000000002</v>
      </c>
      <c r="N79" s="101">
        <v>46.746000000000002</v>
      </c>
      <c r="O79" s="63">
        <v>2530</v>
      </c>
      <c r="P79" s="64">
        <f>Table224578910112345678910111213141516171819202122232425[[#This Row],[PEMBULATAN]]*O79</f>
        <v>118267.38</v>
      </c>
    </row>
    <row r="80" spans="1:16" ht="26.25" customHeight="1" x14ac:dyDescent="0.2">
      <c r="A80" s="13"/>
      <c r="B80" s="73"/>
      <c r="C80" s="71" t="s">
        <v>3743</v>
      </c>
      <c r="D80" s="76" t="s">
        <v>69</v>
      </c>
      <c r="E80" s="12">
        <v>44483</v>
      </c>
      <c r="F80" s="74" t="s">
        <v>523</v>
      </c>
      <c r="G80" s="12" t="s">
        <v>3137</v>
      </c>
      <c r="H80" s="75" t="s">
        <v>3138</v>
      </c>
      <c r="I80" s="15">
        <v>21</v>
      </c>
      <c r="J80" s="15">
        <v>51</v>
      </c>
      <c r="K80" s="15">
        <v>20</v>
      </c>
      <c r="L80" s="15">
        <v>5</v>
      </c>
      <c r="M80" s="79">
        <v>5.3550000000000004</v>
      </c>
      <c r="N80" s="101">
        <v>6</v>
      </c>
      <c r="O80" s="63">
        <v>2530</v>
      </c>
      <c r="P80" s="64">
        <f>Table224578910112345678910111213141516171819202122232425[[#This Row],[PEMBULATAN]]*O80</f>
        <v>15180</v>
      </c>
    </row>
    <row r="81" spans="1:16" ht="26.25" customHeight="1" x14ac:dyDescent="0.2">
      <c r="A81" s="13"/>
      <c r="B81" s="73"/>
      <c r="C81" s="71" t="s">
        <v>3744</v>
      </c>
      <c r="D81" s="76" t="s">
        <v>69</v>
      </c>
      <c r="E81" s="12">
        <v>44483</v>
      </c>
      <c r="F81" s="74" t="s">
        <v>523</v>
      </c>
      <c r="G81" s="12" t="s">
        <v>3137</v>
      </c>
      <c r="H81" s="75" t="s">
        <v>3138</v>
      </c>
      <c r="I81" s="15">
        <v>64</v>
      </c>
      <c r="J81" s="15">
        <v>58</v>
      </c>
      <c r="K81" s="15">
        <v>20</v>
      </c>
      <c r="L81" s="15">
        <v>15</v>
      </c>
      <c r="M81" s="79">
        <v>18.559999999999999</v>
      </c>
      <c r="N81" s="101">
        <v>18.559999999999999</v>
      </c>
      <c r="O81" s="63">
        <v>2530</v>
      </c>
      <c r="P81" s="64">
        <f>Table224578910112345678910111213141516171819202122232425[[#This Row],[PEMBULATAN]]*O81</f>
        <v>46956.799999999996</v>
      </c>
    </row>
    <row r="82" spans="1:16" ht="26.25" customHeight="1" x14ac:dyDescent="0.2">
      <c r="A82" s="13"/>
      <c r="B82" s="73"/>
      <c r="C82" s="71" t="s">
        <v>3745</v>
      </c>
      <c r="D82" s="76" t="s">
        <v>69</v>
      </c>
      <c r="E82" s="12">
        <v>44483</v>
      </c>
      <c r="F82" s="74" t="s">
        <v>523</v>
      </c>
      <c r="G82" s="12" t="s">
        <v>3137</v>
      </c>
      <c r="H82" s="75" t="s">
        <v>3138</v>
      </c>
      <c r="I82" s="15">
        <v>61</v>
      </c>
      <c r="J82" s="15">
        <v>42</v>
      </c>
      <c r="K82" s="15">
        <v>20</v>
      </c>
      <c r="L82" s="15">
        <v>11</v>
      </c>
      <c r="M82" s="79">
        <v>12.81</v>
      </c>
      <c r="N82" s="101">
        <v>12.81</v>
      </c>
      <c r="O82" s="63">
        <v>2530</v>
      </c>
      <c r="P82" s="64">
        <f>Table224578910112345678910111213141516171819202122232425[[#This Row],[PEMBULATAN]]*O82</f>
        <v>32409.300000000003</v>
      </c>
    </row>
    <row r="83" spans="1:16" ht="26.25" customHeight="1" x14ac:dyDescent="0.2">
      <c r="A83" s="13"/>
      <c r="B83" s="73"/>
      <c r="C83" s="71" t="s">
        <v>3746</v>
      </c>
      <c r="D83" s="76" t="s">
        <v>69</v>
      </c>
      <c r="E83" s="12">
        <v>44483</v>
      </c>
      <c r="F83" s="74" t="s">
        <v>523</v>
      </c>
      <c r="G83" s="12" t="s">
        <v>3137</v>
      </c>
      <c r="H83" s="75" t="s">
        <v>3138</v>
      </c>
      <c r="I83" s="15">
        <v>92</v>
      </c>
      <c r="J83" s="15">
        <v>46</v>
      </c>
      <c r="K83" s="15">
        <v>20</v>
      </c>
      <c r="L83" s="15">
        <v>19</v>
      </c>
      <c r="M83" s="79">
        <v>21.16</v>
      </c>
      <c r="N83" s="101">
        <v>21.16</v>
      </c>
      <c r="O83" s="63">
        <v>2530</v>
      </c>
      <c r="P83" s="64">
        <f>Table224578910112345678910111213141516171819202122232425[[#This Row],[PEMBULATAN]]*O83</f>
        <v>53534.8</v>
      </c>
    </row>
    <row r="84" spans="1:16" ht="26.25" customHeight="1" x14ac:dyDescent="0.2">
      <c r="A84" s="13"/>
      <c r="B84" s="73"/>
      <c r="C84" s="71" t="s">
        <v>3747</v>
      </c>
      <c r="D84" s="76" t="s">
        <v>69</v>
      </c>
      <c r="E84" s="12">
        <v>44483</v>
      </c>
      <c r="F84" s="74" t="s">
        <v>523</v>
      </c>
      <c r="G84" s="12" t="s">
        <v>3137</v>
      </c>
      <c r="H84" s="75" t="s">
        <v>3138</v>
      </c>
      <c r="I84" s="15">
        <v>106</v>
      </c>
      <c r="J84" s="15">
        <v>51</v>
      </c>
      <c r="K84" s="15">
        <v>32</v>
      </c>
      <c r="L84" s="15">
        <v>26</v>
      </c>
      <c r="M84" s="79">
        <v>43.247999999999998</v>
      </c>
      <c r="N84" s="101">
        <v>43.247999999999998</v>
      </c>
      <c r="O84" s="63">
        <v>2530</v>
      </c>
      <c r="P84" s="64">
        <f>Table224578910112345678910111213141516171819202122232425[[#This Row],[PEMBULATAN]]*O84</f>
        <v>109417.43999999999</v>
      </c>
    </row>
    <row r="85" spans="1:16" ht="26.25" customHeight="1" x14ac:dyDescent="0.2">
      <c r="A85" s="13"/>
      <c r="B85" s="73"/>
      <c r="C85" s="71" t="s">
        <v>3748</v>
      </c>
      <c r="D85" s="76" t="s">
        <v>69</v>
      </c>
      <c r="E85" s="12">
        <v>44483</v>
      </c>
      <c r="F85" s="74" t="s">
        <v>523</v>
      </c>
      <c r="G85" s="12" t="s">
        <v>3137</v>
      </c>
      <c r="H85" s="75" t="s">
        <v>3138</v>
      </c>
      <c r="I85" s="15">
        <v>23</v>
      </c>
      <c r="J85" s="15">
        <v>28</v>
      </c>
      <c r="K85" s="15">
        <v>5</v>
      </c>
      <c r="L85" s="15">
        <v>1</v>
      </c>
      <c r="M85" s="79">
        <v>0.80500000000000005</v>
      </c>
      <c r="N85" s="101">
        <v>1</v>
      </c>
      <c r="O85" s="63">
        <v>2530</v>
      </c>
      <c r="P85" s="64">
        <f>Table224578910112345678910111213141516171819202122232425[[#This Row],[PEMBULATAN]]*O85</f>
        <v>2530</v>
      </c>
    </row>
    <row r="86" spans="1:16" ht="26.25" customHeight="1" x14ac:dyDescent="0.2">
      <c r="A86" s="13"/>
      <c r="B86" s="73"/>
      <c r="C86" s="71" t="s">
        <v>3749</v>
      </c>
      <c r="D86" s="76" t="s">
        <v>69</v>
      </c>
      <c r="E86" s="12">
        <v>44483</v>
      </c>
      <c r="F86" s="74" t="s">
        <v>523</v>
      </c>
      <c r="G86" s="12" t="s">
        <v>3137</v>
      </c>
      <c r="H86" s="75" t="s">
        <v>3138</v>
      </c>
      <c r="I86" s="15">
        <v>73</v>
      </c>
      <c r="J86" s="15">
        <v>58</v>
      </c>
      <c r="K86" s="15">
        <v>25</v>
      </c>
      <c r="L86" s="15">
        <v>20</v>
      </c>
      <c r="M86" s="79">
        <v>26.462499999999999</v>
      </c>
      <c r="N86" s="101">
        <v>27</v>
      </c>
      <c r="O86" s="63">
        <v>2530</v>
      </c>
      <c r="P86" s="64">
        <f>Table224578910112345678910111213141516171819202122232425[[#This Row],[PEMBULATAN]]*O86</f>
        <v>68310</v>
      </c>
    </row>
    <row r="87" spans="1:16" ht="26.25" customHeight="1" x14ac:dyDescent="0.2">
      <c r="A87" s="13"/>
      <c r="B87" s="73"/>
      <c r="C87" s="71" t="s">
        <v>3750</v>
      </c>
      <c r="D87" s="76" t="s">
        <v>69</v>
      </c>
      <c r="E87" s="12">
        <v>44483</v>
      </c>
      <c r="F87" s="74" t="s">
        <v>523</v>
      </c>
      <c r="G87" s="12" t="s">
        <v>3137</v>
      </c>
      <c r="H87" s="75" t="s">
        <v>3138</v>
      </c>
      <c r="I87" s="15">
        <v>51</v>
      </c>
      <c r="J87" s="15">
        <v>44</v>
      </c>
      <c r="K87" s="15">
        <v>30</v>
      </c>
      <c r="L87" s="15">
        <v>5</v>
      </c>
      <c r="M87" s="79">
        <v>16.829999999999998</v>
      </c>
      <c r="N87" s="101">
        <v>16.829999999999998</v>
      </c>
      <c r="O87" s="63">
        <v>2530</v>
      </c>
      <c r="P87" s="64">
        <f>Table224578910112345678910111213141516171819202122232425[[#This Row],[PEMBULATAN]]*O87</f>
        <v>42579.899999999994</v>
      </c>
    </row>
    <row r="88" spans="1:16" ht="26.25" customHeight="1" x14ac:dyDescent="0.2">
      <c r="A88" s="13"/>
      <c r="B88" s="73"/>
      <c r="C88" s="71" t="s">
        <v>3751</v>
      </c>
      <c r="D88" s="76" t="s">
        <v>69</v>
      </c>
      <c r="E88" s="12">
        <v>44483</v>
      </c>
      <c r="F88" s="74" t="s">
        <v>523</v>
      </c>
      <c r="G88" s="12" t="s">
        <v>3137</v>
      </c>
      <c r="H88" s="75" t="s">
        <v>3138</v>
      </c>
      <c r="I88" s="15">
        <v>82</v>
      </c>
      <c r="J88" s="15">
        <v>48</v>
      </c>
      <c r="K88" s="15">
        <v>28</v>
      </c>
      <c r="L88" s="15">
        <v>17</v>
      </c>
      <c r="M88" s="79">
        <v>27.552</v>
      </c>
      <c r="N88" s="101">
        <v>27.552</v>
      </c>
      <c r="O88" s="63">
        <v>2530</v>
      </c>
      <c r="P88" s="64">
        <f>Table224578910112345678910111213141516171819202122232425[[#This Row],[PEMBULATAN]]*O88</f>
        <v>69706.559999999998</v>
      </c>
    </row>
    <row r="89" spans="1:16" ht="26.25" customHeight="1" x14ac:dyDescent="0.2">
      <c r="A89" s="13"/>
      <c r="B89" s="73"/>
      <c r="C89" s="71" t="s">
        <v>3752</v>
      </c>
      <c r="D89" s="76" t="s">
        <v>69</v>
      </c>
      <c r="E89" s="12">
        <v>44483</v>
      </c>
      <c r="F89" s="74" t="s">
        <v>523</v>
      </c>
      <c r="G89" s="12" t="s">
        <v>3137</v>
      </c>
      <c r="H89" s="75" t="s">
        <v>3138</v>
      </c>
      <c r="I89" s="15">
        <v>110</v>
      </c>
      <c r="J89" s="15">
        <v>61</v>
      </c>
      <c r="K89" s="15">
        <v>27</v>
      </c>
      <c r="L89" s="15">
        <v>17</v>
      </c>
      <c r="M89" s="79">
        <v>45.292499999999997</v>
      </c>
      <c r="N89" s="101">
        <v>45.292499999999997</v>
      </c>
      <c r="O89" s="63">
        <v>2530</v>
      </c>
      <c r="P89" s="64">
        <f>Table224578910112345678910111213141516171819202122232425[[#This Row],[PEMBULATAN]]*O89</f>
        <v>114590.02499999999</v>
      </c>
    </row>
    <row r="90" spans="1:16" ht="26.25" customHeight="1" x14ac:dyDescent="0.2">
      <c r="A90" s="13"/>
      <c r="B90" s="73"/>
      <c r="C90" s="71" t="s">
        <v>3753</v>
      </c>
      <c r="D90" s="76" t="s">
        <v>69</v>
      </c>
      <c r="E90" s="12">
        <v>44483</v>
      </c>
      <c r="F90" s="74" t="s">
        <v>523</v>
      </c>
      <c r="G90" s="12" t="s">
        <v>3137</v>
      </c>
      <c r="H90" s="75" t="s">
        <v>3138</v>
      </c>
      <c r="I90" s="15">
        <v>66</v>
      </c>
      <c r="J90" s="15">
        <v>35</v>
      </c>
      <c r="K90" s="15">
        <v>20</v>
      </c>
      <c r="L90" s="15">
        <v>7</v>
      </c>
      <c r="M90" s="79">
        <v>11.55</v>
      </c>
      <c r="N90" s="101">
        <v>11.55</v>
      </c>
      <c r="O90" s="63">
        <v>2530</v>
      </c>
      <c r="P90" s="64">
        <f>Table224578910112345678910111213141516171819202122232425[[#This Row],[PEMBULATAN]]*O90</f>
        <v>29221.5</v>
      </c>
    </row>
    <row r="91" spans="1:16" ht="26.25" customHeight="1" x14ac:dyDescent="0.2">
      <c r="A91" s="13"/>
      <c r="B91" s="73"/>
      <c r="C91" s="71" t="s">
        <v>3754</v>
      </c>
      <c r="D91" s="76" t="s">
        <v>69</v>
      </c>
      <c r="E91" s="12">
        <v>44483</v>
      </c>
      <c r="F91" s="74" t="s">
        <v>523</v>
      </c>
      <c r="G91" s="12" t="s">
        <v>3137</v>
      </c>
      <c r="H91" s="75" t="s">
        <v>3138</v>
      </c>
      <c r="I91" s="15">
        <v>68</v>
      </c>
      <c r="J91" s="15">
        <v>61</v>
      </c>
      <c r="K91" s="15">
        <v>20</v>
      </c>
      <c r="L91" s="15">
        <v>27</v>
      </c>
      <c r="M91" s="79">
        <v>20.74</v>
      </c>
      <c r="N91" s="101">
        <v>27</v>
      </c>
      <c r="O91" s="63">
        <v>2530</v>
      </c>
      <c r="P91" s="64">
        <f>Table224578910112345678910111213141516171819202122232425[[#This Row],[PEMBULATAN]]*O91</f>
        <v>68310</v>
      </c>
    </row>
    <row r="92" spans="1:16" ht="26.25" customHeight="1" x14ac:dyDescent="0.2">
      <c r="A92" s="13"/>
      <c r="B92" s="73"/>
      <c r="C92" s="71" t="s">
        <v>3755</v>
      </c>
      <c r="D92" s="76" t="s">
        <v>69</v>
      </c>
      <c r="E92" s="12">
        <v>44483</v>
      </c>
      <c r="F92" s="74" t="s">
        <v>523</v>
      </c>
      <c r="G92" s="12" t="s">
        <v>3137</v>
      </c>
      <c r="H92" s="75" t="s">
        <v>3138</v>
      </c>
      <c r="I92" s="15">
        <v>81</v>
      </c>
      <c r="J92" s="15">
        <v>58</v>
      </c>
      <c r="K92" s="15">
        <v>21</v>
      </c>
      <c r="L92" s="15">
        <v>11</v>
      </c>
      <c r="M92" s="79">
        <v>24.6645</v>
      </c>
      <c r="N92" s="101">
        <v>24.6645</v>
      </c>
      <c r="O92" s="63">
        <v>2530</v>
      </c>
      <c r="P92" s="64">
        <f>Table224578910112345678910111213141516171819202122232425[[#This Row],[PEMBULATAN]]*O92</f>
        <v>62401.184999999998</v>
      </c>
    </row>
    <row r="93" spans="1:16" ht="26.25" customHeight="1" x14ac:dyDescent="0.2">
      <c r="A93" s="13"/>
      <c r="B93" s="73"/>
      <c r="C93" s="71" t="s">
        <v>3756</v>
      </c>
      <c r="D93" s="76" t="s">
        <v>69</v>
      </c>
      <c r="E93" s="12">
        <v>44483</v>
      </c>
      <c r="F93" s="74" t="s">
        <v>523</v>
      </c>
      <c r="G93" s="12" t="s">
        <v>3137</v>
      </c>
      <c r="H93" s="75" t="s">
        <v>3138</v>
      </c>
      <c r="I93" s="15">
        <v>68</v>
      </c>
      <c r="J93" s="15">
        <v>50</v>
      </c>
      <c r="K93" s="15">
        <v>20</v>
      </c>
      <c r="L93" s="15">
        <v>9</v>
      </c>
      <c r="M93" s="79">
        <v>17</v>
      </c>
      <c r="N93" s="101">
        <v>17</v>
      </c>
      <c r="O93" s="63">
        <v>2530</v>
      </c>
      <c r="P93" s="64">
        <f>Table224578910112345678910111213141516171819202122232425[[#This Row],[PEMBULATAN]]*O93</f>
        <v>43010</v>
      </c>
    </row>
    <row r="94" spans="1:16" ht="26.25" customHeight="1" x14ac:dyDescent="0.2">
      <c r="A94" s="13"/>
      <c r="B94" s="73"/>
      <c r="C94" s="71" t="s">
        <v>3757</v>
      </c>
      <c r="D94" s="76" t="s">
        <v>69</v>
      </c>
      <c r="E94" s="12">
        <v>44483</v>
      </c>
      <c r="F94" s="74" t="s">
        <v>523</v>
      </c>
      <c r="G94" s="12" t="s">
        <v>3137</v>
      </c>
      <c r="H94" s="75" t="s">
        <v>3138</v>
      </c>
      <c r="I94" s="15">
        <v>103</v>
      </c>
      <c r="J94" s="15">
        <v>57</v>
      </c>
      <c r="K94" s="15">
        <v>33</v>
      </c>
      <c r="L94" s="15">
        <v>24</v>
      </c>
      <c r="M94" s="79">
        <v>48.435749999999999</v>
      </c>
      <c r="N94" s="101">
        <v>49</v>
      </c>
      <c r="O94" s="63">
        <v>2530</v>
      </c>
      <c r="P94" s="64">
        <f>Table224578910112345678910111213141516171819202122232425[[#This Row],[PEMBULATAN]]*O94</f>
        <v>123970</v>
      </c>
    </row>
    <row r="95" spans="1:16" ht="26.25" customHeight="1" x14ac:dyDescent="0.2">
      <c r="A95" s="13"/>
      <c r="B95" s="73"/>
      <c r="C95" s="71" t="s">
        <v>3758</v>
      </c>
      <c r="D95" s="76" t="s">
        <v>69</v>
      </c>
      <c r="E95" s="12">
        <v>44483</v>
      </c>
      <c r="F95" s="74" t="s">
        <v>523</v>
      </c>
      <c r="G95" s="12" t="s">
        <v>3137</v>
      </c>
      <c r="H95" s="75" t="s">
        <v>3138</v>
      </c>
      <c r="I95" s="15">
        <v>97</v>
      </c>
      <c r="J95" s="15">
        <v>68</v>
      </c>
      <c r="K95" s="15">
        <v>34</v>
      </c>
      <c r="L95" s="15">
        <v>12</v>
      </c>
      <c r="M95" s="79">
        <v>56.066000000000003</v>
      </c>
      <c r="N95" s="101">
        <v>56.066000000000003</v>
      </c>
      <c r="O95" s="63">
        <v>2530</v>
      </c>
      <c r="P95" s="64">
        <f>Table224578910112345678910111213141516171819202122232425[[#This Row],[PEMBULATAN]]*O95</f>
        <v>141846.98000000001</v>
      </c>
    </row>
    <row r="96" spans="1:16" ht="26.25" customHeight="1" x14ac:dyDescent="0.2">
      <c r="A96" s="13"/>
      <c r="B96" s="73"/>
      <c r="C96" s="71" t="s">
        <v>3759</v>
      </c>
      <c r="D96" s="76" t="s">
        <v>69</v>
      </c>
      <c r="E96" s="12">
        <v>44483</v>
      </c>
      <c r="F96" s="74" t="s">
        <v>523</v>
      </c>
      <c r="G96" s="12" t="s">
        <v>3137</v>
      </c>
      <c r="H96" s="75" t="s">
        <v>3138</v>
      </c>
      <c r="I96" s="15">
        <v>102</v>
      </c>
      <c r="J96" s="15">
        <v>69</v>
      </c>
      <c r="K96" s="15">
        <v>27</v>
      </c>
      <c r="L96" s="15">
        <v>18</v>
      </c>
      <c r="M96" s="79">
        <v>47.506500000000003</v>
      </c>
      <c r="N96" s="101">
        <v>47.506500000000003</v>
      </c>
      <c r="O96" s="63">
        <v>2530</v>
      </c>
      <c r="P96" s="64">
        <f>Table224578910112345678910111213141516171819202122232425[[#This Row],[PEMBULATAN]]*O96</f>
        <v>120191.44500000001</v>
      </c>
    </row>
    <row r="97" spans="1:16" ht="26.25" customHeight="1" x14ac:dyDescent="0.2">
      <c r="A97" s="13"/>
      <c r="B97" s="73"/>
      <c r="C97" s="71" t="s">
        <v>3760</v>
      </c>
      <c r="D97" s="76" t="s">
        <v>69</v>
      </c>
      <c r="E97" s="12">
        <v>44483</v>
      </c>
      <c r="F97" s="74" t="s">
        <v>523</v>
      </c>
      <c r="G97" s="12" t="s">
        <v>3137</v>
      </c>
      <c r="H97" s="75" t="s">
        <v>3138</v>
      </c>
      <c r="I97" s="15">
        <v>88</v>
      </c>
      <c r="J97" s="15">
        <v>53</v>
      </c>
      <c r="K97" s="15">
        <v>20</v>
      </c>
      <c r="L97" s="15">
        <v>9</v>
      </c>
      <c r="M97" s="79">
        <v>23.32</v>
      </c>
      <c r="N97" s="101">
        <v>24</v>
      </c>
      <c r="O97" s="63">
        <v>2530</v>
      </c>
      <c r="P97" s="64">
        <f>Table224578910112345678910111213141516171819202122232425[[#This Row],[PEMBULATAN]]*O97</f>
        <v>60720</v>
      </c>
    </row>
    <row r="98" spans="1:16" ht="26.25" customHeight="1" x14ac:dyDescent="0.2">
      <c r="A98" s="13"/>
      <c r="B98" s="73"/>
      <c r="C98" s="71" t="s">
        <v>3761</v>
      </c>
      <c r="D98" s="76" t="s">
        <v>69</v>
      </c>
      <c r="E98" s="12">
        <v>44483</v>
      </c>
      <c r="F98" s="74" t="s">
        <v>523</v>
      </c>
      <c r="G98" s="12" t="s">
        <v>3137</v>
      </c>
      <c r="H98" s="75" t="s">
        <v>3138</v>
      </c>
      <c r="I98" s="15">
        <v>93</v>
      </c>
      <c r="J98" s="15">
        <v>74</v>
      </c>
      <c r="K98" s="15">
        <v>31</v>
      </c>
      <c r="L98" s="15">
        <v>14</v>
      </c>
      <c r="M98" s="79">
        <v>53.335500000000003</v>
      </c>
      <c r="N98" s="101">
        <v>54</v>
      </c>
      <c r="O98" s="63">
        <v>2530</v>
      </c>
      <c r="P98" s="64">
        <f>Table224578910112345678910111213141516171819202122232425[[#This Row],[PEMBULATAN]]*O98</f>
        <v>136620</v>
      </c>
    </row>
    <row r="99" spans="1:16" ht="26.25" customHeight="1" x14ac:dyDescent="0.2">
      <c r="A99" s="13"/>
      <c r="B99" s="73"/>
      <c r="C99" s="71" t="s">
        <v>3762</v>
      </c>
      <c r="D99" s="76" t="s">
        <v>69</v>
      </c>
      <c r="E99" s="12">
        <v>44483</v>
      </c>
      <c r="F99" s="74" t="s">
        <v>523</v>
      </c>
      <c r="G99" s="12" t="s">
        <v>3137</v>
      </c>
      <c r="H99" s="75" t="s">
        <v>3138</v>
      </c>
      <c r="I99" s="15">
        <v>83</v>
      </c>
      <c r="J99" s="15">
        <v>67</v>
      </c>
      <c r="K99" s="15">
        <v>25</v>
      </c>
      <c r="L99" s="15">
        <v>14</v>
      </c>
      <c r="M99" s="79">
        <v>34.756250000000001</v>
      </c>
      <c r="N99" s="101">
        <v>34.756250000000001</v>
      </c>
      <c r="O99" s="63">
        <v>2530</v>
      </c>
      <c r="P99" s="64">
        <f>Table224578910112345678910111213141516171819202122232425[[#This Row],[PEMBULATAN]]*O99</f>
        <v>87933.3125</v>
      </c>
    </row>
    <row r="100" spans="1:16" ht="26.25" customHeight="1" x14ac:dyDescent="0.2">
      <c r="A100" s="13"/>
      <c r="B100" s="73"/>
      <c r="C100" s="71" t="s">
        <v>3763</v>
      </c>
      <c r="D100" s="76" t="s">
        <v>69</v>
      </c>
      <c r="E100" s="12">
        <v>44483</v>
      </c>
      <c r="F100" s="74" t="s">
        <v>523</v>
      </c>
      <c r="G100" s="12" t="s">
        <v>3137</v>
      </c>
      <c r="H100" s="75" t="s">
        <v>3138</v>
      </c>
      <c r="I100" s="15">
        <v>96</v>
      </c>
      <c r="J100" s="15">
        <v>46</v>
      </c>
      <c r="K100" s="15">
        <v>35</v>
      </c>
      <c r="L100" s="15">
        <v>20</v>
      </c>
      <c r="M100" s="79">
        <v>38.64</v>
      </c>
      <c r="N100" s="101">
        <v>38.64</v>
      </c>
      <c r="O100" s="63">
        <v>2530</v>
      </c>
      <c r="P100" s="64">
        <f>Table224578910112345678910111213141516171819202122232425[[#This Row],[PEMBULATAN]]*O100</f>
        <v>97759.2</v>
      </c>
    </row>
    <row r="101" spans="1:16" ht="26.25" customHeight="1" x14ac:dyDescent="0.2">
      <c r="A101" s="13"/>
      <c r="B101" s="73"/>
      <c r="C101" s="71" t="s">
        <v>3764</v>
      </c>
      <c r="D101" s="76" t="s">
        <v>69</v>
      </c>
      <c r="E101" s="12">
        <v>44483</v>
      </c>
      <c r="F101" s="74" t="s">
        <v>523</v>
      </c>
      <c r="G101" s="12" t="s">
        <v>3137</v>
      </c>
      <c r="H101" s="75" t="s">
        <v>3138</v>
      </c>
      <c r="I101" s="15">
        <v>90</v>
      </c>
      <c r="J101" s="15">
        <v>66</v>
      </c>
      <c r="K101" s="15">
        <v>25</v>
      </c>
      <c r="L101" s="15">
        <v>14</v>
      </c>
      <c r="M101" s="79">
        <v>37.125</v>
      </c>
      <c r="N101" s="101">
        <v>37.125</v>
      </c>
      <c r="O101" s="63">
        <v>2530</v>
      </c>
      <c r="P101" s="64">
        <f>Table224578910112345678910111213141516171819202122232425[[#This Row],[PEMBULATAN]]*O101</f>
        <v>93926.25</v>
      </c>
    </row>
    <row r="102" spans="1:16" ht="26.25" customHeight="1" x14ac:dyDescent="0.2">
      <c r="A102" s="13"/>
      <c r="B102" s="73"/>
      <c r="C102" s="71" t="s">
        <v>3765</v>
      </c>
      <c r="D102" s="76" t="s">
        <v>69</v>
      </c>
      <c r="E102" s="12">
        <v>44483</v>
      </c>
      <c r="F102" s="74" t="s">
        <v>523</v>
      </c>
      <c r="G102" s="12" t="s">
        <v>3137</v>
      </c>
      <c r="H102" s="75" t="s">
        <v>3138</v>
      </c>
      <c r="I102" s="15">
        <v>79</v>
      </c>
      <c r="J102" s="15">
        <v>60</v>
      </c>
      <c r="K102" s="15">
        <v>17</v>
      </c>
      <c r="L102" s="15">
        <v>10</v>
      </c>
      <c r="M102" s="79">
        <v>20.145</v>
      </c>
      <c r="N102" s="101">
        <v>20.145</v>
      </c>
      <c r="O102" s="63">
        <v>2530</v>
      </c>
      <c r="P102" s="64">
        <f>Table224578910112345678910111213141516171819202122232425[[#This Row],[PEMBULATAN]]*O102</f>
        <v>50966.85</v>
      </c>
    </row>
    <row r="103" spans="1:16" ht="26.25" customHeight="1" x14ac:dyDescent="0.2">
      <c r="A103" s="13"/>
      <c r="B103" s="73"/>
      <c r="C103" s="71" t="s">
        <v>3766</v>
      </c>
      <c r="D103" s="76" t="s">
        <v>69</v>
      </c>
      <c r="E103" s="12">
        <v>44483</v>
      </c>
      <c r="F103" s="74" t="s">
        <v>523</v>
      </c>
      <c r="G103" s="12" t="s">
        <v>3137</v>
      </c>
      <c r="H103" s="75" t="s">
        <v>3138</v>
      </c>
      <c r="I103" s="15">
        <v>82</v>
      </c>
      <c r="J103" s="15">
        <v>55</v>
      </c>
      <c r="K103" s="15">
        <v>20</v>
      </c>
      <c r="L103" s="15">
        <v>8</v>
      </c>
      <c r="M103" s="79">
        <v>22.55</v>
      </c>
      <c r="N103" s="101">
        <v>22.55</v>
      </c>
      <c r="O103" s="63">
        <v>2530</v>
      </c>
      <c r="P103" s="64">
        <f>Table224578910112345678910111213141516171819202122232425[[#This Row],[PEMBULATAN]]*O103</f>
        <v>57051.5</v>
      </c>
    </row>
    <row r="104" spans="1:16" ht="26.25" customHeight="1" x14ac:dyDescent="0.2">
      <c r="A104" s="13"/>
      <c r="B104" s="73"/>
      <c r="C104" s="71" t="s">
        <v>3767</v>
      </c>
      <c r="D104" s="76" t="s">
        <v>69</v>
      </c>
      <c r="E104" s="12">
        <v>44483</v>
      </c>
      <c r="F104" s="74" t="s">
        <v>523</v>
      </c>
      <c r="G104" s="12" t="s">
        <v>3137</v>
      </c>
      <c r="H104" s="75" t="s">
        <v>3138</v>
      </c>
      <c r="I104" s="15">
        <v>89</v>
      </c>
      <c r="J104" s="15">
        <v>60</v>
      </c>
      <c r="K104" s="15">
        <v>22</v>
      </c>
      <c r="L104" s="15">
        <v>17</v>
      </c>
      <c r="M104" s="79">
        <v>29.37</v>
      </c>
      <c r="N104" s="101">
        <v>30</v>
      </c>
      <c r="O104" s="63">
        <v>2530</v>
      </c>
      <c r="P104" s="64">
        <f>Table224578910112345678910111213141516171819202122232425[[#This Row],[PEMBULATAN]]*O104</f>
        <v>75900</v>
      </c>
    </row>
    <row r="105" spans="1:16" ht="26.25" customHeight="1" x14ac:dyDescent="0.2">
      <c r="A105" s="13"/>
      <c r="B105" s="73"/>
      <c r="C105" s="71" t="s">
        <v>3768</v>
      </c>
      <c r="D105" s="76" t="s">
        <v>69</v>
      </c>
      <c r="E105" s="12">
        <v>44483</v>
      </c>
      <c r="F105" s="74" t="s">
        <v>523</v>
      </c>
      <c r="G105" s="12" t="s">
        <v>3137</v>
      </c>
      <c r="H105" s="75" t="s">
        <v>3138</v>
      </c>
      <c r="I105" s="15">
        <v>106</v>
      </c>
      <c r="J105" s="15">
        <v>58</v>
      </c>
      <c r="K105" s="15">
        <v>28</v>
      </c>
      <c r="L105" s="15">
        <v>14</v>
      </c>
      <c r="M105" s="79">
        <v>43.036000000000001</v>
      </c>
      <c r="N105" s="101">
        <v>43.036000000000001</v>
      </c>
      <c r="O105" s="63">
        <v>2530</v>
      </c>
      <c r="P105" s="64">
        <f>Table224578910112345678910111213141516171819202122232425[[#This Row],[PEMBULATAN]]*O105</f>
        <v>108881.08</v>
      </c>
    </row>
    <row r="106" spans="1:16" ht="26.25" customHeight="1" x14ac:dyDescent="0.2">
      <c r="A106" s="13"/>
      <c r="B106" s="73"/>
      <c r="C106" s="71" t="s">
        <v>3769</v>
      </c>
      <c r="D106" s="76" t="s">
        <v>69</v>
      </c>
      <c r="E106" s="12">
        <v>44483</v>
      </c>
      <c r="F106" s="74" t="s">
        <v>523</v>
      </c>
      <c r="G106" s="12" t="s">
        <v>3137</v>
      </c>
      <c r="H106" s="75" t="s">
        <v>3138</v>
      </c>
      <c r="I106" s="15">
        <v>72</v>
      </c>
      <c r="J106" s="15">
        <v>43</v>
      </c>
      <c r="K106" s="15">
        <v>15</v>
      </c>
      <c r="L106" s="15">
        <v>4</v>
      </c>
      <c r="M106" s="79">
        <v>11.61</v>
      </c>
      <c r="N106" s="101">
        <v>11.61</v>
      </c>
      <c r="O106" s="63">
        <v>2530</v>
      </c>
      <c r="P106" s="64">
        <f>Table224578910112345678910111213141516171819202122232425[[#This Row],[PEMBULATAN]]*O106</f>
        <v>29373.3</v>
      </c>
    </row>
    <row r="107" spans="1:16" ht="26.25" customHeight="1" x14ac:dyDescent="0.2">
      <c r="A107" s="13"/>
      <c r="B107" s="73"/>
      <c r="C107" s="71" t="s">
        <v>3770</v>
      </c>
      <c r="D107" s="76" t="s">
        <v>69</v>
      </c>
      <c r="E107" s="12">
        <v>44483</v>
      </c>
      <c r="F107" s="74" t="s">
        <v>523</v>
      </c>
      <c r="G107" s="12" t="s">
        <v>3137</v>
      </c>
      <c r="H107" s="75" t="s">
        <v>3138</v>
      </c>
      <c r="I107" s="15">
        <v>51</v>
      </c>
      <c r="J107" s="15">
        <v>51</v>
      </c>
      <c r="K107" s="15">
        <v>13</v>
      </c>
      <c r="L107" s="15">
        <v>3</v>
      </c>
      <c r="M107" s="79">
        <v>8.4532500000000006</v>
      </c>
      <c r="N107" s="101">
        <v>9</v>
      </c>
      <c r="O107" s="63">
        <v>2530</v>
      </c>
      <c r="P107" s="64">
        <f>Table224578910112345678910111213141516171819202122232425[[#This Row],[PEMBULATAN]]*O107</f>
        <v>22770</v>
      </c>
    </row>
    <row r="108" spans="1:16" ht="26.25" customHeight="1" x14ac:dyDescent="0.2">
      <c r="A108" s="13"/>
      <c r="B108" s="73"/>
      <c r="C108" s="71" t="s">
        <v>3771</v>
      </c>
      <c r="D108" s="76" t="s">
        <v>69</v>
      </c>
      <c r="E108" s="12">
        <v>44483</v>
      </c>
      <c r="F108" s="74" t="s">
        <v>523</v>
      </c>
      <c r="G108" s="12" t="s">
        <v>3137</v>
      </c>
      <c r="H108" s="75" t="s">
        <v>3138</v>
      </c>
      <c r="I108" s="15">
        <v>76</v>
      </c>
      <c r="J108" s="15">
        <v>59</v>
      </c>
      <c r="K108" s="15">
        <v>23</v>
      </c>
      <c r="L108" s="15">
        <v>6</v>
      </c>
      <c r="M108" s="79">
        <v>25.783000000000001</v>
      </c>
      <c r="N108" s="101">
        <v>25.783000000000001</v>
      </c>
      <c r="O108" s="63">
        <v>2530</v>
      </c>
      <c r="P108" s="64">
        <f>Table224578910112345678910111213141516171819202122232425[[#This Row],[PEMBULATAN]]*O108</f>
        <v>65230.990000000005</v>
      </c>
    </row>
    <row r="109" spans="1:16" ht="26.25" customHeight="1" x14ac:dyDescent="0.2">
      <c r="A109" s="13"/>
      <c r="B109" s="73"/>
      <c r="C109" s="71" t="s">
        <v>3772</v>
      </c>
      <c r="D109" s="76" t="s">
        <v>69</v>
      </c>
      <c r="E109" s="12">
        <v>44483</v>
      </c>
      <c r="F109" s="74" t="s">
        <v>523</v>
      </c>
      <c r="G109" s="12" t="s">
        <v>3137</v>
      </c>
      <c r="H109" s="75" t="s">
        <v>3138</v>
      </c>
      <c r="I109" s="15">
        <v>82</v>
      </c>
      <c r="J109" s="15">
        <v>56</v>
      </c>
      <c r="K109" s="15">
        <v>32</v>
      </c>
      <c r="L109" s="15">
        <v>16</v>
      </c>
      <c r="M109" s="79">
        <v>36.735999999999997</v>
      </c>
      <c r="N109" s="101">
        <v>36.735999999999997</v>
      </c>
      <c r="O109" s="63">
        <v>2530</v>
      </c>
      <c r="P109" s="64">
        <f>Table224578910112345678910111213141516171819202122232425[[#This Row],[PEMBULATAN]]*O109</f>
        <v>92942.079999999987</v>
      </c>
    </row>
    <row r="110" spans="1:16" ht="26.25" customHeight="1" x14ac:dyDescent="0.2">
      <c r="A110" s="13"/>
      <c r="B110" s="73"/>
      <c r="C110" s="71" t="s">
        <v>3773</v>
      </c>
      <c r="D110" s="76" t="s">
        <v>69</v>
      </c>
      <c r="E110" s="12">
        <v>44483</v>
      </c>
      <c r="F110" s="74" t="s">
        <v>523</v>
      </c>
      <c r="G110" s="12" t="s">
        <v>3137</v>
      </c>
      <c r="H110" s="75" t="s">
        <v>3138</v>
      </c>
      <c r="I110" s="15">
        <v>65</v>
      </c>
      <c r="J110" s="15">
        <v>53</v>
      </c>
      <c r="K110" s="15">
        <v>28</v>
      </c>
      <c r="L110" s="15">
        <v>11</v>
      </c>
      <c r="M110" s="79">
        <v>24.114999999999998</v>
      </c>
      <c r="N110" s="101">
        <v>24.114999999999998</v>
      </c>
      <c r="O110" s="63">
        <v>2530</v>
      </c>
      <c r="P110" s="64">
        <f>Table224578910112345678910111213141516171819202122232425[[#This Row],[PEMBULATAN]]*O110</f>
        <v>61010.95</v>
      </c>
    </row>
    <row r="111" spans="1:16" ht="26.25" customHeight="1" x14ac:dyDescent="0.2">
      <c r="A111" s="13"/>
      <c r="B111" s="73"/>
      <c r="C111" s="71" t="s">
        <v>3774</v>
      </c>
      <c r="D111" s="76" t="s">
        <v>69</v>
      </c>
      <c r="E111" s="12">
        <v>44483</v>
      </c>
      <c r="F111" s="74" t="s">
        <v>523</v>
      </c>
      <c r="G111" s="12" t="s">
        <v>3137</v>
      </c>
      <c r="H111" s="75" t="s">
        <v>3138</v>
      </c>
      <c r="I111" s="15">
        <v>87</v>
      </c>
      <c r="J111" s="15">
        <v>41</v>
      </c>
      <c r="K111" s="15">
        <v>19</v>
      </c>
      <c r="L111" s="15">
        <v>6</v>
      </c>
      <c r="M111" s="79">
        <v>16.943249999999999</v>
      </c>
      <c r="N111" s="101">
        <v>16.943249999999999</v>
      </c>
      <c r="O111" s="63">
        <v>2530</v>
      </c>
      <c r="P111" s="64">
        <f>Table224578910112345678910111213141516171819202122232425[[#This Row],[PEMBULATAN]]*O111</f>
        <v>42866.422500000001</v>
      </c>
    </row>
    <row r="112" spans="1:16" ht="26.25" customHeight="1" x14ac:dyDescent="0.2">
      <c r="A112" s="13"/>
      <c r="B112" s="73"/>
      <c r="C112" s="71" t="s">
        <v>3775</v>
      </c>
      <c r="D112" s="76" t="s">
        <v>69</v>
      </c>
      <c r="E112" s="12">
        <v>44483</v>
      </c>
      <c r="F112" s="74" t="s">
        <v>523</v>
      </c>
      <c r="G112" s="12" t="s">
        <v>3137</v>
      </c>
      <c r="H112" s="75" t="s">
        <v>3138</v>
      </c>
      <c r="I112" s="15">
        <v>72</v>
      </c>
      <c r="J112" s="15">
        <v>68</v>
      </c>
      <c r="K112" s="15">
        <v>29</v>
      </c>
      <c r="L112" s="15">
        <v>8</v>
      </c>
      <c r="M112" s="79">
        <v>35.496000000000002</v>
      </c>
      <c r="N112" s="101">
        <v>35.496000000000002</v>
      </c>
      <c r="O112" s="63">
        <v>2530</v>
      </c>
      <c r="P112" s="64">
        <f>Table224578910112345678910111213141516171819202122232425[[#This Row],[PEMBULATAN]]*O112</f>
        <v>89804.88</v>
      </c>
    </row>
    <row r="113" spans="1:16" ht="26.25" customHeight="1" x14ac:dyDescent="0.2">
      <c r="A113" s="13"/>
      <c r="B113" s="73"/>
      <c r="C113" s="71" t="s">
        <v>3776</v>
      </c>
      <c r="D113" s="76" t="s">
        <v>69</v>
      </c>
      <c r="E113" s="12">
        <v>44483</v>
      </c>
      <c r="F113" s="74" t="s">
        <v>523</v>
      </c>
      <c r="G113" s="12" t="s">
        <v>3137</v>
      </c>
      <c r="H113" s="75" t="s">
        <v>3138</v>
      </c>
      <c r="I113" s="15">
        <v>82</v>
      </c>
      <c r="J113" s="15">
        <v>56</v>
      </c>
      <c r="K113" s="15">
        <v>27</v>
      </c>
      <c r="L113" s="15">
        <v>10</v>
      </c>
      <c r="M113" s="79">
        <v>30.995999999999999</v>
      </c>
      <c r="N113" s="101">
        <v>30.995999999999999</v>
      </c>
      <c r="O113" s="63">
        <v>2530</v>
      </c>
      <c r="P113" s="64">
        <f>Table224578910112345678910111213141516171819202122232425[[#This Row],[PEMBULATAN]]*O113</f>
        <v>78419.87999999999</v>
      </c>
    </row>
    <row r="114" spans="1:16" ht="26.25" customHeight="1" x14ac:dyDescent="0.2">
      <c r="A114" s="13"/>
      <c r="B114" s="73"/>
      <c r="C114" s="71" t="s">
        <v>3777</v>
      </c>
      <c r="D114" s="76" t="s">
        <v>69</v>
      </c>
      <c r="E114" s="12">
        <v>44483</v>
      </c>
      <c r="F114" s="74" t="s">
        <v>523</v>
      </c>
      <c r="G114" s="12" t="s">
        <v>3137</v>
      </c>
      <c r="H114" s="75" t="s">
        <v>3138</v>
      </c>
      <c r="I114" s="15">
        <v>74</v>
      </c>
      <c r="J114" s="15">
        <v>48</v>
      </c>
      <c r="K114" s="15">
        <v>20</v>
      </c>
      <c r="L114" s="15">
        <v>6</v>
      </c>
      <c r="M114" s="79">
        <v>17.760000000000002</v>
      </c>
      <c r="N114" s="101">
        <v>17.760000000000002</v>
      </c>
      <c r="O114" s="63">
        <v>2530</v>
      </c>
      <c r="P114" s="64">
        <f>Table224578910112345678910111213141516171819202122232425[[#This Row],[PEMBULATAN]]*O114</f>
        <v>44932.800000000003</v>
      </c>
    </row>
    <row r="115" spans="1:16" ht="26.25" customHeight="1" x14ac:dyDescent="0.2">
      <c r="A115" s="13"/>
      <c r="B115" s="73"/>
      <c r="C115" s="71" t="s">
        <v>3778</v>
      </c>
      <c r="D115" s="76" t="s">
        <v>69</v>
      </c>
      <c r="E115" s="12">
        <v>44483</v>
      </c>
      <c r="F115" s="74" t="s">
        <v>523</v>
      </c>
      <c r="G115" s="12" t="s">
        <v>3137</v>
      </c>
      <c r="H115" s="75" t="s">
        <v>3138</v>
      </c>
      <c r="I115" s="15">
        <v>91</v>
      </c>
      <c r="J115" s="15">
        <v>44</v>
      </c>
      <c r="K115" s="15">
        <v>9</v>
      </c>
      <c r="L115" s="15">
        <v>2</v>
      </c>
      <c r="M115" s="79">
        <v>9.0090000000000003</v>
      </c>
      <c r="N115" s="101">
        <v>9.0090000000000003</v>
      </c>
      <c r="O115" s="63">
        <v>2530</v>
      </c>
      <c r="P115" s="64">
        <f>Table224578910112345678910111213141516171819202122232425[[#This Row],[PEMBULATAN]]*O115</f>
        <v>22792.77</v>
      </c>
    </row>
    <row r="116" spans="1:16" ht="26.25" customHeight="1" x14ac:dyDescent="0.2">
      <c r="A116" s="13"/>
      <c r="B116" s="73"/>
      <c r="C116" s="71" t="s">
        <v>3779</v>
      </c>
      <c r="D116" s="76" t="s">
        <v>69</v>
      </c>
      <c r="E116" s="12">
        <v>44483</v>
      </c>
      <c r="F116" s="74" t="s">
        <v>523</v>
      </c>
      <c r="G116" s="12" t="s">
        <v>3137</v>
      </c>
      <c r="H116" s="75" t="s">
        <v>3138</v>
      </c>
      <c r="I116" s="15">
        <v>65</v>
      </c>
      <c r="J116" s="15">
        <v>46</v>
      </c>
      <c r="K116" s="15">
        <v>8</v>
      </c>
      <c r="L116" s="15">
        <v>3</v>
      </c>
      <c r="M116" s="79">
        <v>5.98</v>
      </c>
      <c r="N116" s="101">
        <v>5.98</v>
      </c>
      <c r="O116" s="63">
        <v>2530</v>
      </c>
      <c r="P116" s="64">
        <f>Table224578910112345678910111213141516171819202122232425[[#This Row],[PEMBULATAN]]*O116</f>
        <v>15129.400000000001</v>
      </c>
    </row>
    <row r="117" spans="1:16" ht="26.25" customHeight="1" x14ac:dyDescent="0.2">
      <c r="A117" s="13"/>
      <c r="B117" s="73"/>
      <c r="C117" s="71" t="s">
        <v>3780</v>
      </c>
      <c r="D117" s="76" t="s">
        <v>69</v>
      </c>
      <c r="E117" s="12">
        <v>44483</v>
      </c>
      <c r="F117" s="74" t="s">
        <v>523</v>
      </c>
      <c r="G117" s="12" t="s">
        <v>3137</v>
      </c>
      <c r="H117" s="75" t="s">
        <v>3138</v>
      </c>
      <c r="I117" s="15">
        <v>56</v>
      </c>
      <c r="J117" s="15">
        <v>37</v>
      </c>
      <c r="K117" s="15">
        <v>12</v>
      </c>
      <c r="L117" s="15">
        <v>2</v>
      </c>
      <c r="M117" s="79">
        <v>6.2160000000000002</v>
      </c>
      <c r="N117" s="101">
        <v>6.2160000000000002</v>
      </c>
      <c r="O117" s="63">
        <v>2530</v>
      </c>
      <c r="P117" s="64">
        <f>Table224578910112345678910111213141516171819202122232425[[#This Row],[PEMBULATAN]]*O117</f>
        <v>15726.480000000001</v>
      </c>
    </row>
    <row r="118" spans="1:16" ht="26.25" customHeight="1" x14ac:dyDescent="0.2">
      <c r="A118" s="13"/>
      <c r="B118" s="73"/>
      <c r="C118" s="71" t="s">
        <v>3781</v>
      </c>
      <c r="D118" s="76" t="s">
        <v>69</v>
      </c>
      <c r="E118" s="12">
        <v>44483</v>
      </c>
      <c r="F118" s="74" t="s">
        <v>523</v>
      </c>
      <c r="G118" s="12" t="s">
        <v>3137</v>
      </c>
      <c r="H118" s="75" t="s">
        <v>3138</v>
      </c>
      <c r="I118" s="15">
        <v>47</v>
      </c>
      <c r="J118" s="15">
        <v>28</v>
      </c>
      <c r="K118" s="15">
        <v>31</v>
      </c>
      <c r="L118" s="15">
        <v>4</v>
      </c>
      <c r="M118" s="79">
        <v>10.199</v>
      </c>
      <c r="N118" s="101">
        <v>10.199</v>
      </c>
      <c r="O118" s="63">
        <v>2530</v>
      </c>
      <c r="P118" s="64">
        <f>Table224578910112345678910111213141516171819202122232425[[#This Row],[PEMBULATAN]]*O118</f>
        <v>25803.47</v>
      </c>
    </row>
    <row r="119" spans="1:16" ht="26.25" customHeight="1" x14ac:dyDescent="0.2">
      <c r="A119" s="13"/>
      <c r="B119" s="73"/>
      <c r="C119" s="71" t="s">
        <v>3782</v>
      </c>
      <c r="D119" s="76" t="s">
        <v>69</v>
      </c>
      <c r="E119" s="12">
        <v>44483</v>
      </c>
      <c r="F119" s="74" t="s">
        <v>523</v>
      </c>
      <c r="G119" s="12" t="s">
        <v>3137</v>
      </c>
      <c r="H119" s="75" t="s">
        <v>3138</v>
      </c>
      <c r="I119" s="15">
        <v>117</v>
      </c>
      <c r="J119" s="15">
        <v>25</v>
      </c>
      <c r="K119" s="15">
        <v>5</v>
      </c>
      <c r="L119" s="15">
        <v>3</v>
      </c>
      <c r="M119" s="79">
        <v>3.65625</v>
      </c>
      <c r="N119" s="101">
        <v>3.65625</v>
      </c>
      <c r="O119" s="63">
        <v>2530</v>
      </c>
      <c r="P119" s="64">
        <f>Table224578910112345678910111213141516171819202122232425[[#This Row],[PEMBULATAN]]*O119</f>
        <v>9250.3125</v>
      </c>
    </row>
    <row r="120" spans="1:16" ht="26.25" customHeight="1" x14ac:dyDescent="0.2">
      <c r="A120" s="13"/>
      <c r="B120" s="73"/>
      <c r="C120" s="71" t="s">
        <v>3783</v>
      </c>
      <c r="D120" s="76" t="s">
        <v>69</v>
      </c>
      <c r="E120" s="12">
        <v>44483</v>
      </c>
      <c r="F120" s="74" t="s">
        <v>523</v>
      </c>
      <c r="G120" s="12" t="s">
        <v>3137</v>
      </c>
      <c r="H120" s="75" t="s">
        <v>3138</v>
      </c>
      <c r="I120" s="15">
        <v>32</v>
      </c>
      <c r="J120" s="15">
        <v>30</v>
      </c>
      <c r="K120" s="15">
        <v>30</v>
      </c>
      <c r="L120" s="15">
        <v>2</v>
      </c>
      <c r="M120" s="79">
        <v>7.2</v>
      </c>
      <c r="N120" s="101">
        <v>7.2</v>
      </c>
      <c r="O120" s="63">
        <v>2530</v>
      </c>
      <c r="P120" s="64">
        <f>Table224578910112345678910111213141516171819202122232425[[#This Row],[PEMBULATAN]]*O120</f>
        <v>18216</v>
      </c>
    </row>
    <row r="121" spans="1:16" ht="26.25" customHeight="1" x14ac:dyDescent="0.2">
      <c r="A121" s="13"/>
      <c r="B121" s="73"/>
      <c r="C121" s="71" t="s">
        <v>3784</v>
      </c>
      <c r="D121" s="76" t="s">
        <v>69</v>
      </c>
      <c r="E121" s="12">
        <v>44483</v>
      </c>
      <c r="F121" s="74" t="s">
        <v>523</v>
      </c>
      <c r="G121" s="12" t="s">
        <v>3137</v>
      </c>
      <c r="H121" s="75" t="s">
        <v>3138</v>
      </c>
      <c r="I121" s="15">
        <v>59</v>
      </c>
      <c r="J121" s="15">
        <v>41</v>
      </c>
      <c r="K121" s="15">
        <v>12</v>
      </c>
      <c r="L121" s="15">
        <v>1</v>
      </c>
      <c r="M121" s="79">
        <v>7.2569999999999997</v>
      </c>
      <c r="N121" s="101">
        <v>7.2569999999999997</v>
      </c>
      <c r="O121" s="63">
        <v>2530</v>
      </c>
      <c r="P121" s="64">
        <f>Table224578910112345678910111213141516171819202122232425[[#This Row],[PEMBULATAN]]*O121</f>
        <v>18360.21</v>
      </c>
    </row>
    <row r="122" spans="1:16" ht="26.25" customHeight="1" x14ac:dyDescent="0.2">
      <c r="A122" s="13"/>
      <c r="B122" s="73"/>
      <c r="C122" s="71" t="s">
        <v>3785</v>
      </c>
      <c r="D122" s="76" t="s">
        <v>69</v>
      </c>
      <c r="E122" s="12">
        <v>44483</v>
      </c>
      <c r="F122" s="74" t="s">
        <v>523</v>
      </c>
      <c r="G122" s="12" t="s">
        <v>3137</v>
      </c>
      <c r="H122" s="75" t="s">
        <v>3138</v>
      </c>
      <c r="I122" s="15">
        <v>77</v>
      </c>
      <c r="J122" s="15">
        <v>12</v>
      </c>
      <c r="K122" s="15">
        <v>5</v>
      </c>
      <c r="L122" s="15">
        <v>1</v>
      </c>
      <c r="M122" s="79">
        <v>1.155</v>
      </c>
      <c r="N122" s="101">
        <v>1.155</v>
      </c>
      <c r="O122" s="63">
        <v>2530</v>
      </c>
      <c r="P122" s="64">
        <f>Table224578910112345678910111213141516171819202122232425[[#This Row],[PEMBULATAN]]*O122</f>
        <v>2922.15</v>
      </c>
    </row>
    <row r="123" spans="1:16" ht="26.25" customHeight="1" x14ac:dyDescent="0.2">
      <c r="A123" s="13"/>
      <c r="B123" s="73"/>
      <c r="C123" s="71" t="s">
        <v>3786</v>
      </c>
      <c r="D123" s="76" t="s">
        <v>69</v>
      </c>
      <c r="E123" s="12">
        <v>44483</v>
      </c>
      <c r="F123" s="74" t="s">
        <v>523</v>
      </c>
      <c r="G123" s="12" t="s">
        <v>3137</v>
      </c>
      <c r="H123" s="75" t="s">
        <v>3138</v>
      </c>
      <c r="I123" s="15">
        <v>77</v>
      </c>
      <c r="J123" s="15">
        <v>55</v>
      </c>
      <c r="K123" s="15">
        <v>5</v>
      </c>
      <c r="L123" s="15">
        <v>2</v>
      </c>
      <c r="M123" s="79">
        <v>5.2937500000000002</v>
      </c>
      <c r="N123" s="101">
        <v>5.2937500000000002</v>
      </c>
      <c r="O123" s="63">
        <v>2530</v>
      </c>
      <c r="P123" s="64">
        <f>Table224578910112345678910111213141516171819202122232425[[#This Row],[PEMBULATAN]]*O123</f>
        <v>13393.1875</v>
      </c>
    </row>
    <row r="124" spans="1:16" ht="26.25" customHeight="1" x14ac:dyDescent="0.2">
      <c r="A124" s="13"/>
      <c r="B124" s="73"/>
      <c r="C124" s="71" t="s">
        <v>3787</v>
      </c>
      <c r="D124" s="76" t="s">
        <v>69</v>
      </c>
      <c r="E124" s="12">
        <v>44483</v>
      </c>
      <c r="F124" s="74" t="s">
        <v>523</v>
      </c>
      <c r="G124" s="12" t="s">
        <v>3137</v>
      </c>
      <c r="H124" s="75" t="s">
        <v>3138</v>
      </c>
      <c r="I124" s="15">
        <v>67</v>
      </c>
      <c r="J124" s="15">
        <v>45</v>
      </c>
      <c r="K124" s="15">
        <v>6</v>
      </c>
      <c r="L124" s="15">
        <v>3</v>
      </c>
      <c r="M124" s="79">
        <v>4.5225</v>
      </c>
      <c r="N124" s="101">
        <v>4.5225</v>
      </c>
      <c r="O124" s="63">
        <v>2530</v>
      </c>
      <c r="P124" s="64">
        <f>Table224578910112345678910111213141516171819202122232425[[#This Row],[PEMBULATAN]]*O124</f>
        <v>11441.924999999999</v>
      </c>
    </row>
    <row r="125" spans="1:16" ht="26.25" customHeight="1" x14ac:dyDescent="0.2">
      <c r="A125" s="13"/>
      <c r="B125" s="73"/>
      <c r="C125" s="71" t="s">
        <v>3788</v>
      </c>
      <c r="D125" s="76" t="s">
        <v>69</v>
      </c>
      <c r="E125" s="12">
        <v>44483</v>
      </c>
      <c r="F125" s="74" t="s">
        <v>523</v>
      </c>
      <c r="G125" s="12" t="s">
        <v>3137</v>
      </c>
      <c r="H125" s="75" t="s">
        <v>3138</v>
      </c>
      <c r="I125" s="15">
        <v>51</v>
      </c>
      <c r="J125" s="15">
        <v>38</v>
      </c>
      <c r="K125" s="15">
        <v>25</v>
      </c>
      <c r="L125" s="15">
        <v>2</v>
      </c>
      <c r="M125" s="79">
        <v>12.112500000000001</v>
      </c>
      <c r="N125" s="101">
        <v>12.112500000000001</v>
      </c>
      <c r="O125" s="63">
        <v>2530</v>
      </c>
      <c r="P125" s="64">
        <f>Table224578910112345678910111213141516171819202122232425[[#This Row],[PEMBULATAN]]*O125</f>
        <v>30644.625</v>
      </c>
    </row>
    <row r="126" spans="1:16" ht="26.25" customHeight="1" x14ac:dyDescent="0.2">
      <c r="A126" s="13"/>
      <c r="B126" s="73"/>
      <c r="C126" s="71" t="s">
        <v>3789</v>
      </c>
      <c r="D126" s="76" t="s">
        <v>69</v>
      </c>
      <c r="E126" s="12">
        <v>44483</v>
      </c>
      <c r="F126" s="74" t="s">
        <v>523</v>
      </c>
      <c r="G126" s="12" t="s">
        <v>3137</v>
      </c>
      <c r="H126" s="75" t="s">
        <v>3138</v>
      </c>
      <c r="I126" s="15">
        <v>56</v>
      </c>
      <c r="J126" s="15">
        <v>30</v>
      </c>
      <c r="K126" s="15">
        <v>10</v>
      </c>
      <c r="L126" s="15">
        <v>4</v>
      </c>
      <c r="M126" s="79">
        <v>4.2</v>
      </c>
      <c r="N126" s="101">
        <v>4.2</v>
      </c>
      <c r="O126" s="63">
        <v>2530</v>
      </c>
      <c r="P126" s="64">
        <f>Table224578910112345678910111213141516171819202122232425[[#This Row],[PEMBULATAN]]*O126</f>
        <v>10626</v>
      </c>
    </row>
    <row r="127" spans="1:16" ht="26.25" customHeight="1" x14ac:dyDescent="0.2">
      <c r="A127" s="13"/>
      <c r="B127" s="73"/>
      <c r="C127" s="71" t="s">
        <v>3790</v>
      </c>
      <c r="D127" s="76" t="s">
        <v>69</v>
      </c>
      <c r="E127" s="12">
        <v>44483</v>
      </c>
      <c r="F127" s="74" t="s">
        <v>523</v>
      </c>
      <c r="G127" s="12" t="s">
        <v>3137</v>
      </c>
      <c r="H127" s="75" t="s">
        <v>3138</v>
      </c>
      <c r="I127" s="15">
        <v>151</v>
      </c>
      <c r="J127" s="15">
        <v>60</v>
      </c>
      <c r="K127" s="15">
        <v>6</v>
      </c>
      <c r="L127" s="15">
        <v>3</v>
      </c>
      <c r="M127" s="79">
        <v>13.59</v>
      </c>
      <c r="N127" s="101">
        <v>13.59</v>
      </c>
      <c r="O127" s="63">
        <v>2530</v>
      </c>
      <c r="P127" s="64">
        <f>Table224578910112345678910111213141516171819202122232425[[#This Row],[PEMBULATAN]]*O127</f>
        <v>34382.699999999997</v>
      </c>
    </row>
    <row r="128" spans="1:16" ht="26.25" customHeight="1" x14ac:dyDescent="0.2">
      <c r="A128" s="13"/>
      <c r="B128" s="73"/>
      <c r="C128" s="71" t="s">
        <v>3791</v>
      </c>
      <c r="D128" s="76" t="s">
        <v>69</v>
      </c>
      <c r="E128" s="12">
        <v>44483</v>
      </c>
      <c r="F128" s="74" t="s">
        <v>523</v>
      </c>
      <c r="G128" s="12" t="s">
        <v>3137</v>
      </c>
      <c r="H128" s="75" t="s">
        <v>3138</v>
      </c>
      <c r="I128" s="15">
        <v>107</v>
      </c>
      <c r="J128" s="15">
        <v>54</v>
      </c>
      <c r="K128" s="15">
        <v>12</v>
      </c>
      <c r="L128" s="15">
        <v>5</v>
      </c>
      <c r="M128" s="79">
        <v>17.334</v>
      </c>
      <c r="N128" s="101">
        <v>18</v>
      </c>
      <c r="O128" s="63">
        <v>2530</v>
      </c>
      <c r="P128" s="64">
        <f>Table224578910112345678910111213141516171819202122232425[[#This Row],[PEMBULATAN]]*O128</f>
        <v>45540</v>
      </c>
    </row>
    <row r="129" spans="1:16" ht="26.25" customHeight="1" x14ac:dyDescent="0.2">
      <c r="A129" s="13"/>
      <c r="B129" s="73"/>
      <c r="C129" s="71" t="s">
        <v>3792</v>
      </c>
      <c r="D129" s="76" t="s">
        <v>69</v>
      </c>
      <c r="E129" s="12">
        <v>44483</v>
      </c>
      <c r="F129" s="74" t="s">
        <v>523</v>
      </c>
      <c r="G129" s="12" t="s">
        <v>3137</v>
      </c>
      <c r="H129" s="75" t="s">
        <v>3138</v>
      </c>
      <c r="I129" s="15">
        <v>121</v>
      </c>
      <c r="J129" s="15">
        <v>6</v>
      </c>
      <c r="K129" s="15">
        <v>6</v>
      </c>
      <c r="L129" s="15">
        <v>2</v>
      </c>
      <c r="M129" s="79">
        <v>1.089</v>
      </c>
      <c r="N129" s="101">
        <v>2</v>
      </c>
      <c r="O129" s="63">
        <v>2530</v>
      </c>
      <c r="P129" s="64">
        <f>Table224578910112345678910111213141516171819202122232425[[#This Row],[PEMBULATAN]]*O129</f>
        <v>5060</v>
      </c>
    </row>
    <row r="130" spans="1:16" ht="26.25" customHeight="1" x14ac:dyDescent="0.2">
      <c r="A130" s="13"/>
      <c r="B130" s="73"/>
      <c r="C130" s="71" t="s">
        <v>3793</v>
      </c>
      <c r="D130" s="76" t="s">
        <v>69</v>
      </c>
      <c r="E130" s="12">
        <v>44483</v>
      </c>
      <c r="F130" s="74" t="s">
        <v>523</v>
      </c>
      <c r="G130" s="12" t="s">
        <v>3137</v>
      </c>
      <c r="H130" s="75" t="s">
        <v>3138</v>
      </c>
      <c r="I130" s="15">
        <v>123</v>
      </c>
      <c r="J130" s="15">
        <v>6</v>
      </c>
      <c r="K130" s="15">
        <v>6</v>
      </c>
      <c r="L130" s="15">
        <v>1</v>
      </c>
      <c r="M130" s="79">
        <v>1.107</v>
      </c>
      <c r="N130" s="101">
        <v>1.107</v>
      </c>
      <c r="O130" s="63">
        <v>2530</v>
      </c>
      <c r="P130" s="64">
        <f>Table224578910112345678910111213141516171819202122232425[[#This Row],[PEMBULATAN]]*O130</f>
        <v>2800.71</v>
      </c>
    </row>
    <row r="131" spans="1:16" ht="26.25" customHeight="1" x14ac:dyDescent="0.2">
      <c r="A131" s="13"/>
      <c r="B131" s="73"/>
      <c r="C131" s="71" t="s">
        <v>3794</v>
      </c>
      <c r="D131" s="76" t="s">
        <v>69</v>
      </c>
      <c r="E131" s="12">
        <v>44483</v>
      </c>
      <c r="F131" s="74" t="s">
        <v>523</v>
      </c>
      <c r="G131" s="12" t="s">
        <v>3137</v>
      </c>
      <c r="H131" s="75" t="s">
        <v>3138</v>
      </c>
      <c r="I131" s="15">
        <v>73</v>
      </c>
      <c r="J131" s="15">
        <v>40</v>
      </c>
      <c r="K131" s="15">
        <v>12</v>
      </c>
      <c r="L131" s="15">
        <v>4</v>
      </c>
      <c r="M131" s="79">
        <v>8.76</v>
      </c>
      <c r="N131" s="101">
        <v>8.76</v>
      </c>
      <c r="O131" s="63">
        <v>2530</v>
      </c>
      <c r="P131" s="64">
        <f>Table224578910112345678910111213141516171819202122232425[[#This Row],[PEMBULATAN]]*O131</f>
        <v>22162.799999999999</v>
      </c>
    </row>
    <row r="132" spans="1:16" ht="26.25" customHeight="1" x14ac:dyDescent="0.2">
      <c r="A132" s="13"/>
      <c r="B132" s="73"/>
      <c r="C132" s="71" t="s">
        <v>3795</v>
      </c>
      <c r="D132" s="76" t="s">
        <v>69</v>
      </c>
      <c r="E132" s="12">
        <v>44483</v>
      </c>
      <c r="F132" s="74" t="s">
        <v>523</v>
      </c>
      <c r="G132" s="12" t="s">
        <v>3137</v>
      </c>
      <c r="H132" s="75" t="s">
        <v>3138</v>
      </c>
      <c r="I132" s="15">
        <v>207</v>
      </c>
      <c r="J132" s="15">
        <v>3</v>
      </c>
      <c r="K132" s="15">
        <v>3</v>
      </c>
      <c r="L132" s="15">
        <v>1</v>
      </c>
      <c r="M132" s="79">
        <v>0.46575</v>
      </c>
      <c r="N132" s="101">
        <v>1</v>
      </c>
      <c r="O132" s="63">
        <v>2530</v>
      </c>
      <c r="P132" s="64">
        <f>Table224578910112345678910111213141516171819202122232425[[#This Row],[PEMBULATAN]]*O132</f>
        <v>2530</v>
      </c>
    </row>
    <row r="133" spans="1:16" ht="26.25" customHeight="1" x14ac:dyDescent="0.2">
      <c r="A133" s="13"/>
      <c r="B133" s="73"/>
      <c r="C133" s="71" t="s">
        <v>3796</v>
      </c>
      <c r="D133" s="76" t="s">
        <v>69</v>
      </c>
      <c r="E133" s="12">
        <v>44483</v>
      </c>
      <c r="F133" s="74" t="s">
        <v>523</v>
      </c>
      <c r="G133" s="12" t="s">
        <v>3137</v>
      </c>
      <c r="H133" s="75" t="s">
        <v>3138</v>
      </c>
      <c r="I133" s="15">
        <v>107</v>
      </c>
      <c r="J133" s="15">
        <v>9</v>
      </c>
      <c r="K133" s="15">
        <v>5</v>
      </c>
      <c r="L133" s="15">
        <v>1</v>
      </c>
      <c r="M133" s="79">
        <v>1.2037500000000001</v>
      </c>
      <c r="N133" s="101">
        <v>1.2037500000000001</v>
      </c>
      <c r="O133" s="63">
        <v>2530</v>
      </c>
      <c r="P133" s="64">
        <f>Table224578910112345678910111213141516171819202122232425[[#This Row],[PEMBULATAN]]*O133</f>
        <v>3045.4875000000002</v>
      </c>
    </row>
    <row r="134" spans="1:16" ht="26.25" customHeight="1" x14ac:dyDescent="0.2">
      <c r="A134" s="13"/>
      <c r="B134" s="73"/>
      <c r="C134" s="71" t="s">
        <v>3797</v>
      </c>
      <c r="D134" s="76" t="s">
        <v>69</v>
      </c>
      <c r="E134" s="12">
        <v>44483</v>
      </c>
      <c r="F134" s="74" t="s">
        <v>523</v>
      </c>
      <c r="G134" s="12" t="s">
        <v>3137</v>
      </c>
      <c r="H134" s="75" t="s">
        <v>3138</v>
      </c>
      <c r="I134" s="15">
        <v>125</v>
      </c>
      <c r="J134" s="15">
        <v>7</v>
      </c>
      <c r="K134" s="15">
        <v>7</v>
      </c>
      <c r="L134" s="15">
        <v>9</v>
      </c>
      <c r="M134" s="79">
        <v>1.53125</v>
      </c>
      <c r="N134" s="101">
        <v>9</v>
      </c>
      <c r="O134" s="63">
        <v>2530</v>
      </c>
      <c r="P134" s="64">
        <f>Table224578910112345678910111213141516171819202122232425[[#This Row],[PEMBULATAN]]*O134</f>
        <v>22770</v>
      </c>
    </row>
    <row r="135" spans="1:16" ht="26.25" customHeight="1" x14ac:dyDescent="0.2">
      <c r="A135" s="13"/>
      <c r="B135" s="73"/>
      <c r="C135" s="71" t="s">
        <v>3798</v>
      </c>
      <c r="D135" s="76" t="s">
        <v>69</v>
      </c>
      <c r="E135" s="12">
        <v>44483</v>
      </c>
      <c r="F135" s="74" t="s">
        <v>523</v>
      </c>
      <c r="G135" s="12" t="s">
        <v>3137</v>
      </c>
      <c r="H135" s="75" t="s">
        <v>3138</v>
      </c>
      <c r="I135" s="15">
        <v>164</v>
      </c>
      <c r="J135" s="15">
        <v>4</v>
      </c>
      <c r="K135" s="15">
        <v>4</v>
      </c>
      <c r="L135" s="15">
        <v>3</v>
      </c>
      <c r="M135" s="79">
        <v>0.65600000000000003</v>
      </c>
      <c r="N135" s="101">
        <v>3</v>
      </c>
      <c r="O135" s="63">
        <v>2530</v>
      </c>
      <c r="P135" s="64">
        <f>Table224578910112345678910111213141516171819202122232425[[#This Row],[PEMBULATAN]]*O135</f>
        <v>7590</v>
      </c>
    </row>
    <row r="136" spans="1:16" ht="26.25" customHeight="1" x14ac:dyDescent="0.2">
      <c r="A136" s="13"/>
      <c r="B136" s="73"/>
      <c r="C136" s="71" t="s">
        <v>3799</v>
      </c>
      <c r="D136" s="76" t="s">
        <v>69</v>
      </c>
      <c r="E136" s="12">
        <v>44483</v>
      </c>
      <c r="F136" s="74" t="s">
        <v>523</v>
      </c>
      <c r="G136" s="12" t="s">
        <v>3137</v>
      </c>
      <c r="H136" s="75" t="s">
        <v>3138</v>
      </c>
      <c r="I136" s="15">
        <v>93</v>
      </c>
      <c r="J136" s="15">
        <v>61</v>
      </c>
      <c r="K136" s="15">
        <v>10</v>
      </c>
      <c r="L136" s="15">
        <v>2</v>
      </c>
      <c r="M136" s="79">
        <v>14.182499999999999</v>
      </c>
      <c r="N136" s="101">
        <v>14.182499999999999</v>
      </c>
      <c r="O136" s="63">
        <v>2530</v>
      </c>
      <c r="P136" s="64">
        <f>Table224578910112345678910111213141516171819202122232425[[#This Row],[PEMBULATAN]]*O136</f>
        <v>35881.724999999999</v>
      </c>
    </row>
    <row r="137" spans="1:16" ht="26.25" customHeight="1" x14ac:dyDescent="0.2">
      <c r="A137" s="13"/>
      <c r="B137" s="73"/>
      <c r="C137" s="71" t="s">
        <v>3800</v>
      </c>
      <c r="D137" s="76" t="s">
        <v>69</v>
      </c>
      <c r="E137" s="12">
        <v>44483</v>
      </c>
      <c r="F137" s="74" t="s">
        <v>523</v>
      </c>
      <c r="G137" s="12" t="s">
        <v>3137</v>
      </c>
      <c r="H137" s="75" t="s">
        <v>3138</v>
      </c>
      <c r="I137" s="15">
        <v>54</v>
      </c>
      <c r="J137" s="15">
        <v>41</v>
      </c>
      <c r="K137" s="15">
        <v>10</v>
      </c>
      <c r="L137" s="15">
        <v>4</v>
      </c>
      <c r="M137" s="79">
        <v>5.5350000000000001</v>
      </c>
      <c r="N137" s="101">
        <v>5.5350000000000001</v>
      </c>
      <c r="O137" s="63">
        <v>2530</v>
      </c>
      <c r="P137" s="64">
        <f>Table224578910112345678910111213141516171819202122232425[[#This Row],[PEMBULATAN]]*O137</f>
        <v>14003.550000000001</v>
      </c>
    </row>
    <row r="138" spans="1:16" ht="26.25" customHeight="1" x14ac:dyDescent="0.2">
      <c r="A138" s="13"/>
      <c r="B138" s="73"/>
      <c r="C138" s="71" t="s">
        <v>3801</v>
      </c>
      <c r="D138" s="76" t="s">
        <v>69</v>
      </c>
      <c r="E138" s="12">
        <v>44483</v>
      </c>
      <c r="F138" s="74" t="s">
        <v>523</v>
      </c>
      <c r="G138" s="12" t="s">
        <v>3137</v>
      </c>
      <c r="H138" s="75" t="s">
        <v>3138</v>
      </c>
      <c r="I138" s="15">
        <v>51</v>
      </c>
      <c r="J138" s="15">
        <v>38</v>
      </c>
      <c r="K138" s="15">
        <v>20</v>
      </c>
      <c r="L138" s="15">
        <v>5</v>
      </c>
      <c r="M138" s="79">
        <v>9.69</v>
      </c>
      <c r="N138" s="101">
        <v>9.69</v>
      </c>
      <c r="O138" s="63">
        <v>2530</v>
      </c>
      <c r="P138" s="64">
        <f>Table224578910112345678910111213141516171819202122232425[[#This Row],[PEMBULATAN]]*O138</f>
        <v>24515.699999999997</v>
      </c>
    </row>
    <row r="139" spans="1:16" ht="26.25" customHeight="1" x14ac:dyDescent="0.2">
      <c r="A139" s="13"/>
      <c r="B139" s="73"/>
      <c r="C139" s="71" t="s">
        <v>3802</v>
      </c>
      <c r="D139" s="76" t="s">
        <v>69</v>
      </c>
      <c r="E139" s="12">
        <v>44483</v>
      </c>
      <c r="F139" s="74" t="s">
        <v>523</v>
      </c>
      <c r="G139" s="12" t="s">
        <v>3137</v>
      </c>
      <c r="H139" s="75" t="s">
        <v>3138</v>
      </c>
      <c r="I139" s="15">
        <v>48</v>
      </c>
      <c r="J139" s="15">
        <v>35</v>
      </c>
      <c r="K139" s="15">
        <v>23</v>
      </c>
      <c r="L139" s="15">
        <v>5</v>
      </c>
      <c r="M139" s="79">
        <v>9.66</v>
      </c>
      <c r="N139" s="101">
        <v>9.66</v>
      </c>
      <c r="O139" s="63">
        <v>2530</v>
      </c>
      <c r="P139" s="64">
        <f>Table224578910112345678910111213141516171819202122232425[[#This Row],[PEMBULATAN]]*O139</f>
        <v>24439.8</v>
      </c>
    </row>
    <row r="140" spans="1:16" ht="26.25" customHeight="1" x14ac:dyDescent="0.2">
      <c r="A140" s="13"/>
      <c r="B140" s="73"/>
      <c r="C140" s="71" t="s">
        <v>3803</v>
      </c>
      <c r="D140" s="76" t="s">
        <v>69</v>
      </c>
      <c r="E140" s="12">
        <v>44483</v>
      </c>
      <c r="F140" s="74" t="s">
        <v>523</v>
      </c>
      <c r="G140" s="12" t="s">
        <v>3137</v>
      </c>
      <c r="H140" s="75" t="s">
        <v>3138</v>
      </c>
      <c r="I140" s="15">
        <v>91</v>
      </c>
      <c r="J140" s="15">
        <v>41</v>
      </c>
      <c r="K140" s="15">
        <v>9</v>
      </c>
      <c r="L140" s="15">
        <v>2</v>
      </c>
      <c r="M140" s="79">
        <v>8.3947500000000002</v>
      </c>
      <c r="N140" s="101">
        <v>9</v>
      </c>
      <c r="O140" s="63">
        <v>2530</v>
      </c>
      <c r="P140" s="64">
        <f>Table224578910112345678910111213141516171819202122232425[[#This Row],[PEMBULATAN]]*O140</f>
        <v>22770</v>
      </c>
    </row>
    <row r="141" spans="1:16" ht="26.25" customHeight="1" x14ac:dyDescent="0.2">
      <c r="A141" s="13"/>
      <c r="B141" s="73"/>
      <c r="C141" s="71" t="s">
        <v>3804</v>
      </c>
      <c r="D141" s="76" t="s">
        <v>69</v>
      </c>
      <c r="E141" s="12">
        <v>44483</v>
      </c>
      <c r="F141" s="74" t="s">
        <v>523</v>
      </c>
      <c r="G141" s="12" t="s">
        <v>3137</v>
      </c>
      <c r="H141" s="75" t="s">
        <v>3138</v>
      </c>
      <c r="I141" s="15">
        <v>36</v>
      </c>
      <c r="J141" s="15">
        <v>31</v>
      </c>
      <c r="K141" s="15">
        <v>31</v>
      </c>
      <c r="L141" s="15">
        <v>3</v>
      </c>
      <c r="M141" s="79">
        <v>8.6489999999999991</v>
      </c>
      <c r="N141" s="101">
        <v>8.6489999999999991</v>
      </c>
      <c r="O141" s="63">
        <v>2530</v>
      </c>
      <c r="P141" s="64">
        <f>Table224578910112345678910111213141516171819202122232425[[#This Row],[PEMBULATAN]]*O141</f>
        <v>21881.969999999998</v>
      </c>
    </row>
    <row r="142" spans="1:16" ht="26.25" customHeight="1" x14ac:dyDescent="0.2">
      <c r="A142" s="13"/>
      <c r="B142" s="73"/>
      <c r="C142" s="71" t="s">
        <v>3805</v>
      </c>
      <c r="D142" s="76" t="s">
        <v>69</v>
      </c>
      <c r="E142" s="12">
        <v>44483</v>
      </c>
      <c r="F142" s="74" t="s">
        <v>523</v>
      </c>
      <c r="G142" s="12" t="s">
        <v>3137</v>
      </c>
      <c r="H142" s="75" t="s">
        <v>3138</v>
      </c>
      <c r="I142" s="15">
        <v>155</v>
      </c>
      <c r="J142" s="15">
        <v>20</v>
      </c>
      <c r="K142" s="15">
        <v>7</v>
      </c>
      <c r="L142" s="15">
        <v>5</v>
      </c>
      <c r="M142" s="79">
        <v>5.4249999999999998</v>
      </c>
      <c r="N142" s="101">
        <v>6</v>
      </c>
      <c r="O142" s="63">
        <v>2530</v>
      </c>
      <c r="P142" s="64">
        <f>Table224578910112345678910111213141516171819202122232425[[#This Row],[PEMBULATAN]]*O142</f>
        <v>15180</v>
      </c>
    </row>
    <row r="143" spans="1:16" ht="26.25" customHeight="1" x14ac:dyDescent="0.2">
      <c r="A143" s="13"/>
      <c r="B143" s="73"/>
      <c r="C143" s="71" t="s">
        <v>3806</v>
      </c>
      <c r="D143" s="76" t="s">
        <v>69</v>
      </c>
      <c r="E143" s="12">
        <v>44483</v>
      </c>
      <c r="F143" s="74" t="s">
        <v>523</v>
      </c>
      <c r="G143" s="12" t="s">
        <v>3137</v>
      </c>
      <c r="H143" s="75" t="s">
        <v>3138</v>
      </c>
      <c r="I143" s="15">
        <v>103</v>
      </c>
      <c r="J143" s="15">
        <v>9</v>
      </c>
      <c r="K143" s="15">
        <v>5</v>
      </c>
      <c r="L143" s="15">
        <v>2</v>
      </c>
      <c r="M143" s="79">
        <v>1.1587499999999999</v>
      </c>
      <c r="N143" s="101">
        <v>2</v>
      </c>
      <c r="O143" s="63">
        <v>2530</v>
      </c>
      <c r="P143" s="64">
        <f>Table224578910112345678910111213141516171819202122232425[[#This Row],[PEMBULATAN]]*O143</f>
        <v>5060</v>
      </c>
    </row>
    <row r="144" spans="1:16" ht="26.25" customHeight="1" x14ac:dyDescent="0.2">
      <c r="A144" s="13"/>
      <c r="B144" s="73"/>
      <c r="C144" s="71" t="s">
        <v>3807</v>
      </c>
      <c r="D144" s="76" t="s">
        <v>69</v>
      </c>
      <c r="E144" s="12">
        <v>44483</v>
      </c>
      <c r="F144" s="74" t="s">
        <v>523</v>
      </c>
      <c r="G144" s="12" t="s">
        <v>3137</v>
      </c>
      <c r="H144" s="75" t="s">
        <v>3138</v>
      </c>
      <c r="I144" s="15">
        <v>60</v>
      </c>
      <c r="J144" s="15">
        <v>59</v>
      </c>
      <c r="K144" s="15">
        <v>8</v>
      </c>
      <c r="L144" s="15">
        <v>2</v>
      </c>
      <c r="M144" s="79">
        <v>7.08</v>
      </c>
      <c r="N144" s="101">
        <v>7.08</v>
      </c>
      <c r="O144" s="63">
        <v>2530</v>
      </c>
      <c r="P144" s="64">
        <f>Table224578910112345678910111213141516171819202122232425[[#This Row],[PEMBULATAN]]*O144</f>
        <v>17912.400000000001</v>
      </c>
    </row>
    <row r="145" spans="1:16" ht="26.25" customHeight="1" x14ac:dyDescent="0.2">
      <c r="A145" s="13"/>
      <c r="B145" s="73"/>
      <c r="C145" s="71" t="s">
        <v>3808</v>
      </c>
      <c r="D145" s="76" t="s">
        <v>69</v>
      </c>
      <c r="E145" s="12">
        <v>44483</v>
      </c>
      <c r="F145" s="74" t="s">
        <v>523</v>
      </c>
      <c r="G145" s="12" t="s">
        <v>3137</v>
      </c>
      <c r="H145" s="75" t="s">
        <v>3138</v>
      </c>
      <c r="I145" s="15">
        <v>44</v>
      </c>
      <c r="J145" s="15">
        <v>32</v>
      </c>
      <c r="K145" s="15">
        <v>20</v>
      </c>
      <c r="L145" s="15">
        <v>3</v>
      </c>
      <c r="M145" s="79">
        <v>7.04</v>
      </c>
      <c r="N145" s="101">
        <v>7.04</v>
      </c>
      <c r="O145" s="63">
        <v>2530</v>
      </c>
      <c r="P145" s="64">
        <f>Table224578910112345678910111213141516171819202122232425[[#This Row],[PEMBULATAN]]*O145</f>
        <v>17811.2</v>
      </c>
    </row>
    <row r="146" spans="1:16" ht="26.25" customHeight="1" x14ac:dyDescent="0.2">
      <c r="A146" s="13"/>
      <c r="B146" s="73"/>
      <c r="C146" s="71" t="s">
        <v>3809</v>
      </c>
      <c r="D146" s="76" t="s">
        <v>69</v>
      </c>
      <c r="E146" s="12">
        <v>44483</v>
      </c>
      <c r="F146" s="74" t="s">
        <v>523</v>
      </c>
      <c r="G146" s="12" t="s">
        <v>3137</v>
      </c>
      <c r="H146" s="75" t="s">
        <v>3138</v>
      </c>
      <c r="I146" s="15">
        <v>83</v>
      </c>
      <c r="J146" s="15">
        <v>24</v>
      </c>
      <c r="K146" s="15">
        <v>7</v>
      </c>
      <c r="L146" s="15">
        <v>4</v>
      </c>
      <c r="M146" s="79">
        <v>3.4860000000000002</v>
      </c>
      <c r="N146" s="101">
        <v>4</v>
      </c>
      <c r="O146" s="63">
        <v>2530</v>
      </c>
      <c r="P146" s="64">
        <f>Table224578910112345678910111213141516171819202122232425[[#This Row],[PEMBULATAN]]*O146</f>
        <v>10120</v>
      </c>
    </row>
    <row r="147" spans="1:16" ht="26.25" customHeight="1" x14ac:dyDescent="0.2">
      <c r="A147" s="13"/>
      <c r="B147" s="73"/>
      <c r="C147" s="71" t="s">
        <v>3810</v>
      </c>
      <c r="D147" s="76" t="s">
        <v>69</v>
      </c>
      <c r="E147" s="12">
        <v>44483</v>
      </c>
      <c r="F147" s="74" t="s">
        <v>523</v>
      </c>
      <c r="G147" s="12" t="s">
        <v>3137</v>
      </c>
      <c r="H147" s="75" t="s">
        <v>3138</v>
      </c>
      <c r="I147" s="15">
        <v>30</v>
      </c>
      <c r="J147" s="15">
        <v>30</v>
      </c>
      <c r="K147" s="15">
        <v>30</v>
      </c>
      <c r="L147" s="15">
        <v>2</v>
      </c>
      <c r="M147" s="79">
        <v>6.75</v>
      </c>
      <c r="N147" s="101">
        <v>6.75</v>
      </c>
      <c r="O147" s="63">
        <v>2530</v>
      </c>
      <c r="P147" s="64">
        <f>Table224578910112345678910111213141516171819202122232425[[#This Row],[PEMBULATAN]]*O147</f>
        <v>17077.5</v>
      </c>
    </row>
    <row r="148" spans="1:16" ht="26.25" customHeight="1" x14ac:dyDescent="0.2">
      <c r="A148" s="13"/>
      <c r="B148" s="73"/>
      <c r="C148" s="71" t="s">
        <v>3811</v>
      </c>
      <c r="D148" s="76" t="s">
        <v>69</v>
      </c>
      <c r="E148" s="12">
        <v>44483</v>
      </c>
      <c r="F148" s="74" t="s">
        <v>523</v>
      </c>
      <c r="G148" s="12" t="s">
        <v>3137</v>
      </c>
      <c r="H148" s="75" t="s">
        <v>3138</v>
      </c>
      <c r="I148" s="15">
        <v>46</v>
      </c>
      <c r="J148" s="15">
        <v>32</v>
      </c>
      <c r="K148" s="15">
        <v>17</v>
      </c>
      <c r="L148" s="15">
        <v>4</v>
      </c>
      <c r="M148" s="79">
        <v>6.2560000000000002</v>
      </c>
      <c r="N148" s="101">
        <v>6.2560000000000002</v>
      </c>
      <c r="O148" s="63">
        <v>2530</v>
      </c>
      <c r="P148" s="64">
        <f>Table224578910112345678910111213141516171819202122232425[[#This Row],[PEMBULATAN]]*O148</f>
        <v>15827.68</v>
      </c>
    </row>
    <row r="149" spans="1:16" ht="26.25" customHeight="1" x14ac:dyDescent="0.2">
      <c r="A149" s="13"/>
      <c r="B149" s="73"/>
      <c r="C149" s="71" t="s">
        <v>3812</v>
      </c>
      <c r="D149" s="76" t="s">
        <v>69</v>
      </c>
      <c r="E149" s="12">
        <v>44483</v>
      </c>
      <c r="F149" s="74" t="s">
        <v>523</v>
      </c>
      <c r="G149" s="12" t="s">
        <v>3137</v>
      </c>
      <c r="H149" s="75" t="s">
        <v>3138</v>
      </c>
      <c r="I149" s="15">
        <v>123</v>
      </c>
      <c r="J149" s="15">
        <v>14</v>
      </c>
      <c r="K149" s="15">
        <v>6</v>
      </c>
      <c r="L149" s="15">
        <v>5</v>
      </c>
      <c r="M149" s="79">
        <v>2.5830000000000002</v>
      </c>
      <c r="N149" s="101">
        <v>5</v>
      </c>
      <c r="O149" s="63">
        <v>2530</v>
      </c>
      <c r="P149" s="64">
        <f>Table224578910112345678910111213141516171819202122232425[[#This Row],[PEMBULATAN]]*O149</f>
        <v>12650</v>
      </c>
    </row>
    <row r="150" spans="1:16" ht="26.25" customHeight="1" x14ac:dyDescent="0.2">
      <c r="A150" s="13"/>
      <c r="B150" s="73"/>
      <c r="C150" s="71" t="s">
        <v>3813</v>
      </c>
      <c r="D150" s="76" t="s">
        <v>69</v>
      </c>
      <c r="E150" s="12">
        <v>44483</v>
      </c>
      <c r="F150" s="74" t="s">
        <v>523</v>
      </c>
      <c r="G150" s="12" t="s">
        <v>3137</v>
      </c>
      <c r="H150" s="75" t="s">
        <v>3138</v>
      </c>
      <c r="I150" s="15">
        <v>115</v>
      </c>
      <c r="J150" s="15">
        <v>23</v>
      </c>
      <c r="K150" s="15">
        <v>6</v>
      </c>
      <c r="L150" s="15">
        <v>3</v>
      </c>
      <c r="M150" s="79">
        <v>3.9674999999999998</v>
      </c>
      <c r="N150" s="101">
        <v>3.9674999999999998</v>
      </c>
      <c r="O150" s="63">
        <v>2530</v>
      </c>
      <c r="P150" s="64">
        <f>Table224578910112345678910111213141516171819202122232425[[#This Row],[PEMBULATAN]]*O150</f>
        <v>10037.775</v>
      </c>
    </row>
    <row r="151" spans="1:16" ht="26.25" customHeight="1" x14ac:dyDescent="0.2">
      <c r="A151" s="13"/>
      <c r="B151" s="73"/>
      <c r="C151" s="71" t="s">
        <v>3814</v>
      </c>
      <c r="D151" s="76" t="s">
        <v>69</v>
      </c>
      <c r="E151" s="12">
        <v>44483</v>
      </c>
      <c r="F151" s="74" t="s">
        <v>523</v>
      </c>
      <c r="G151" s="12" t="s">
        <v>3137</v>
      </c>
      <c r="H151" s="75" t="s">
        <v>3138</v>
      </c>
      <c r="I151" s="15">
        <v>88</v>
      </c>
      <c r="J151" s="15">
        <v>28</v>
      </c>
      <c r="K151" s="15">
        <v>10</v>
      </c>
      <c r="L151" s="15">
        <v>3</v>
      </c>
      <c r="M151" s="79">
        <v>6.16</v>
      </c>
      <c r="N151" s="101">
        <v>6.16</v>
      </c>
      <c r="O151" s="63">
        <v>2530</v>
      </c>
      <c r="P151" s="64">
        <f>Table224578910112345678910111213141516171819202122232425[[#This Row],[PEMBULATAN]]*O151</f>
        <v>15584.800000000001</v>
      </c>
    </row>
    <row r="152" spans="1:16" ht="26.25" customHeight="1" x14ac:dyDescent="0.2">
      <c r="A152" s="13"/>
      <c r="B152" s="73"/>
      <c r="C152" s="71" t="s">
        <v>3815</v>
      </c>
      <c r="D152" s="76" t="s">
        <v>69</v>
      </c>
      <c r="E152" s="12">
        <v>44483</v>
      </c>
      <c r="F152" s="74" t="s">
        <v>523</v>
      </c>
      <c r="G152" s="12" t="s">
        <v>3137</v>
      </c>
      <c r="H152" s="75" t="s">
        <v>3138</v>
      </c>
      <c r="I152" s="15">
        <v>56</v>
      </c>
      <c r="J152" s="15">
        <v>23</v>
      </c>
      <c r="K152" s="15">
        <v>26</v>
      </c>
      <c r="L152" s="15">
        <v>3</v>
      </c>
      <c r="M152" s="79">
        <v>8.3719999999999999</v>
      </c>
      <c r="N152" s="101">
        <v>9</v>
      </c>
      <c r="O152" s="63">
        <v>2530</v>
      </c>
      <c r="P152" s="64">
        <f>Table224578910112345678910111213141516171819202122232425[[#This Row],[PEMBULATAN]]*O152</f>
        <v>22770</v>
      </c>
    </row>
    <row r="153" spans="1:16" ht="26.25" customHeight="1" x14ac:dyDescent="0.2">
      <c r="A153" s="13"/>
      <c r="B153" s="73"/>
      <c r="C153" s="71" t="s">
        <v>3816</v>
      </c>
      <c r="D153" s="76" t="s">
        <v>69</v>
      </c>
      <c r="E153" s="12">
        <v>44483</v>
      </c>
      <c r="F153" s="74" t="s">
        <v>523</v>
      </c>
      <c r="G153" s="12" t="s">
        <v>3137</v>
      </c>
      <c r="H153" s="75" t="s">
        <v>3138</v>
      </c>
      <c r="I153" s="15">
        <v>153</v>
      </c>
      <c r="J153" s="15">
        <v>13</v>
      </c>
      <c r="K153" s="15">
        <v>8</v>
      </c>
      <c r="L153" s="15">
        <v>4</v>
      </c>
      <c r="M153" s="79">
        <v>3.9780000000000002</v>
      </c>
      <c r="N153" s="101">
        <v>4</v>
      </c>
      <c r="O153" s="63">
        <v>2530</v>
      </c>
      <c r="P153" s="64">
        <f>Table224578910112345678910111213141516171819202122232425[[#This Row],[PEMBULATAN]]*O153</f>
        <v>10120</v>
      </c>
    </row>
    <row r="154" spans="1:16" ht="26.25" customHeight="1" x14ac:dyDescent="0.2">
      <c r="A154" s="13"/>
      <c r="B154" s="73"/>
      <c r="C154" s="71" t="s">
        <v>3817</v>
      </c>
      <c r="D154" s="76" t="s">
        <v>69</v>
      </c>
      <c r="E154" s="12">
        <v>44483</v>
      </c>
      <c r="F154" s="74" t="s">
        <v>523</v>
      </c>
      <c r="G154" s="12" t="s">
        <v>3137</v>
      </c>
      <c r="H154" s="75" t="s">
        <v>3138</v>
      </c>
      <c r="I154" s="15">
        <v>62</v>
      </c>
      <c r="J154" s="15">
        <v>32</v>
      </c>
      <c r="K154" s="15">
        <v>36</v>
      </c>
      <c r="L154" s="15">
        <v>12</v>
      </c>
      <c r="M154" s="79">
        <v>17.856000000000002</v>
      </c>
      <c r="N154" s="101">
        <v>17.856000000000002</v>
      </c>
      <c r="O154" s="63">
        <v>2530</v>
      </c>
      <c r="P154" s="64">
        <f>Table224578910112345678910111213141516171819202122232425[[#This Row],[PEMBULATAN]]*O154</f>
        <v>45175.680000000008</v>
      </c>
    </row>
    <row r="155" spans="1:16" ht="26.25" customHeight="1" x14ac:dyDescent="0.2">
      <c r="A155" s="13"/>
      <c r="B155" s="73"/>
      <c r="C155" s="71" t="s">
        <v>3818</v>
      </c>
      <c r="D155" s="76" t="s">
        <v>69</v>
      </c>
      <c r="E155" s="12">
        <v>44483</v>
      </c>
      <c r="F155" s="74" t="s">
        <v>523</v>
      </c>
      <c r="G155" s="12" t="s">
        <v>3137</v>
      </c>
      <c r="H155" s="75" t="s">
        <v>3138</v>
      </c>
      <c r="I155" s="15">
        <v>62</v>
      </c>
      <c r="J155" s="15">
        <v>41</v>
      </c>
      <c r="K155" s="15">
        <v>21</v>
      </c>
      <c r="L155" s="15">
        <v>47</v>
      </c>
      <c r="M155" s="79">
        <v>13.345499999999999</v>
      </c>
      <c r="N155" s="101">
        <v>47</v>
      </c>
      <c r="O155" s="63">
        <v>2530</v>
      </c>
      <c r="P155" s="64">
        <f>Table224578910112345678910111213141516171819202122232425[[#This Row],[PEMBULATAN]]*O155</f>
        <v>118910</v>
      </c>
    </row>
    <row r="156" spans="1:16" ht="26.25" customHeight="1" x14ac:dyDescent="0.2">
      <c r="A156" s="13"/>
      <c r="B156" s="73"/>
      <c r="C156" s="71" t="s">
        <v>3819</v>
      </c>
      <c r="D156" s="76" t="s">
        <v>69</v>
      </c>
      <c r="E156" s="12">
        <v>44483</v>
      </c>
      <c r="F156" s="74" t="s">
        <v>523</v>
      </c>
      <c r="G156" s="12" t="s">
        <v>3137</v>
      </c>
      <c r="H156" s="75" t="s">
        <v>3138</v>
      </c>
      <c r="I156" s="15">
        <v>71</v>
      </c>
      <c r="J156" s="15">
        <v>39</v>
      </c>
      <c r="K156" s="15">
        <v>42</v>
      </c>
      <c r="L156" s="15">
        <v>8</v>
      </c>
      <c r="M156" s="79">
        <v>29.0745</v>
      </c>
      <c r="N156" s="101">
        <v>29.0745</v>
      </c>
      <c r="O156" s="63">
        <v>2530</v>
      </c>
      <c r="P156" s="64">
        <f>Table224578910112345678910111213141516171819202122232425[[#This Row],[PEMBULATAN]]*O156</f>
        <v>73558.485000000001</v>
      </c>
    </row>
    <row r="157" spans="1:16" ht="26.25" customHeight="1" x14ac:dyDescent="0.2">
      <c r="A157" s="13"/>
      <c r="B157" s="73"/>
      <c r="C157" s="71" t="s">
        <v>3820</v>
      </c>
      <c r="D157" s="76" t="s">
        <v>69</v>
      </c>
      <c r="E157" s="12">
        <v>44483</v>
      </c>
      <c r="F157" s="74" t="s">
        <v>523</v>
      </c>
      <c r="G157" s="12" t="s">
        <v>3137</v>
      </c>
      <c r="H157" s="75" t="s">
        <v>3138</v>
      </c>
      <c r="I157" s="15">
        <v>41</v>
      </c>
      <c r="J157" s="15">
        <v>27</v>
      </c>
      <c r="K157" s="15">
        <v>20</v>
      </c>
      <c r="L157" s="15">
        <v>4</v>
      </c>
      <c r="M157" s="79">
        <v>5.5350000000000001</v>
      </c>
      <c r="N157" s="101">
        <v>5.5350000000000001</v>
      </c>
      <c r="O157" s="63">
        <v>2530</v>
      </c>
      <c r="P157" s="64">
        <f>Table224578910112345678910111213141516171819202122232425[[#This Row],[PEMBULATAN]]*O157</f>
        <v>14003.550000000001</v>
      </c>
    </row>
    <row r="158" spans="1:16" ht="26.25" customHeight="1" x14ac:dyDescent="0.2">
      <c r="A158" s="13"/>
      <c r="B158" s="73"/>
      <c r="C158" s="71" t="s">
        <v>3821</v>
      </c>
      <c r="D158" s="76" t="s">
        <v>69</v>
      </c>
      <c r="E158" s="12">
        <v>44483</v>
      </c>
      <c r="F158" s="74" t="s">
        <v>523</v>
      </c>
      <c r="G158" s="12" t="s">
        <v>3137</v>
      </c>
      <c r="H158" s="75" t="s">
        <v>3138</v>
      </c>
      <c r="I158" s="15">
        <v>81</v>
      </c>
      <c r="J158" s="15">
        <v>54</v>
      </c>
      <c r="K158" s="15">
        <v>22</v>
      </c>
      <c r="L158" s="15">
        <v>16</v>
      </c>
      <c r="M158" s="79">
        <v>24.056999999999999</v>
      </c>
      <c r="N158" s="101">
        <v>24.056999999999999</v>
      </c>
      <c r="O158" s="63">
        <v>2530</v>
      </c>
      <c r="P158" s="64">
        <f>Table224578910112345678910111213141516171819202122232425[[#This Row],[PEMBULATAN]]*O158</f>
        <v>60864.21</v>
      </c>
    </row>
    <row r="159" spans="1:16" ht="26.25" customHeight="1" x14ac:dyDescent="0.2">
      <c r="A159" s="13"/>
      <c r="B159" s="73"/>
      <c r="C159" s="71" t="s">
        <v>3822</v>
      </c>
      <c r="D159" s="76" t="s">
        <v>69</v>
      </c>
      <c r="E159" s="12">
        <v>44483</v>
      </c>
      <c r="F159" s="74" t="s">
        <v>523</v>
      </c>
      <c r="G159" s="12" t="s">
        <v>3137</v>
      </c>
      <c r="H159" s="75" t="s">
        <v>3138</v>
      </c>
      <c r="I159" s="15">
        <v>38</v>
      </c>
      <c r="J159" s="15">
        <v>32</v>
      </c>
      <c r="K159" s="15">
        <v>24</v>
      </c>
      <c r="L159" s="15">
        <v>3</v>
      </c>
      <c r="M159" s="79">
        <v>7.2960000000000003</v>
      </c>
      <c r="N159" s="101">
        <v>8</v>
      </c>
      <c r="O159" s="63">
        <v>2530</v>
      </c>
      <c r="P159" s="64">
        <f>Table224578910112345678910111213141516171819202122232425[[#This Row],[PEMBULATAN]]*O159</f>
        <v>20240</v>
      </c>
    </row>
    <row r="160" spans="1:16" ht="26.25" customHeight="1" x14ac:dyDescent="0.2">
      <c r="A160" s="13"/>
      <c r="B160" s="73"/>
      <c r="C160" s="71" t="s">
        <v>3823</v>
      </c>
      <c r="D160" s="76" t="s">
        <v>69</v>
      </c>
      <c r="E160" s="12">
        <v>44483</v>
      </c>
      <c r="F160" s="74" t="s">
        <v>523</v>
      </c>
      <c r="G160" s="12" t="s">
        <v>3137</v>
      </c>
      <c r="H160" s="75" t="s">
        <v>3138</v>
      </c>
      <c r="I160" s="15">
        <v>39</v>
      </c>
      <c r="J160" s="15">
        <v>27</v>
      </c>
      <c r="K160" s="15">
        <v>12</v>
      </c>
      <c r="L160" s="15">
        <v>5</v>
      </c>
      <c r="M160" s="79">
        <v>3.1589999999999998</v>
      </c>
      <c r="N160" s="101">
        <v>5</v>
      </c>
      <c r="O160" s="63">
        <v>2530</v>
      </c>
      <c r="P160" s="64">
        <f>Table224578910112345678910111213141516171819202122232425[[#This Row],[PEMBULATAN]]*O160</f>
        <v>12650</v>
      </c>
    </row>
    <row r="161" spans="1:16" ht="26.25" customHeight="1" x14ac:dyDescent="0.2">
      <c r="A161" s="13"/>
      <c r="B161" s="73"/>
      <c r="C161" s="71" t="s">
        <v>3824</v>
      </c>
      <c r="D161" s="76" t="s">
        <v>69</v>
      </c>
      <c r="E161" s="12">
        <v>44483</v>
      </c>
      <c r="F161" s="74" t="s">
        <v>523</v>
      </c>
      <c r="G161" s="12" t="s">
        <v>3137</v>
      </c>
      <c r="H161" s="75" t="s">
        <v>3138</v>
      </c>
      <c r="I161" s="15">
        <v>82</v>
      </c>
      <c r="J161" s="15">
        <v>40</v>
      </c>
      <c r="K161" s="15">
        <v>17</v>
      </c>
      <c r="L161" s="15">
        <v>2</v>
      </c>
      <c r="M161" s="79">
        <v>13.94</v>
      </c>
      <c r="N161" s="101">
        <v>13.94</v>
      </c>
      <c r="O161" s="63">
        <v>2530</v>
      </c>
      <c r="P161" s="64">
        <f>Table224578910112345678910111213141516171819202122232425[[#This Row],[PEMBULATAN]]*O161</f>
        <v>35268.199999999997</v>
      </c>
    </row>
    <row r="162" spans="1:16" ht="26.25" customHeight="1" x14ac:dyDescent="0.2">
      <c r="A162" s="13"/>
      <c r="B162" s="73"/>
      <c r="C162" s="71" t="s">
        <v>3825</v>
      </c>
      <c r="D162" s="76" t="s">
        <v>69</v>
      </c>
      <c r="E162" s="12">
        <v>44483</v>
      </c>
      <c r="F162" s="74" t="s">
        <v>523</v>
      </c>
      <c r="G162" s="12" t="s">
        <v>3137</v>
      </c>
      <c r="H162" s="75" t="s">
        <v>3138</v>
      </c>
      <c r="I162" s="15">
        <v>36</v>
      </c>
      <c r="J162" s="15">
        <v>25</v>
      </c>
      <c r="K162" s="15">
        <v>3</v>
      </c>
      <c r="L162" s="15">
        <v>3</v>
      </c>
      <c r="M162" s="79">
        <v>0.67500000000000004</v>
      </c>
      <c r="N162" s="101">
        <v>3</v>
      </c>
      <c r="O162" s="63">
        <v>2530</v>
      </c>
      <c r="P162" s="64">
        <f>Table224578910112345678910111213141516171819202122232425[[#This Row],[PEMBULATAN]]*O162</f>
        <v>7590</v>
      </c>
    </row>
    <row r="163" spans="1:16" ht="26.25" customHeight="1" x14ac:dyDescent="0.2">
      <c r="A163" s="13"/>
      <c r="B163" s="73"/>
      <c r="C163" s="71" t="s">
        <v>3826</v>
      </c>
      <c r="D163" s="76" t="s">
        <v>69</v>
      </c>
      <c r="E163" s="12">
        <v>44483</v>
      </c>
      <c r="F163" s="74" t="s">
        <v>523</v>
      </c>
      <c r="G163" s="12" t="s">
        <v>3137</v>
      </c>
      <c r="H163" s="75" t="s">
        <v>3138</v>
      </c>
      <c r="I163" s="15">
        <v>58</v>
      </c>
      <c r="J163" s="15">
        <v>26</v>
      </c>
      <c r="K163" s="15">
        <v>26</v>
      </c>
      <c r="L163" s="15">
        <v>2</v>
      </c>
      <c r="M163" s="79">
        <v>9.8019999999999996</v>
      </c>
      <c r="N163" s="101">
        <v>9.8019999999999996</v>
      </c>
      <c r="O163" s="63">
        <v>2530</v>
      </c>
      <c r="P163" s="64">
        <f>Table224578910112345678910111213141516171819202122232425[[#This Row],[PEMBULATAN]]*O163</f>
        <v>24799.059999999998</v>
      </c>
    </row>
    <row r="164" spans="1:16" ht="26.25" customHeight="1" x14ac:dyDescent="0.2">
      <c r="A164" s="13"/>
      <c r="B164" s="73"/>
      <c r="C164" s="71" t="s">
        <v>3827</v>
      </c>
      <c r="D164" s="76" t="s">
        <v>69</v>
      </c>
      <c r="E164" s="12">
        <v>44483</v>
      </c>
      <c r="F164" s="74" t="s">
        <v>523</v>
      </c>
      <c r="G164" s="12" t="s">
        <v>3137</v>
      </c>
      <c r="H164" s="75" t="s">
        <v>3138</v>
      </c>
      <c r="I164" s="15">
        <v>48</v>
      </c>
      <c r="J164" s="15">
        <v>40</v>
      </c>
      <c r="K164" s="15">
        <v>29</v>
      </c>
      <c r="L164" s="15">
        <v>5</v>
      </c>
      <c r="M164" s="79">
        <v>13.92</v>
      </c>
      <c r="N164" s="101">
        <v>13.92</v>
      </c>
      <c r="O164" s="63">
        <v>2530</v>
      </c>
      <c r="P164" s="64">
        <f>Table224578910112345678910111213141516171819202122232425[[#This Row],[PEMBULATAN]]*O164</f>
        <v>35217.599999999999</v>
      </c>
    </row>
    <row r="165" spans="1:16" ht="26.25" customHeight="1" x14ac:dyDescent="0.2">
      <c r="A165" s="13"/>
      <c r="B165" s="73"/>
      <c r="C165" s="71" t="s">
        <v>3828</v>
      </c>
      <c r="D165" s="76" t="s">
        <v>69</v>
      </c>
      <c r="E165" s="12">
        <v>44483</v>
      </c>
      <c r="F165" s="74" t="s">
        <v>523</v>
      </c>
      <c r="G165" s="12" t="s">
        <v>3137</v>
      </c>
      <c r="H165" s="75" t="s">
        <v>3138</v>
      </c>
      <c r="I165" s="15">
        <v>56</v>
      </c>
      <c r="J165" s="15">
        <v>37</v>
      </c>
      <c r="K165" s="15">
        <v>37</v>
      </c>
      <c r="L165" s="15">
        <v>11</v>
      </c>
      <c r="M165" s="79">
        <v>19.166</v>
      </c>
      <c r="N165" s="101">
        <v>19.166</v>
      </c>
      <c r="O165" s="63">
        <v>2530</v>
      </c>
      <c r="P165" s="64">
        <f>Table224578910112345678910111213141516171819202122232425[[#This Row],[PEMBULATAN]]*O165</f>
        <v>48489.98</v>
      </c>
    </row>
    <row r="166" spans="1:16" ht="26.25" customHeight="1" x14ac:dyDescent="0.2">
      <c r="A166" s="13"/>
      <c r="B166" s="73"/>
      <c r="C166" s="71" t="s">
        <v>3829</v>
      </c>
      <c r="D166" s="76" t="s">
        <v>69</v>
      </c>
      <c r="E166" s="12">
        <v>44483</v>
      </c>
      <c r="F166" s="74" t="s">
        <v>523</v>
      </c>
      <c r="G166" s="12" t="s">
        <v>3137</v>
      </c>
      <c r="H166" s="75" t="s">
        <v>3138</v>
      </c>
      <c r="I166" s="15">
        <v>72</v>
      </c>
      <c r="J166" s="15">
        <v>33</v>
      </c>
      <c r="K166" s="15">
        <v>17</v>
      </c>
      <c r="L166" s="15">
        <v>3</v>
      </c>
      <c r="M166" s="79">
        <v>10.098000000000001</v>
      </c>
      <c r="N166" s="101">
        <v>10.098000000000001</v>
      </c>
      <c r="O166" s="63">
        <v>2530</v>
      </c>
      <c r="P166" s="64">
        <f>Table224578910112345678910111213141516171819202122232425[[#This Row],[PEMBULATAN]]*O166</f>
        <v>25547.940000000002</v>
      </c>
    </row>
    <row r="167" spans="1:16" ht="26.25" customHeight="1" x14ac:dyDescent="0.2">
      <c r="A167" s="13"/>
      <c r="B167" s="73"/>
      <c r="C167" s="71" t="s">
        <v>3830</v>
      </c>
      <c r="D167" s="76" t="s">
        <v>69</v>
      </c>
      <c r="E167" s="12">
        <v>44483</v>
      </c>
      <c r="F167" s="74" t="s">
        <v>523</v>
      </c>
      <c r="G167" s="12" t="s">
        <v>3137</v>
      </c>
      <c r="H167" s="75" t="s">
        <v>3138</v>
      </c>
      <c r="I167" s="15">
        <v>83</v>
      </c>
      <c r="J167" s="15">
        <v>23</v>
      </c>
      <c r="K167" s="15">
        <v>13</v>
      </c>
      <c r="L167" s="15">
        <v>2</v>
      </c>
      <c r="M167" s="79">
        <v>6.20425</v>
      </c>
      <c r="N167" s="101">
        <v>6.20425</v>
      </c>
      <c r="O167" s="63">
        <v>2530</v>
      </c>
      <c r="P167" s="64">
        <f>Table224578910112345678910111213141516171819202122232425[[#This Row],[PEMBULATAN]]*O167</f>
        <v>15696.752500000001</v>
      </c>
    </row>
    <row r="168" spans="1:16" ht="26.25" customHeight="1" x14ac:dyDescent="0.2">
      <c r="A168" s="13"/>
      <c r="B168" s="73"/>
      <c r="C168" s="71" t="s">
        <v>3831</v>
      </c>
      <c r="D168" s="76" t="s">
        <v>69</v>
      </c>
      <c r="E168" s="12">
        <v>44483</v>
      </c>
      <c r="F168" s="74" t="s">
        <v>523</v>
      </c>
      <c r="G168" s="12" t="s">
        <v>3137</v>
      </c>
      <c r="H168" s="75" t="s">
        <v>3138</v>
      </c>
      <c r="I168" s="15">
        <v>64</v>
      </c>
      <c r="J168" s="15">
        <v>42</v>
      </c>
      <c r="K168" s="15">
        <v>6</v>
      </c>
      <c r="L168" s="15">
        <v>1</v>
      </c>
      <c r="M168" s="79">
        <v>4.032</v>
      </c>
      <c r="N168" s="101">
        <v>4.032</v>
      </c>
      <c r="O168" s="63">
        <v>2530</v>
      </c>
      <c r="P168" s="64">
        <f>Table224578910112345678910111213141516171819202122232425[[#This Row],[PEMBULATAN]]*O168</f>
        <v>10200.960000000001</v>
      </c>
    </row>
    <row r="169" spans="1:16" ht="26.25" customHeight="1" x14ac:dyDescent="0.2">
      <c r="A169" s="13"/>
      <c r="B169" s="73"/>
      <c r="C169" s="71" t="s">
        <v>3832</v>
      </c>
      <c r="D169" s="76" t="s">
        <v>69</v>
      </c>
      <c r="E169" s="12">
        <v>44483</v>
      </c>
      <c r="F169" s="74" t="s">
        <v>523</v>
      </c>
      <c r="G169" s="12" t="s">
        <v>3137</v>
      </c>
      <c r="H169" s="75" t="s">
        <v>3138</v>
      </c>
      <c r="I169" s="15">
        <v>43</v>
      </c>
      <c r="J169" s="15">
        <v>35</v>
      </c>
      <c r="K169" s="15">
        <v>26</v>
      </c>
      <c r="L169" s="15">
        <v>15</v>
      </c>
      <c r="M169" s="79">
        <v>9.7825000000000006</v>
      </c>
      <c r="N169" s="101">
        <v>15</v>
      </c>
      <c r="O169" s="63">
        <v>2530</v>
      </c>
      <c r="P169" s="64">
        <f>Table224578910112345678910111213141516171819202122232425[[#This Row],[PEMBULATAN]]*O169</f>
        <v>37950</v>
      </c>
    </row>
    <row r="170" spans="1:16" ht="26.25" customHeight="1" x14ac:dyDescent="0.2">
      <c r="A170" s="13"/>
      <c r="B170" s="73"/>
      <c r="C170" s="71" t="s">
        <v>3833</v>
      </c>
      <c r="D170" s="76" t="s">
        <v>69</v>
      </c>
      <c r="E170" s="12">
        <v>44483</v>
      </c>
      <c r="F170" s="74" t="s">
        <v>523</v>
      </c>
      <c r="G170" s="12" t="s">
        <v>3137</v>
      </c>
      <c r="H170" s="75" t="s">
        <v>3138</v>
      </c>
      <c r="I170" s="15">
        <v>39</v>
      </c>
      <c r="J170" s="15">
        <v>30</v>
      </c>
      <c r="K170" s="15">
        <v>35</v>
      </c>
      <c r="L170" s="15">
        <v>5</v>
      </c>
      <c r="M170" s="79">
        <v>10.237500000000001</v>
      </c>
      <c r="N170" s="101">
        <v>10.237500000000001</v>
      </c>
      <c r="O170" s="63">
        <v>2530</v>
      </c>
      <c r="P170" s="64">
        <f>Table224578910112345678910111213141516171819202122232425[[#This Row],[PEMBULATAN]]*O170</f>
        <v>25900.875</v>
      </c>
    </row>
    <row r="171" spans="1:16" ht="26.25" customHeight="1" x14ac:dyDescent="0.2">
      <c r="A171" s="13"/>
      <c r="B171" s="73"/>
      <c r="C171" s="71" t="s">
        <v>3834</v>
      </c>
      <c r="D171" s="76" t="s">
        <v>69</v>
      </c>
      <c r="E171" s="12">
        <v>44483</v>
      </c>
      <c r="F171" s="74" t="s">
        <v>523</v>
      </c>
      <c r="G171" s="12" t="s">
        <v>3137</v>
      </c>
      <c r="H171" s="75" t="s">
        <v>3138</v>
      </c>
      <c r="I171" s="15">
        <v>75</v>
      </c>
      <c r="J171" s="15">
        <v>25</v>
      </c>
      <c r="K171" s="15">
        <v>25</v>
      </c>
      <c r="L171" s="15">
        <v>13</v>
      </c>
      <c r="M171" s="79">
        <v>11.71875</v>
      </c>
      <c r="N171" s="101">
        <v>13</v>
      </c>
      <c r="O171" s="63">
        <v>2530</v>
      </c>
      <c r="P171" s="64">
        <f>Table224578910112345678910111213141516171819202122232425[[#This Row],[PEMBULATAN]]*O171</f>
        <v>32890</v>
      </c>
    </row>
    <row r="172" spans="1:16" ht="26.25" customHeight="1" x14ac:dyDescent="0.2">
      <c r="A172" s="13"/>
      <c r="B172" s="73"/>
      <c r="C172" s="71" t="s">
        <v>3835</v>
      </c>
      <c r="D172" s="76" t="s">
        <v>69</v>
      </c>
      <c r="E172" s="12">
        <v>44483</v>
      </c>
      <c r="F172" s="74" t="s">
        <v>523</v>
      </c>
      <c r="G172" s="12" t="s">
        <v>3137</v>
      </c>
      <c r="H172" s="75" t="s">
        <v>3138</v>
      </c>
      <c r="I172" s="15">
        <v>36</v>
      </c>
      <c r="J172" s="15">
        <v>20</v>
      </c>
      <c r="K172" s="15">
        <v>20</v>
      </c>
      <c r="L172" s="15">
        <v>5</v>
      </c>
      <c r="M172" s="79">
        <v>3.6</v>
      </c>
      <c r="N172" s="101">
        <v>5</v>
      </c>
      <c r="O172" s="63">
        <v>2530</v>
      </c>
      <c r="P172" s="64">
        <f>Table224578910112345678910111213141516171819202122232425[[#This Row],[PEMBULATAN]]*O172</f>
        <v>12650</v>
      </c>
    </row>
    <row r="173" spans="1:16" ht="26.25" customHeight="1" x14ac:dyDescent="0.2">
      <c r="A173" s="13"/>
      <c r="B173" s="73"/>
      <c r="C173" s="71" t="s">
        <v>3836</v>
      </c>
      <c r="D173" s="76" t="s">
        <v>69</v>
      </c>
      <c r="E173" s="12">
        <v>44483</v>
      </c>
      <c r="F173" s="74" t="s">
        <v>523</v>
      </c>
      <c r="G173" s="12" t="s">
        <v>3137</v>
      </c>
      <c r="H173" s="75" t="s">
        <v>3138</v>
      </c>
      <c r="I173" s="15">
        <v>40</v>
      </c>
      <c r="J173" s="15">
        <v>40</v>
      </c>
      <c r="K173" s="15">
        <v>10</v>
      </c>
      <c r="L173" s="15">
        <v>4</v>
      </c>
      <c r="M173" s="79">
        <v>4</v>
      </c>
      <c r="N173" s="101">
        <v>4</v>
      </c>
      <c r="O173" s="63">
        <v>2530</v>
      </c>
      <c r="P173" s="64">
        <f>Table224578910112345678910111213141516171819202122232425[[#This Row],[PEMBULATAN]]*O173</f>
        <v>10120</v>
      </c>
    </row>
    <row r="174" spans="1:16" ht="26.25" customHeight="1" x14ac:dyDescent="0.2">
      <c r="A174" s="13"/>
      <c r="B174" s="73"/>
      <c r="C174" s="71" t="s">
        <v>3837</v>
      </c>
      <c r="D174" s="76" t="s">
        <v>69</v>
      </c>
      <c r="E174" s="12">
        <v>44483</v>
      </c>
      <c r="F174" s="74" t="s">
        <v>523</v>
      </c>
      <c r="G174" s="12" t="s">
        <v>3137</v>
      </c>
      <c r="H174" s="75" t="s">
        <v>3138</v>
      </c>
      <c r="I174" s="15">
        <v>37</v>
      </c>
      <c r="J174" s="15">
        <v>24</v>
      </c>
      <c r="K174" s="15">
        <v>25</v>
      </c>
      <c r="L174" s="15">
        <v>3</v>
      </c>
      <c r="M174" s="79">
        <v>5.55</v>
      </c>
      <c r="N174" s="101">
        <v>5.55</v>
      </c>
      <c r="O174" s="63">
        <v>2530</v>
      </c>
      <c r="P174" s="64">
        <f>Table224578910112345678910111213141516171819202122232425[[#This Row],[PEMBULATAN]]*O174</f>
        <v>14041.5</v>
      </c>
    </row>
    <row r="175" spans="1:16" ht="26.25" customHeight="1" x14ac:dyDescent="0.2">
      <c r="A175" s="13"/>
      <c r="B175" s="73"/>
      <c r="C175" s="71" t="s">
        <v>3838</v>
      </c>
      <c r="D175" s="76" t="s">
        <v>69</v>
      </c>
      <c r="E175" s="12">
        <v>44483</v>
      </c>
      <c r="F175" s="74" t="s">
        <v>523</v>
      </c>
      <c r="G175" s="12" t="s">
        <v>3137</v>
      </c>
      <c r="H175" s="75" t="s">
        <v>3138</v>
      </c>
      <c r="I175" s="15">
        <v>400</v>
      </c>
      <c r="J175" s="15">
        <v>40</v>
      </c>
      <c r="K175" s="15">
        <v>10</v>
      </c>
      <c r="L175" s="15">
        <v>3</v>
      </c>
      <c r="M175" s="79">
        <v>40</v>
      </c>
      <c r="N175" s="101">
        <v>40</v>
      </c>
      <c r="O175" s="63">
        <v>2530</v>
      </c>
      <c r="P175" s="64">
        <f>Table224578910112345678910111213141516171819202122232425[[#This Row],[PEMBULATAN]]*O175</f>
        <v>101200</v>
      </c>
    </row>
    <row r="176" spans="1:16" ht="26.25" customHeight="1" x14ac:dyDescent="0.2">
      <c r="A176" s="13"/>
      <c r="B176" s="73"/>
      <c r="C176" s="71" t="s">
        <v>3839</v>
      </c>
      <c r="D176" s="76" t="s">
        <v>69</v>
      </c>
      <c r="E176" s="12">
        <v>44483</v>
      </c>
      <c r="F176" s="74" t="s">
        <v>523</v>
      </c>
      <c r="G176" s="12" t="s">
        <v>3137</v>
      </c>
      <c r="H176" s="75" t="s">
        <v>3138</v>
      </c>
      <c r="I176" s="15">
        <v>82</v>
      </c>
      <c r="J176" s="15">
        <v>25</v>
      </c>
      <c r="K176" s="15">
        <v>12</v>
      </c>
      <c r="L176" s="15">
        <v>8</v>
      </c>
      <c r="M176" s="79">
        <v>6.15</v>
      </c>
      <c r="N176" s="101">
        <v>8</v>
      </c>
      <c r="O176" s="63">
        <v>2530</v>
      </c>
      <c r="P176" s="64">
        <f>Table224578910112345678910111213141516171819202122232425[[#This Row],[PEMBULATAN]]*O176</f>
        <v>20240</v>
      </c>
    </row>
    <row r="177" spans="1:16" ht="26.25" customHeight="1" x14ac:dyDescent="0.2">
      <c r="A177" s="13"/>
      <c r="B177" s="73"/>
      <c r="C177" s="71" t="s">
        <v>3840</v>
      </c>
      <c r="D177" s="76" t="s">
        <v>69</v>
      </c>
      <c r="E177" s="12">
        <v>44483</v>
      </c>
      <c r="F177" s="74" t="s">
        <v>523</v>
      </c>
      <c r="G177" s="12" t="s">
        <v>3137</v>
      </c>
      <c r="H177" s="75" t="s">
        <v>3138</v>
      </c>
      <c r="I177" s="15">
        <v>50</v>
      </c>
      <c r="J177" s="15">
        <v>31</v>
      </c>
      <c r="K177" s="15">
        <v>22</v>
      </c>
      <c r="L177" s="15">
        <v>10</v>
      </c>
      <c r="M177" s="79">
        <v>8.5250000000000004</v>
      </c>
      <c r="N177" s="101">
        <v>10</v>
      </c>
      <c r="O177" s="63">
        <v>2530</v>
      </c>
      <c r="P177" s="64">
        <f>Table224578910112345678910111213141516171819202122232425[[#This Row],[PEMBULATAN]]*O177</f>
        <v>25300</v>
      </c>
    </row>
    <row r="178" spans="1:16" ht="26.25" customHeight="1" x14ac:dyDescent="0.2">
      <c r="A178" s="13"/>
      <c r="B178" s="73"/>
      <c r="C178" s="71" t="s">
        <v>3841</v>
      </c>
      <c r="D178" s="76" t="s">
        <v>69</v>
      </c>
      <c r="E178" s="12">
        <v>44483</v>
      </c>
      <c r="F178" s="74" t="s">
        <v>523</v>
      </c>
      <c r="G178" s="12" t="s">
        <v>3137</v>
      </c>
      <c r="H178" s="75" t="s">
        <v>3138</v>
      </c>
      <c r="I178" s="15">
        <v>56</v>
      </c>
      <c r="J178" s="15">
        <v>56</v>
      </c>
      <c r="K178" s="15">
        <v>20</v>
      </c>
      <c r="L178" s="15">
        <v>11</v>
      </c>
      <c r="M178" s="79">
        <v>15.68</v>
      </c>
      <c r="N178" s="101">
        <v>15.68</v>
      </c>
      <c r="O178" s="63">
        <v>2530</v>
      </c>
      <c r="P178" s="64">
        <f>Table224578910112345678910111213141516171819202122232425[[#This Row],[PEMBULATAN]]*O178</f>
        <v>39670.400000000001</v>
      </c>
    </row>
    <row r="179" spans="1:16" ht="26.25" customHeight="1" x14ac:dyDescent="0.2">
      <c r="A179" s="13"/>
      <c r="B179" s="73"/>
      <c r="C179" s="71" t="s">
        <v>3842</v>
      </c>
      <c r="D179" s="76" t="s">
        <v>69</v>
      </c>
      <c r="E179" s="12">
        <v>44483</v>
      </c>
      <c r="F179" s="74" t="s">
        <v>523</v>
      </c>
      <c r="G179" s="12" t="s">
        <v>3137</v>
      </c>
      <c r="H179" s="75" t="s">
        <v>3138</v>
      </c>
      <c r="I179" s="15">
        <v>90</v>
      </c>
      <c r="J179" s="15">
        <v>45</v>
      </c>
      <c r="K179" s="15">
        <v>45</v>
      </c>
      <c r="L179" s="15">
        <v>7</v>
      </c>
      <c r="M179" s="79">
        <v>45.5625</v>
      </c>
      <c r="N179" s="101">
        <v>45.5625</v>
      </c>
      <c r="O179" s="63">
        <v>2530</v>
      </c>
      <c r="P179" s="64">
        <f>Table224578910112345678910111213141516171819202122232425[[#This Row],[PEMBULATAN]]*O179</f>
        <v>115273.125</v>
      </c>
    </row>
    <row r="180" spans="1:16" ht="26.25" customHeight="1" x14ac:dyDescent="0.2">
      <c r="A180" s="13"/>
      <c r="B180" s="73"/>
      <c r="C180" s="71" t="s">
        <v>3843</v>
      </c>
      <c r="D180" s="76" t="s">
        <v>69</v>
      </c>
      <c r="E180" s="12">
        <v>44483</v>
      </c>
      <c r="F180" s="74" t="s">
        <v>523</v>
      </c>
      <c r="G180" s="12" t="s">
        <v>3137</v>
      </c>
      <c r="H180" s="75" t="s">
        <v>3138</v>
      </c>
      <c r="I180" s="15">
        <v>41</v>
      </c>
      <c r="J180" s="15">
        <v>33</v>
      </c>
      <c r="K180" s="15">
        <v>40</v>
      </c>
      <c r="L180" s="15">
        <v>12</v>
      </c>
      <c r="M180" s="79">
        <v>13.53</v>
      </c>
      <c r="N180" s="101">
        <v>13.53</v>
      </c>
      <c r="O180" s="63">
        <v>2530</v>
      </c>
      <c r="P180" s="64">
        <f>Table224578910112345678910111213141516171819202122232425[[#This Row],[PEMBULATAN]]*O180</f>
        <v>34230.9</v>
      </c>
    </row>
    <row r="181" spans="1:16" ht="26.25" customHeight="1" x14ac:dyDescent="0.2">
      <c r="A181" s="13"/>
      <c r="B181" s="73"/>
      <c r="C181" s="71" t="s">
        <v>3844</v>
      </c>
      <c r="D181" s="76" t="s">
        <v>69</v>
      </c>
      <c r="E181" s="12">
        <v>44483</v>
      </c>
      <c r="F181" s="74" t="s">
        <v>523</v>
      </c>
      <c r="G181" s="12" t="s">
        <v>3137</v>
      </c>
      <c r="H181" s="75" t="s">
        <v>3138</v>
      </c>
      <c r="I181" s="15">
        <v>64</v>
      </c>
      <c r="J181" s="15">
        <v>25</v>
      </c>
      <c r="K181" s="15">
        <v>27</v>
      </c>
      <c r="L181" s="15">
        <v>12</v>
      </c>
      <c r="M181" s="79">
        <v>10.8</v>
      </c>
      <c r="N181" s="101">
        <v>12</v>
      </c>
      <c r="O181" s="63">
        <v>2530</v>
      </c>
      <c r="P181" s="64">
        <f>Table224578910112345678910111213141516171819202122232425[[#This Row],[PEMBULATAN]]*O181</f>
        <v>30360</v>
      </c>
    </row>
    <row r="182" spans="1:16" ht="26.25" customHeight="1" x14ac:dyDescent="0.2">
      <c r="A182" s="13"/>
      <c r="B182" s="73"/>
      <c r="C182" s="71" t="s">
        <v>3845</v>
      </c>
      <c r="D182" s="76" t="s">
        <v>69</v>
      </c>
      <c r="E182" s="12">
        <v>44483</v>
      </c>
      <c r="F182" s="74" t="s">
        <v>523</v>
      </c>
      <c r="G182" s="12" t="s">
        <v>3137</v>
      </c>
      <c r="H182" s="75" t="s">
        <v>3138</v>
      </c>
      <c r="I182" s="15">
        <v>61</v>
      </c>
      <c r="J182" s="15">
        <v>35</v>
      </c>
      <c r="K182" s="15">
        <v>42</v>
      </c>
      <c r="L182" s="15">
        <v>11</v>
      </c>
      <c r="M182" s="79">
        <v>22.4175</v>
      </c>
      <c r="N182" s="101">
        <v>23</v>
      </c>
      <c r="O182" s="63">
        <v>2530</v>
      </c>
      <c r="P182" s="64">
        <f>Table224578910112345678910111213141516171819202122232425[[#This Row],[PEMBULATAN]]*O182</f>
        <v>58190</v>
      </c>
    </row>
    <row r="183" spans="1:16" ht="26.25" customHeight="1" x14ac:dyDescent="0.2">
      <c r="A183" s="13"/>
      <c r="B183" s="73"/>
      <c r="C183" s="71" t="s">
        <v>3846</v>
      </c>
      <c r="D183" s="76" t="s">
        <v>69</v>
      </c>
      <c r="E183" s="12">
        <v>44483</v>
      </c>
      <c r="F183" s="74" t="s">
        <v>523</v>
      </c>
      <c r="G183" s="12" t="s">
        <v>3137</v>
      </c>
      <c r="H183" s="75" t="s">
        <v>3138</v>
      </c>
      <c r="I183" s="15">
        <v>30</v>
      </c>
      <c r="J183" s="15">
        <v>20</v>
      </c>
      <c r="K183" s="15">
        <v>21</v>
      </c>
      <c r="L183" s="15">
        <v>2</v>
      </c>
      <c r="M183" s="79">
        <v>3.15</v>
      </c>
      <c r="N183" s="101">
        <v>3.15</v>
      </c>
      <c r="O183" s="63">
        <v>2530</v>
      </c>
      <c r="P183" s="64">
        <f>Table224578910112345678910111213141516171819202122232425[[#This Row],[PEMBULATAN]]*O183</f>
        <v>7969.5</v>
      </c>
    </row>
    <row r="184" spans="1:16" ht="26.25" customHeight="1" x14ac:dyDescent="0.2">
      <c r="A184" s="13"/>
      <c r="B184" s="73"/>
      <c r="C184" s="71" t="s">
        <v>3847</v>
      </c>
      <c r="D184" s="76" t="s">
        <v>69</v>
      </c>
      <c r="E184" s="12">
        <v>44483</v>
      </c>
      <c r="F184" s="74" t="s">
        <v>523</v>
      </c>
      <c r="G184" s="12" t="s">
        <v>3137</v>
      </c>
      <c r="H184" s="75" t="s">
        <v>3138</v>
      </c>
      <c r="I184" s="15">
        <v>45</v>
      </c>
      <c r="J184" s="15">
        <v>30</v>
      </c>
      <c r="K184" s="15">
        <v>45</v>
      </c>
      <c r="L184" s="15">
        <v>8</v>
      </c>
      <c r="M184" s="79">
        <v>15.1875</v>
      </c>
      <c r="N184" s="101">
        <v>15.1875</v>
      </c>
      <c r="O184" s="63">
        <v>2530</v>
      </c>
      <c r="P184" s="64">
        <f>Table224578910112345678910111213141516171819202122232425[[#This Row],[PEMBULATAN]]*O184</f>
        <v>38424.375</v>
      </c>
    </row>
    <row r="185" spans="1:16" ht="26.25" customHeight="1" x14ac:dyDescent="0.2">
      <c r="A185" s="13"/>
      <c r="B185" s="73"/>
      <c r="C185" s="71" t="s">
        <v>3848</v>
      </c>
      <c r="D185" s="76" t="s">
        <v>69</v>
      </c>
      <c r="E185" s="12">
        <v>44483</v>
      </c>
      <c r="F185" s="74" t="s">
        <v>523</v>
      </c>
      <c r="G185" s="12" t="s">
        <v>3137</v>
      </c>
      <c r="H185" s="75" t="s">
        <v>3138</v>
      </c>
      <c r="I185" s="15">
        <v>60</v>
      </c>
      <c r="J185" s="15">
        <v>41</v>
      </c>
      <c r="K185" s="15">
        <v>31</v>
      </c>
      <c r="L185" s="15">
        <v>7</v>
      </c>
      <c r="M185" s="79">
        <v>19.065000000000001</v>
      </c>
      <c r="N185" s="101">
        <v>19.065000000000001</v>
      </c>
      <c r="O185" s="63">
        <v>2530</v>
      </c>
      <c r="P185" s="64">
        <f>Table224578910112345678910111213141516171819202122232425[[#This Row],[PEMBULATAN]]*O185</f>
        <v>48234.450000000004</v>
      </c>
    </row>
    <row r="186" spans="1:16" ht="26.25" customHeight="1" x14ac:dyDescent="0.2">
      <c r="A186" s="13"/>
      <c r="B186" s="73"/>
      <c r="C186" s="71" t="s">
        <v>3849</v>
      </c>
      <c r="D186" s="76" t="s">
        <v>69</v>
      </c>
      <c r="E186" s="12">
        <v>44483</v>
      </c>
      <c r="F186" s="74" t="s">
        <v>523</v>
      </c>
      <c r="G186" s="12" t="s">
        <v>3137</v>
      </c>
      <c r="H186" s="75" t="s">
        <v>3138</v>
      </c>
      <c r="I186" s="15">
        <v>73</v>
      </c>
      <c r="J186" s="15">
        <v>30</v>
      </c>
      <c r="K186" s="15">
        <v>30</v>
      </c>
      <c r="L186" s="15">
        <v>25</v>
      </c>
      <c r="M186" s="79">
        <v>16.425000000000001</v>
      </c>
      <c r="N186" s="101">
        <v>25</v>
      </c>
      <c r="O186" s="63">
        <v>2530</v>
      </c>
      <c r="P186" s="64">
        <f>Table224578910112345678910111213141516171819202122232425[[#This Row],[PEMBULATAN]]*O186</f>
        <v>63250</v>
      </c>
    </row>
    <row r="187" spans="1:16" ht="26.25" customHeight="1" x14ac:dyDescent="0.2">
      <c r="A187" s="13"/>
      <c r="B187" s="73"/>
      <c r="C187" s="71" t="s">
        <v>3850</v>
      </c>
      <c r="D187" s="76" t="s">
        <v>69</v>
      </c>
      <c r="E187" s="12">
        <v>44483</v>
      </c>
      <c r="F187" s="74" t="s">
        <v>523</v>
      </c>
      <c r="G187" s="12" t="s">
        <v>3137</v>
      </c>
      <c r="H187" s="75" t="s">
        <v>3138</v>
      </c>
      <c r="I187" s="15">
        <v>53</v>
      </c>
      <c r="J187" s="15">
        <v>53</v>
      </c>
      <c r="K187" s="15">
        <v>14</v>
      </c>
      <c r="L187" s="15">
        <v>3</v>
      </c>
      <c r="M187" s="79">
        <v>9.8315000000000001</v>
      </c>
      <c r="N187" s="101">
        <v>9.8315000000000001</v>
      </c>
      <c r="O187" s="63">
        <v>2530</v>
      </c>
      <c r="P187" s="64">
        <f>Table224578910112345678910111213141516171819202122232425[[#This Row],[PEMBULATAN]]*O187</f>
        <v>24873.695</v>
      </c>
    </row>
    <row r="188" spans="1:16" ht="26.25" customHeight="1" x14ac:dyDescent="0.2">
      <c r="A188" s="13"/>
      <c r="B188" s="73"/>
      <c r="C188" s="71" t="s">
        <v>3851</v>
      </c>
      <c r="D188" s="76" t="s">
        <v>69</v>
      </c>
      <c r="E188" s="12">
        <v>44483</v>
      </c>
      <c r="F188" s="74" t="s">
        <v>523</v>
      </c>
      <c r="G188" s="12" t="s">
        <v>3137</v>
      </c>
      <c r="H188" s="75" t="s">
        <v>3138</v>
      </c>
      <c r="I188" s="15">
        <v>60</v>
      </c>
      <c r="J188" s="15">
        <v>38</v>
      </c>
      <c r="K188" s="15">
        <v>5</v>
      </c>
      <c r="L188" s="15">
        <v>4</v>
      </c>
      <c r="M188" s="79">
        <v>2.85</v>
      </c>
      <c r="N188" s="101">
        <v>4</v>
      </c>
      <c r="O188" s="63">
        <v>2530</v>
      </c>
      <c r="P188" s="64">
        <f>Table224578910112345678910111213141516171819202122232425[[#This Row],[PEMBULATAN]]*O188</f>
        <v>10120</v>
      </c>
    </row>
    <row r="189" spans="1:16" ht="26.25" customHeight="1" x14ac:dyDescent="0.2">
      <c r="A189" s="13"/>
      <c r="B189" s="73"/>
      <c r="C189" s="71" t="s">
        <v>3852</v>
      </c>
      <c r="D189" s="76" t="s">
        <v>69</v>
      </c>
      <c r="E189" s="12">
        <v>44483</v>
      </c>
      <c r="F189" s="74" t="s">
        <v>523</v>
      </c>
      <c r="G189" s="12" t="s">
        <v>3137</v>
      </c>
      <c r="H189" s="75" t="s">
        <v>3138</v>
      </c>
      <c r="I189" s="15">
        <v>80</v>
      </c>
      <c r="J189" s="15">
        <v>47</v>
      </c>
      <c r="K189" s="15">
        <v>13</v>
      </c>
      <c r="L189" s="15">
        <v>2</v>
      </c>
      <c r="M189" s="79">
        <v>12.22</v>
      </c>
      <c r="N189" s="101">
        <v>12.22</v>
      </c>
      <c r="O189" s="63">
        <v>2530</v>
      </c>
      <c r="P189" s="64">
        <f>Table224578910112345678910111213141516171819202122232425[[#This Row],[PEMBULATAN]]*O189</f>
        <v>30916.600000000002</v>
      </c>
    </row>
    <row r="190" spans="1:16" ht="26.25" customHeight="1" x14ac:dyDescent="0.2">
      <c r="A190" s="13"/>
      <c r="B190" s="73"/>
      <c r="C190" s="71" t="s">
        <v>3853</v>
      </c>
      <c r="D190" s="76" t="s">
        <v>69</v>
      </c>
      <c r="E190" s="12">
        <v>44483</v>
      </c>
      <c r="F190" s="74" t="s">
        <v>523</v>
      </c>
      <c r="G190" s="12" t="s">
        <v>3137</v>
      </c>
      <c r="H190" s="75" t="s">
        <v>3138</v>
      </c>
      <c r="I190" s="15">
        <v>102</v>
      </c>
      <c r="J190" s="15">
        <v>20</v>
      </c>
      <c r="K190" s="15">
        <v>8</v>
      </c>
      <c r="L190" s="15">
        <v>2</v>
      </c>
      <c r="M190" s="79">
        <v>4.08</v>
      </c>
      <c r="N190" s="101">
        <v>4.08</v>
      </c>
      <c r="O190" s="63">
        <v>2530</v>
      </c>
      <c r="P190" s="64">
        <f>Table224578910112345678910111213141516171819202122232425[[#This Row],[PEMBULATAN]]*O190</f>
        <v>10322.4</v>
      </c>
    </row>
    <row r="191" spans="1:16" ht="26.25" customHeight="1" x14ac:dyDescent="0.2">
      <c r="A191" s="13"/>
      <c r="B191" s="73"/>
      <c r="C191" s="71" t="s">
        <v>3854</v>
      </c>
      <c r="D191" s="76" t="s">
        <v>69</v>
      </c>
      <c r="E191" s="12">
        <v>44483</v>
      </c>
      <c r="F191" s="74" t="s">
        <v>523</v>
      </c>
      <c r="G191" s="12" t="s">
        <v>3137</v>
      </c>
      <c r="H191" s="75" t="s">
        <v>3138</v>
      </c>
      <c r="I191" s="15">
        <v>110</v>
      </c>
      <c r="J191" s="15">
        <v>115</v>
      </c>
      <c r="K191" s="15">
        <v>15</v>
      </c>
      <c r="L191" s="15">
        <v>3</v>
      </c>
      <c r="M191" s="79">
        <v>47.4375</v>
      </c>
      <c r="N191" s="101">
        <v>48</v>
      </c>
      <c r="O191" s="63">
        <v>2530</v>
      </c>
      <c r="P191" s="64">
        <f>Table224578910112345678910111213141516171819202122232425[[#This Row],[PEMBULATAN]]*O191</f>
        <v>121440</v>
      </c>
    </row>
    <row r="192" spans="1:16" ht="26.25" customHeight="1" x14ac:dyDescent="0.2">
      <c r="A192" s="13"/>
      <c r="B192" s="73"/>
      <c r="C192" s="71" t="s">
        <v>3855</v>
      </c>
      <c r="D192" s="76" t="s">
        <v>69</v>
      </c>
      <c r="E192" s="12">
        <v>44483</v>
      </c>
      <c r="F192" s="74" t="s">
        <v>523</v>
      </c>
      <c r="G192" s="12" t="s">
        <v>3137</v>
      </c>
      <c r="H192" s="75" t="s">
        <v>3138</v>
      </c>
      <c r="I192" s="15">
        <v>41</v>
      </c>
      <c r="J192" s="15">
        <v>35</v>
      </c>
      <c r="K192" s="15">
        <v>20</v>
      </c>
      <c r="L192" s="15">
        <v>5</v>
      </c>
      <c r="M192" s="79">
        <v>7.1749999999999998</v>
      </c>
      <c r="N192" s="101">
        <v>7.1749999999999998</v>
      </c>
      <c r="O192" s="63">
        <v>2530</v>
      </c>
      <c r="P192" s="64">
        <f>Table224578910112345678910111213141516171819202122232425[[#This Row],[PEMBULATAN]]*O192</f>
        <v>18152.75</v>
      </c>
    </row>
    <row r="193" spans="1:16" ht="26.25" customHeight="1" x14ac:dyDescent="0.2">
      <c r="A193" s="13"/>
      <c r="B193" s="73"/>
      <c r="C193" s="71" t="s">
        <v>3856</v>
      </c>
      <c r="D193" s="76" t="s">
        <v>69</v>
      </c>
      <c r="E193" s="12">
        <v>44483</v>
      </c>
      <c r="F193" s="74" t="s">
        <v>523</v>
      </c>
      <c r="G193" s="12" t="s">
        <v>3137</v>
      </c>
      <c r="H193" s="75" t="s">
        <v>3138</v>
      </c>
      <c r="I193" s="15">
        <v>71</v>
      </c>
      <c r="J193" s="15">
        <v>50</v>
      </c>
      <c r="K193" s="15">
        <v>8</v>
      </c>
      <c r="L193" s="15">
        <v>8</v>
      </c>
      <c r="M193" s="79">
        <v>7.1</v>
      </c>
      <c r="N193" s="101">
        <v>8</v>
      </c>
      <c r="O193" s="63">
        <v>2530</v>
      </c>
      <c r="P193" s="64">
        <f>Table224578910112345678910111213141516171819202122232425[[#This Row],[PEMBULATAN]]*O193</f>
        <v>20240</v>
      </c>
    </row>
    <row r="194" spans="1:16" ht="26.25" customHeight="1" x14ac:dyDescent="0.2">
      <c r="A194" s="13"/>
      <c r="B194" s="73"/>
      <c r="C194" s="71" t="s">
        <v>3857</v>
      </c>
      <c r="D194" s="76" t="s">
        <v>69</v>
      </c>
      <c r="E194" s="12">
        <v>44483</v>
      </c>
      <c r="F194" s="74" t="s">
        <v>523</v>
      </c>
      <c r="G194" s="12" t="s">
        <v>3137</v>
      </c>
      <c r="H194" s="75" t="s">
        <v>3138</v>
      </c>
      <c r="I194" s="15">
        <v>50</v>
      </c>
      <c r="J194" s="15">
        <v>37</v>
      </c>
      <c r="K194" s="15">
        <v>31</v>
      </c>
      <c r="L194" s="15">
        <v>8</v>
      </c>
      <c r="M194" s="79">
        <v>14.3375</v>
      </c>
      <c r="N194" s="101">
        <v>15</v>
      </c>
      <c r="O194" s="63">
        <v>2530</v>
      </c>
      <c r="P194" s="64">
        <f>Table224578910112345678910111213141516171819202122232425[[#This Row],[PEMBULATAN]]*O194</f>
        <v>37950</v>
      </c>
    </row>
    <row r="195" spans="1:16" ht="26.25" customHeight="1" x14ac:dyDescent="0.2">
      <c r="A195" s="13"/>
      <c r="B195" s="73"/>
      <c r="C195" s="71" t="s">
        <v>3858</v>
      </c>
      <c r="D195" s="76" t="s">
        <v>69</v>
      </c>
      <c r="E195" s="12">
        <v>44483</v>
      </c>
      <c r="F195" s="74" t="s">
        <v>523</v>
      </c>
      <c r="G195" s="12" t="s">
        <v>3137</v>
      </c>
      <c r="H195" s="75" t="s">
        <v>3138</v>
      </c>
      <c r="I195" s="15">
        <v>57</v>
      </c>
      <c r="J195" s="15">
        <v>46</v>
      </c>
      <c r="K195" s="15">
        <v>24</v>
      </c>
      <c r="L195" s="15">
        <v>3</v>
      </c>
      <c r="M195" s="79">
        <v>15.731999999999999</v>
      </c>
      <c r="N195" s="101">
        <v>15.731999999999999</v>
      </c>
      <c r="O195" s="63">
        <v>2530</v>
      </c>
      <c r="P195" s="64">
        <f>Table224578910112345678910111213141516171819202122232425[[#This Row],[PEMBULATAN]]*O195</f>
        <v>39801.96</v>
      </c>
    </row>
    <row r="196" spans="1:16" ht="26.25" customHeight="1" x14ac:dyDescent="0.2">
      <c r="A196" s="13"/>
      <c r="B196" s="73"/>
      <c r="C196" s="71" t="s">
        <v>3859</v>
      </c>
      <c r="D196" s="76" t="s">
        <v>69</v>
      </c>
      <c r="E196" s="12">
        <v>44483</v>
      </c>
      <c r="F196" s="74" t="s">
        <v>523</v>
      </c>
      <c r="G196" s="12" t="s">
        <v>3137</v>
      </c>
      <c r="H196" s="75" t="s">
        <v>3138</v>
      </c>
      <c r="I196" s="15">
        <v>32</v>
      </c>
      <c r="J196" s="15">
        <v>26</v>
      </c>
      <c r="K196" s="15">
        <v>16</v>
      </c>
      <c r="L196" s="15">
        <v>9</v>
      </c>
      <c r="M196" s="79">
        <v>3.3279999999999998</v>
      </c>
      <c r="N196" s="101">
        <v>9</v>
      </c>
      <c r="O196" s="63">
        <v>2530</v>
      </c>
      <c r="P196" s="64">
        <f>Table224578910112345678910111213141516171819202122232425[[#This Row],[PEMBULATAN]]*O196</f>
        <v>22770</v>
      </c>
    </row>
    <row r="197" spans="1:16" ht="26.25" customHeight="1" x14ac:dyDescent="0.2">
      <c r="A197" s="13"/>
      <c r="B197" s="73"/>
      <c r="C197" s="71" t="s">
        <v>3860</v>
      </c>
      <c r="D197" s="76" t="s">
        <v>69</v>
      </c>
      <c r="E197" s="12">
        <v>44483</v>
      </c>
      <c r="F197" s="74" t="s">
        <v>523</v>
      </c>
      <c r="G197" s="12" t="s">
        <v>3137</v>
      </c>
      <c r="H197" s="75" t="s">
        <v>3138</v>
      </c>
      <c r="I197" s="15">
        <v>46</v>
      </c>
      <c r="J197" s="15">
        <v>40</v>
      </c>
      <c r="K197" s="15">
        <v>33</v>
      </c>
      <c r="L197" s="15">
        <v>12</v>
      </c>
      <c r="M197" s="79">
        <v>15.18</v>
      </c>
      <c r="N197" s="101">
        <v>15.18</v>
      </c>
      <c r="O197" s="63">
        <v>2530</v>
      </c>
      <c r="P197" s="64">
        <f>Table224578910112345678910111213141516171819202122232425[[#This Row],[PEMBULATAN]]*O197</f>
        <v>38405.4</v>
      </c>
    </row>
    <row r="198" spans="1:16" ht="26.25" customHeight="1" x14ac:dyDescent="0.2">
      <c r="A198" s="13"/>
      <c r="B198" s="73"/>
      <c r="C198" s="71" t="s">
        <v>3861</v>
      </c>
      <c r="D198" s="76" t="s">
        <v>69</v>
      </c>
      <c r="E198" s="12">
        <v>44483</v>
      </c>
      <c r="F198" s="74" t="s">
        <v>523</v>
      </c>
      <c r="G198" s="12" t="s">
        <v>3137</v>
      </c>
      <c r="H198" s="75" t="s">
        <v>3138</v>
      </c>
      <c r="I198" s="15">
        <v>42</v>
      </c>
      <c r="J198" s="15">
        <v>30</v>
      </c>
      <c r="K198" s="15">
        <v>23</v>
      </c>
      <c r="L198" s="15">
        <v>7</v>
      </c>
      <c r="M198" s="79">
        <v>7.2450000000000001</v>
      </c>
      <c r="N198" s="101">
        <v>7.2450000000000001</v>
      </c>
      <c r="O198" s="63">
        <v>2530</v>
      </c>
      <c r="P198" s="64">
        <f>Table224578910112345678910111213141516171819202122232425[[#This Row],[PEMBULATAN]]*O198</f>
        <v>18329.849999999999</v>
      </c>
    </row>
    <row r="199" spans="1:16" ht="26.25" customHeight="1" x14ac:dyDescent="0.2">
      <c r="A199" s="13"/>
      <c r="B199" s="73"/>
      <c r="C199" s="71" t="s">
        <v>3862</v>
      </c>
      <c r="D199" s="76" t="s">
        <v>69</v>
      </c>
      <c r="E199" s="12">
        <v>44483</v>
      </c>
      <c r="F199" s="74" t="s">
        <v>523</v>
      </c>
      <c r="G199" s="12" t="s">
        <v>3137</v>
      </c>
      <c r="H199" s="75" t="s">
        <v>3138</v>
      </c>
      <c r="I199" s="15">
        <v>62</v>
      </c>
      <c r="J199" s="15">
        <v>50</v>
      </c>
      <c r="K199" s="15">
        <v>30</v>
      </c>
      <c r="L199" s="15">
        <v>14</v>
      </c>
      <c r="M199" s="79">
        <v>23.25</v>
      </c>
      <c r="N199" s="101">
        <v>23.25</v>
      </c>
      <c r="O199" s="63">
        <v>2530</v>
      </c>
      <c r="P199" s="64">
        <f>Table224578910112345678910111213141516171819202122232425[[#This Row],[PEMBULATAN]]*O199</f>
        <v>58822.5</v>
      </c>
    </row>
    <row r="200" spans="1:16" ht="26.25" customHeight="1" x14ac:dyDescent="0.2">
      <c r="A200" s="13"/>
      <c r="B200" s="73"/>
      <c r="C200" s="71" t="s">
        <v>3863</v>
      </c>
      <c r="D200" s="76" t="s">
        <v>69</v>
      </c>
      <c r="E200" s="12">
        <v>44483</v>
      </c>
      <c r="F200" s="74" t="s">
        <v>523</v>
      </c>
      <c r="G200" s="12" t="s">
        <v>3137</v>
      </c>
      <c r="H200" s="75" t="s">
        <v>3138</v>
      </c>
      <c r="I200" s="15">
        <v>70</v>
      </c>
      <c r="J200" s="15">
        <v>48</v>
      </c>
      <c r="K200" s="15">
        <v>15</v>
      </c>
      <c r="L200" s="15">
        <v>7</v>
      </c>
      <c r="M200" s="79">
        <v>12.6</v>
      </c>
      <c r="N200" s="101">
        <v>12.6</v>
      </c>
      <c r="O200" s="63">
        <v>2530</v>
      </c>
      <c r="P200" s="64">
        <f>Table224578910112345678910111213141516171819202122232425[[#This Row],[PEMBULATAN]]*O200</f>
        <v>31878</v>
      </c>
    </row>
    <row r="201" spans="1:16" ht="26.25" customHeight="1" x14ac:dyDescent="0.2">
      <c r="A201" s="13"/>
      <c r="B201" s="73"/>
      <c r="C201" s="71" t="s">
        <v>3864</v>
      </c>
      <c r="D201" s="76" t="s">
        <v>69</v>
      </c>
      <c r="E201" s="12">
        <v>44483</v>
      </c>
      <c r="F201" s="74" t="s">
        <v>523</v>
      </c>
      <c r="G201" s="12" t="s">
        <v>3137</v>
      </c>
      <c r="H201" s="75" t="s">
        <v>3138</v>
      </c>
      <c r="I201" s="15">
        <v>54</v>
      </c>
      <c r="J201" s="15">
        <v>26</v>
      </c>
      <c r="K201" s="15">
        <v>41</v>
      </c>
      <c r="L201" s="15">
        <v>10</v>
      </c>
      <c r="M201" s="79">
        <v>14.391</v>
      </c>
      <c r="N201" s="101">
        <v>15</v>
      </c>
      <c r="O201" s="63">
        <v>2530</v>
      </c>
      <c r="P201" s="64">
        <f>Table224578910112345678910111213141516171819202122232425[[#This Row],[PEMBULATAN]]*O201</f>
        <v>37950</v>
      </c>
    </row>
    <row r="202" spans="1:16" ht="26.25" customHeight="1" x14ac:dyDescent="0.2">
      <c r="A202" s="13"/>
      <c r="B202" s="73"/>
      <c r="C202" s="71" t="s">
        <v>3865</v>
      </c>
      <c r="D202" s="76" t="s">
        <v>69</v>
      </c>
      <c r="E202" s="12">
        <v>44483</v>
      </c>
      <c r="F202" s="74" t="s">
        <v>523</v>
      </c>
      <c r="G202" s="12" t="s">
        <v>3137</v>
      </c>
      <c r="H202" s="75" t="s">
        <v>3138</v>
      </c>
      <c r="I202" s="15">
        <v>105</v>
      </c>
      <c r="J202" s="15">
        <v>30</v>
      </c>
      <c r="K202" s="15">
        <v>24</v>
      </c>
      <c r="L202" s="15">
        <v>25</v>
      </c>
      <c r="M202" s="79">
        <v>18.899999999999999</v>
      </c>
      <c r="N202" s="101">
        <v>25</v>
      </c>
      <c r="O202" s="63">
        <v>2530</v>
      </c>
      <c r="P202" s="64">
        <f>Table224578910112345678910111213141516171819202122232425[[#This Row],[PEMBULATAN]]*O202</f>
        <v>63250</v>
      </c>
    </row>
    <row r="203" spans="1:16" ht="26.25" customHeight="1" x14ac:dyDescent="0.2">
      <c r="A203" s="13"/>
      <c r="B203" s="73"/>
      <c r="C203" s="71" t="s">
        <v>3866</v>
      </c>
      <c r="D203" s="76" t="s">
        <v>69</v>
      </c>
      <c r="E203" s="12">
        <v>44483</v>
      </c>
      <c r="F203" s="74" t="s">
        <v>523</v>
      </c>
      <c r="G203" s="12" t="s">
        <v>3137</v>
      </c>
      <c r="H203" s="75" t="s">
        <v>3138</v>
      </c>
      <c r="I203" s="15">
        <v>44</v>
      </c>
      <c r="J203" s="15">
        <v>33</v>
      </c>
      <c r="K203" s="15">
        <v>30</v>
      </c>
      <c r="L203" s="15">
        <v>7</v>
      </c>
      <c r="M203" s="79">
        <v>10.89</v>
      </c>
      <c r="N203" s="101">
        <v>10.89</v>
      </c>
      <c r="O203" s="63">
        <v>2530</v>
      </c>
      <c r="P203" s="64">
        <f>Table224578910112345678910111213141516171819202122232425[[#This Row],[PEMBULATAN]]*O203</f>
        <v>27551.7</v>
      </c>
    </row>
    <row r="204" spans="1:16" ht="26.25" customHeight="1" x14ac:dyDescent="0.2">
      <c r="A204" s="13"/>
      <c r="B204" s="73"/>
      <c r="C204" s="71" t="s">
        <v>3867</v>
      </c>
      <c r="D204" s="76" t="s">
        <v>69</v>
      </c>
      <c r="E204" s="12">
        <v>44483</v>
      </c>
      <c r="F204" s="74" t="s">
        <v>523</v>
      </c>
      <c r="G204" s="12" t="s">
        <v>3137</v>
      </c>
      <c r="H204" s="75" t="s">
        <v>3138</v>
      </c>
      <c r="I204" s="15">
        <v>71</v>
      </c>
      <c r="J204" s="15">
        <v>60</v>
      </c>
      <c r="K204" s="15">
        <v>43</v>
      </c>
      <c r="L204" s="15">
        <v>6</v>
      </c>
      <c r="M204" s="79">
        <v>45.795000000000002</v>
      </c>
      <c r="N204" s="101">
        <v>45.795000000000002</v>
      </c>
      <c r="O204" s="63">
        <v>2530</v>
      </c>
      <c r="P204" s="64">
        <f>Table224578910112345678910111213141516171819202122232425[[#This Row],[PEMBULATAN]]*O204</f>
        <v>115861.35</v>
      </c>
    </row>
    <row r="205" spans="1:16" ht="26.25" customHeight="1" x14ac:dyDescent="0.2">
      <c r="A205" s="13"/>
      <c r="B205" s="73"/>
      <c r="C205" s="71" t="s">
        <v>3868</v>
      </c>
      <c r="D205" s="76" t="s">
        <v>69</v>
      </c>
      <c r="E205" s="12">
        <v>44483</v>
      </c>
      <c r="F205" s="74" t="s">
        <v>523</v>
      </c>
      <c r="G205" s="12" t="s">
        <v>3137</v>
      </c>
      <c r="H205" s="75" t="s">
        <v>3138</v>
      </c>
      <c r="I205" s="15">
        <v>115</v>
      </c>
      <c r="J205" s="15">
        <v>23</v>
      </c>
      <c r="K205" s="15">
        <v>6</v>
      </c>
      <c r="L205" s="15">
        <v>3</v>
      </c>
      <c r="M205" s="79">
        <v>3.9674999999999998</v>
      </c>
      <c r="N205" s="101">
        <v>3.9674999999999998</v>
      </c>
      <c r="O205" s="63">
        <v>2530</v>
      </c>
      <c r="P205" s="64">
        <f>Table224578910112345678910111213141516171819202122232425[[#This Row],[PEMBULATAN]]*O205</f>
        <v>10037.775</v>
      </c>
    </row>
    <row r="206" spans="1:16" ht="26.25" customHeight="1" x14ac:dyDescent="0.2">
      <c r="A206" s="13"/>
      <c r="B206" s="73"/>
      <c r="C206" s="71" t="s">
        <v>3869</v>
      </c>
      <c r="D206" s="76" t="s">
        <v>69</v>
      </c>
      <c r="E206" s="12">
        <v>44483</v>
      </c>
      <c r="F206" s="74" t="s">
        <v>523</v>
      </c>
      <c r="G206" s="12" t="s">
        <v>3137</v>
      </c>
      <c r="H206" s="75" t="s">
        <v>3138</v>
      </c>
      <c r="I206" s="15">
        <v>90</v>
      </c>
      <c r="J206" s="15">
        <v>4</v>
      </c>
      <c r="K206" s="15">
        <v>4</v>
      </c>
      <c r="L206" s="15">
        <v>1</v>
      </c>
      <c r="M206" s="79">
        <v>0.36</v>
      </c>
      <c r="N206" s="101">
        <v>1</v>
      </c>
      <c r="O206" s="63">
        <v>2530</v>
      </c>
      <c r="P206" s="64">
        <f>Table224578910112345678910111213141516171819202122232425[[#This Row],[PEMBULATAN]]*O206</f>
        <v>2530</v>
      </c>
    </row>
    <row r="207" spans="1:16" ht="26.25" customHeight="1" x14ac:dyDescent="0.2">
      <c r="A207" s="13"/>
      <c r="B207" s="73"/>
      <c r="C207" s="71" t="s">
        <v>3870</v>
      </c>
      <c r="D207" s="76" t="s">
        <v>69</v>
      </c>
      <c r="E207" s="12">
        <v>44483</v>
      </c>
      <c r="F207" s="74" t="s">
        <v>523</v>
      </c>
      <c r="G207" s="12" t="s">
        <v>3137</v>
      </c>
      <c r="H207" s="75" t="s">
        <v>3138</v>
      </c>
      <c r="I207" s="15">
        <v>90</v>
      </c>
      <c r="J207" s="15">
        <v>35</v>
      </c>
      <c r="K207" s="15">
        <v>25</v>
      </c>
      <c r="L207" s="15">
        <v>2</v>
      </c>
      <c r="M207" s="79">
        <v>19.6875</v>
      </c>
      <c r="N207" s="101">
        <v>19.6875</v>
      </c>
      <c r="O207" s="63">
        <v>2530</v>
      </c>
      <c r="P207" s="64">
        <f>Table224578910112345678910111213141516171819202122232425[[#This Row],[PEMBULATAN]]*O207</f>
        <v>49809.375</v>
      </c>
    </row>
    <row r="208" spans="1:16" ht="26.25" customHeight="1" x14ac:dyDescent="0.2">
      <c r="A208" s="13"/>
      <c r="B208" s="73"/>
      <c r="C208" s="71" t="s">
        <v>3871</v>
      </c>
      <c r="D208" s="76" t="s">
        <v>69</v>
      </c>
      <c r="E208" s="12">
        <v>44483</v>
      </c>
      <c r="F208" s="74" t="s">
        <v>523</v>
      </c>
      <c r="G208" s="12" t="s">
        <v>3137</v>
      </c>
      <c r="H208" s="75" t="s">
        <v>3138</v>
      </c>
      <c r="I208" s="15">
        <v>90</v>
      </c>
      <c r="J208" s="15">
        <v>35</v>
      </c>
      <c r="K208" s="15">
        <v>25</v>
      </c>
      <c r="L208" s="15">
        <v>2</v>
      </c>
      <c r="M208" s="79">
        <v>19.6875</v>
      </c>
      <c r="N208" s="101">
        <v>19.6875</v>
      </c>
      <c r="O208" s="63">
        <v>2530</v>
      </c>
      <c r="P208" s="64">
        <f>Table224578910112345678910111213141516171819202122232425[[#This Row],[PEMBULATAN]]*O208</f>
        <v>49809.375</v>
      </c>
    </row>
    <row r="209" spans="1:16" ht="26.25" customHeight="1" x14ac:dyDescent="0.2">
      <c r="A209" s="13"/>
      <c r="B209" s="73"/>
      <c r="C209" s="71" t="s">
        <v>3872</v>
      </c>
      <c r="D209" s="76" t="s">
        <v>69</v>
      </c>
      <c r="E209" s="12">
        <v>44483</v>
      </c>
      <c r="F209" s="74" t="s">
        <v>523</v>
      </c>
      <c r="G209" s="12" t="s">
        <v>3137</v>
      </c>
      <c r="H209" s="75" t="s">
        <v>3138</v>
      </c>
      <c r="I209" s="15">
        <v>90</v>
      </c>
      <c r="J209" s="15">
        <v>35</v>
      </c>
      <c r="K209" s="15">
        <v>25</v>
      </c>
      <c r="L209" s="15">
        <v>2</v>
      </c>
      <c r="M209" s="79">
        <v>19.6875</v>
      </c>
      <c r="N209" s="101">
        <v>19.6875</v>
      </c>
      <c r="O209" s="63">
        <v>2530</v>
      </c>
      <c r="P209" s="64">
        <f>Table224578910112345678910111213141516171819202122232425[[#This Row],[PEMBULATAN]]*O209</f>
        <v>49809.375</v>
      </c>
    </row>
    <row r="210" spans="1:16" ht="26.25" customHeight="1" x14ac:dyDescent="0.2">
      <c r="A210" s="13"/>
      <c r="B210" s="73"/>
      <c r="C210" s="71" t="s">
        <v>3873</v>
      </c>
      <c r="D210" s="76" t="s">
        <v>69</v>
      </c>
      <c r="E210" s="12">
        <v>44483</v>
      </c>
      <c r="F210" s="74" t="s">
        <v>523</v>
      </c>
      <c r="G210" s="12" t="s">
        <v>3137</v>
      </c>
      <c r="H210" s="75" t="s">
        <v>3138</v>
      </c>
      <c r="I210" s="15">
        <v>86</v>
      </c>
      <c r="J210" s="15">
        <v>66</v>
      </c>
      <c r="K210" s="15">
        <v>30</v>
      </c>
      <c r="L210" s="15">
        <v>30</v>
      </c>
      <c r="M210" s="79">
        <v>42.57</v>
      </c>
      <c r="N210" s="101">
        <v>42.57</v>
      </c>
      <c r="O210" s="63">
        <v>2530</v>
      </c>
      <c r="P210" s="64">
        <f>Table224578910112345678910111213141516171819202122232425[[#This Row],[PEMBULATAN]]*O210</f>
        <v>107702.1</v>
      </c>
    </row>
    <row r="211" spans="1:16" ht="26.25" customHeight="1" x14ac:dyDescent="0.2">
      <c r="A211" s="13"/>
      <c r="B211" s="73"/>
      <c r="C211" s="71" t="s">
        <v>3874</v>
      </c>
      <c r="D211" s="76" t="s">
        <v>69</v>
      </c>
      <c r="E211" s="12">
        <v>44483</v>
      </c>
      <c r="F211" s="74" t="s">
        <v>523</v>
      </c>
      <c r="G211" s="12" t="s">
        <v>3137</v>
      </c>
      <c r="H211" s="75" t="s">
        <v>3138</v>
      </c>
      <c r="I211" s="15">
        <v>71</v>
      </c>
      <c r="J211" s="15">
        <v>50</v>
      </c>
      <c r="K211" s="15">
        <v>30</v>
      </c>
      <c r="L211" s="15">
        <v>3</v>
      </c>
      <c r="M211" s="79">
        <v>26.625</v>
      </c>
      <c r="N211" s="101">
        <v>26.625</v>
      </c>
      <c r="O211" s="63">
        <v>2530</v>
      </c>
      <c r="P211" s="64">
        <f>Table224578910112345678910111213141516171819202122232425[[#This Row],[PEMBULATAN]]*O211</f>
        <v>67361.25</v>
      </c>
    </row>
    <row r="212" spans="1:16" ht="26.25" customHeight="1" x14ac:dyDescent="0.2">
      <c r="A212" s="13"/>
      <c r="B212" s="73"/>
      <c r="C212" s="71" t="s">
        <v>3875</v>
      </c>
      <c r="D212" s="76" t="s">
        <v>69</v>
      </c>
      <c r="E212" s="12">
        <v>44483</v>
      </c>
      <c r="F212" s="74" t="s">
        <v>523</v>
      </c>
      <c r="G212" s="12" t="s">
        <v>3137</v>
      </c>
      <c r="H212" s="75" t="s">
        <v>3138</v>
      </c>
      <c r="I212" s="15">
        <v>83</v>
      </c>
      <c r="J212" s="15">
        <v>54</v>
      </c>
      <c r="K212" s="15">
        <v>23</v>
      </c>
      <c r="L212" s="15">
        <v>9</v>
      </c>
      <c r="M212" s="79">
        <v>25.7715</v>
      </c>
      <c r="N212" s="101">
        <v>25.7715</v>
      </c>
      <c r="O212" s="63">
        <v>2530</v>
      </c>
      <c r="P212" s="64">
        <f>Table224578910112345678910111213141516171819202122232425[[#This Row],[PEMBULATAN]]*O212</f>
        <v>65201.894999999997</v>
      </c>
    </row>
    <row r="213" spans="1:16" ht="26.25" customHeight="1" x14ac:dyDescent="0.2">
      <c r="A213" s="13"/>
      <c r="B213" s="73"/>
      <c r="C213" s="71" t="s">
        <v>3876</v>
      </c>
      <c r="D213" s="76" t="s">
        <v>69</v>
      </c>
      <c r="E213" s="12">
        <v>44483</v>
      </c>
      <c r="F213" s="74" t="s">
        <v>523</v>
      </c>
      <c r="G213" s="12" t="s">
        <v>3137</v>
      </c>
      <c r="H213" s="75" t="s">
        <v>3138</v>
      </c>
      <c r="I213" s="15">
        <v>74</v>
      </c>
      <c r="J213" s="15">
        <v>60</v>
      </c>
      <c r="K213" s="15">
        <v>20</v>
      </c>
      <c r="L213" s="15">
        <v>10</v>
      </c>
      <c r="M213" s="79">
        <v>22.2</v>
      </c>
      <c r="N213" s="101">
        <v>22.2</v>
      </c>
      <c r="O213" s="63">
        <v>2530</v>
      </c>
      <c r="P213" s="64">
        <f>Table224578910112345678910111213141516171819202122232425[[#This Row],[PEMBULATAN]]*O213</f>
        <v>56166</v>
      </c>
    </row>
    <row r="214" spans="1:16" ht="26.25" customHeight="1" x14ac:dyDescent="0.2">
      <c r="A214" s="13"/>
      <c r="B214" s="73"/>
      <c r="C214" s="71" t="s">
        <v>3877</v>
      </c>
      <c r="D214" s="76" t="s">
        <v>69</v>
      </c>
      <c r="E214" s="12">
        <v>44483</v>
      </c>
      <c r="F214" s="74" t="s">
        <v>523</v>
      </c>
      <c r="G214" s="12" t="s">
        <v>3137</v>
      </c>
      <c r="H214" s="75" t="s">
        <v>3138</v>
      </c>
      <c r="I214" s="15">
        <v>71</v>
      </c>
      <c r="J214" s="15">
        <v>40</v>
      </c>
      <c r="K214" s="15">
        <v>40</v>
      </c>
      <c r="L214" s="15">
        <v>14</v>
      </c>
      <c r="M214" s="79">
        <v>28.4</v>
      </c>
      <c r="N214" s="101">
        <v>29</v>
      </c>
      <c r="O214" s="63">
        <v>2530</v>
      </c>
      <c r="P214" s="64">
        <f>Table224578910112345678910111213141516171819202122232425[[#This Row],[PEMBULATAN]]*O214</f>
        <v>73370</v>
      </c>
    </row>
    <row r="215" spans="1:16" ht="26.25" customHeight="1" x14ac:dyDescent="0.2">
      <c r="A215" s="13"/>
      <c r="B215" s="106"/>
      <c r="C215" s="8" t="s">
        <v>3878</v>
      </c>
      <c r="D215" s="74" t="s">
        <v>69</v>
      </c>
      <c r="E215" s="12">
        <v>44483</v>
      </c>
      <c r="F215" s="74" t="s">
        <v>523</v>
      </c>
      <c r="G215" s="12" t="s">
        <v>3137</v>
      </c>
      <c r="H215" s="9" t="s">
        <v>3138</v>
      </c>
      <c r="I215" s="1">
        <v>95</v>
      </c>
      <c r="J215" s="1">
        <v>60</v>
      </c>
      <c r="K215" s="1">
        <v>32</v>
      </c>
      <c r="L215" s="1">
        <v>18</v>
      </c>
      <c r="M215" s="78">
        <v>45.6</v>
      </c>
      <c r="N215" s="101">
        <v>45.6</v>
      </c>
      <c r="O215" s="63">
        <v>2530</v>
      </c>
      <c r="P215" s="64">
        <f>Table224578910112345678910111213141516171819202122232425[[#This Row],[PEMBULATAN]]*O215</f>
        <v>115368</v>
      </c>
    </row>
    <row r="216" spans="1:16" ht="26.25" customHeight="1" x14ac:dyDescent="0.2">
      <c r="A216" s="13"/>
      <c r="B216" s="73"/>
      <c r="C216" s="94" t="s">
        <v>3879</v>
      </c>
      <c r="D216" s="95" t="s">
        <v>69</v>
      </c>
      <c r="E216" s="96">
        <v>44483</v>
      </c>
      <c r="F216" s="97" t="s">
        <v>523</v>
      </c>
      <c r="G216" s="96" t="s">
        <v>3137</v>
      </c>
      <c r="H216" s="98" t="s">
        <v>3138</v>
      </c>
      <c r="I216" s="99">
        <v>81</v>
      </c>
      <c r="J216" s="99">
        <v>40</v>
      </c>
      <c r="K216" s="99">
        <v>10</v>
      </c>
      <c r="L216" s="99">
        <v>7</v>
      </c>
      <c r="M216" s="100">
        <v>8.1</v>
      </c>
      <c r="N216" s="105">
        <v>8.1</v>
      </c>
      <c r="O216" s="63">
        <v>2530</v>
      </c>
      <c r="P216" s="64">
        <f>Table224578910112345678910111213141516171819202122232425[[#This Row],[PEMBULATAN]]*O216</f>
        <v>20493</v>
      </c>
    </row>
    <row r="217" spans="1:16" ht="22.5" customHeight="1" x14ac:dyDescent="0.2">
      <c r="A217" s="165" t="s">
        <v>30</v>
      </c>
      <c r="B217" s="166"/>
      <c r="C217" s="166"/>
      <c r="D217" s="166"/>
      <c r="E217" s="166"/>
      <c r="F217" s="166"/>
      <c r="G217" s="166"/>
      <c r="H217" s="166"/>
      <c r="I217" s="166"/>
      <c r="J217" s="166"/>
      <c r="K217" s="166"/>
      <c r="L217" s="167"/>
      <c r="M217" s="77">
        <f>SUBTOTAL(109,Table224578910112345678910111213141516171819202122232425[KG VOLUME])</f>
        <v>4890.8247500000007</v>
      </c>
      <c r="N217" s="67">
        <f>SUM(N3:N216)</f>
        <v>5005.1367500000006</v>
      </c>
      <c r="O217" s="168">
        <f>SUM(P3:P216)</f>
        <v>12662995.977500007</v>
      </c>
      <c r="P217" s="169"/>
    </row>
    <row r="218" spans="1:16" ht="18" customHeight="1" x14ac:dyDescent="0.2">
      <c r="A218" s="84"/>
      <c r="B218" s="55" t="s">
        <v>42</v>
      </c>
      <c r="C218" s="54"/>
      <c r="D218" s="56" t="s">
        <v>43</v>
      </c>
      <c r="E218" s="84"/>
      <c r="F218" s="84"/>
      <c r="G218" s="84"/>
      <c r="H218" s="84"/>
      <c r="I218" s="84"/>
      <c r="J218" s="84"/>
      <c r="K218" s="84"/>
      <c r="L218" s="84"/>
      <c r="M218" s="85"/>
      <c r="N218" s="86" t="s">
        <v>51</v>
      </c>
      <c r="O218" s="87"/>
      <c r="P218" s="87">
        <f>O217*10%</f>
        <v>1266299.5977500007</v>
      </c>
    </row>
    <row r="219" spans="1:16" ht="18" customHeight="1" thickBot="1" x14ac:dyDescent="0.25">
      <c r="A219" s="84"/>
      <c r="B219" s="55"/>
      <c r="C219" s="54"/>
      <c r="D219" s="56"/>
      <c r="E219" s="84"/>
      <c r="F219" s="84"/>
      <c r="G219" s="84"/>
      <c r="H219" s="84"/>
      <c r="I219" s="84"/>
      <c r="J219" s="84"/>
      <c r="K219" s="84"/>
      <c r="L219" s="84"/>
      <c r="M219" s="85"/>
      <c r="N219" s="88" t="s">
        <v>52</v>
      </c>
      <c r="O219" s="89"/>
      <c r="P219" s="89">
        <f>O217-P218</f>
        <v>11396696.379750006</v>
      </c>
    </row>
    <row r="220" spans="1:16" ht="18" customHeight="1" x14ac:dyDescent="0.2">
      <c r="A220" s="10"/>
      <c r="H220" s="62"/>
      <c r="N220" s="61" t="s">
        <v>31</v>
      </c>
      <c r="P220" s="68">
        <f>P219*1%</f>
        <v>113966.96379750007</v>
      </c>
    </row>
    <row r="221" spans="1:16" ht="18" customHeight="1" thickBot="1" x14ac:dyDescent="0.25">
      <c r="A221" s="10"/>
      <c r="H221" s="62"/>
      <c r="N221" s="61" t="s">
        <v>53</v>
      </c>
      <c r="P221" s="70">
        <f>P219*2%</f>
        <v>227933.92759500013</v>
      </c>
    </row>
    <row r="222" spans="1:16" ht="18" customHeight="1" x14ac:dyDescent="0.2">
      <c r="A222" s="10"/>
      <c r="H222" s="62"/>
      <c r="N222" s="65" t="s">
        <v>32</v>
      </c>
      <c r="O222" s="66"/>
      <c r="P222" s="69">
        <f>P219+P220-P221</f>
        <v>11282729.415952506</v>
      </c>
    </row>
    <row r="224" spans="1:16" x14ac:dyDescent="0.2">
      <c r="A224" s="10"/>
      <c r="H224" s="62"/>
      <c r="P224" s="70"/>
    </row>
    <row r="225" spans="1:16" x14ac:dyDescent="0.2">
      <c r="A225" s="10"/>
      <c r="H225" s="62"/>
      <c r="O225" s="57"/>
      <c r="P225" s="70"/>
    </row>
    <row r="226" spans="1:16" s="3" customFormat="1" x14ac:dyDescent="0.25">
      <c r="A226" s="10"/>
      <c r="B226" s="2"/>
      <c r="C226" s="2"/>
      <c r="E226" s="11"/>
      <c r="H226" s="62"/>
      <c r="N226" s="14"/>
      <c r="O226" s="14"/>
      <c r="P226" s="14"/>
    </row>
    <row r="227" spans="1:16" s="3" customFormat="1" x14ac:dyDescent="0.25">
      <c r="A227" s="10"/>
      <c r="B227" s="2"/>
      <c r="C227" s="2"/>
      <c r="E227" s="11"/>
      <c r="H227" s="62"/>
      <c r="N227" s="14"/>
      <c r="O227" s="14"/>
      <c r="P227" s="14"/>
    </row>
    <row r="228" spans="1:16" s="3" customFormat="1" x14ac:dyDescent="0.25">
      <c r="A228" s="10"/>
      <c r="B228" s="2"/>
      <c r="C228" s="2"/>
      <c r="E228" s="11"/>
      <c r="H228" s="62"/>
      <c r="N228" s="14"/>
      <c r="O228" s="14"/>
      <c r="P228" s="14"/>
    </row>
    <row r="229" spans="1:16" s="3" customFormat="1" x14ac:dyDescent="0.25">
      <c r="A229" s="10"/>
      <c r="B229" s="2"/>
      <c r="C229" s="2"/>
      <c r="E229" s="11"/>
      <c r="H229" s="62"/>
      <c r="N229" s="14"/>
      <c r="O229" s="14"/>
      <c r="P229" s="14"/>
    </row>
    <row r="230" spans="1:16" s="3" customFormat="1" x14ac:dyDescent="0.25">
      <c r="A230" s="10"/>
      <c r="B230" s="2"/>
      <c r="C230" s="2"/>
      <c r="E230" s="11"/>
      <c r="H230" s="62"/>
      <c r="N230" s="14"/>
      <c r="O230" s="14"/>
      <c r="P230" s="14"/>
    </row>
    <row r="231" spans="1:16" s="3" customFormat="1" x14ac:dyDescent="0.25">
      <c r="A231" s="10"/>
      <c r="B231" s="2"/>
      <c r="C231" s="2"/>
      <c r="E231" s="11"/>
      <c r="H231" s="62"/>
      <c r="N231" s="14"/>
      <c r="O231" s="14"/>
      <c r="P231" s="14"/>
    </row>
    <row r="232" spans="1:16" s="3" customFormat="1" x14ac:dyDescent="0.25">
      <c r="A232" s="10"/>
      <c r="B232" s="2"/>
      <c r="C232" s="2"/>
      <c r="E232" s="11"/>
      <c r="H232" s="62"/>
      <c r="N232" s="14"/>
      <c r="O232" s="14"/>
      <c r="P232" s="14"/>
    </row>
    <row r="233" spans="1:16" s="3" customFormat="1" x14ac:dyDescent="0.25">
      <c r="A233" s="10"/>
      <c r="B233" s="2"/>
      <c r="C233" s="2"/>
      <c r="E233" s="11"/>
      <c r="H233" s="62"/>
      <c r="N233" s="14"/>
      <c r="O233" s="14"/>
      <c r="P233" s="14"/>
    </row>
    <row r="234" spans="1:16" s="3" customFormat="1" x14ac:dyDescent="0.25">
      <c r="A234" s="10"/>
      <c r="B234" s="2"/>
      <c r="C234" s="2"/>
      <c r="E234" s="11"/>
      <c r="H234" s="62"/>
      <c r="N234" s="14"/>
      <c r="O234" s="14"/>
      <c r="P234" s="14"/>
    </row>
    <row r="235" spans="1:16" s="3" customFormat="1" x14ac:dyDescent="0.25">
      <c r="A235" s="10"/>
      <c r="B235" s="2"/>
      <c r="C235" s="2"/>
      <c r="E235" s="11"/>
      <c r="H235" s="62"/>
      <c r="N235" s="14"/>
      <c r="O235" s="14"/>
      <c r="P235" s="14"/>
    </row>
    <row r="236" spans="1:16" s="3" customFormat="1" x14ac:dyDescent="0.25">
      <c r="A236" s="10"/>
      <c r="B236" s="2"/>
      <c r="C236" s="2"/>
      <c r="E236" s="11"/>
      <c r="H236" s="62"/>
      <c r="N236" s="14"/>
      <c r="O236" s="14"/>
      <c r="P236" s="14"/>
    </row>
    <row r="237" spans="1:16" s="3" customFormat="1" x14ac:dyDescent="0.25">
      <c r="A237" s="10"/>
      <c r="B237" s="2"/>
      <c r="C237" s="2"/>
      <c r="E237" s="11"/>
      <c r="H237" s="62"/>
      <c r="N237" s="14"/>
      <c r="O237" s="14"/>
      <c r="P237" s="14"/>
    </row>
  </sheetData>
  <mergeCells count="2">
    <mergeCell ref="A217:L217"/>
    <mergeCell ref="O217:P217"/>
  </mergeCells>
  <conditionalFormatting sqref="B3:B214">
    <cfRule type="duplicateValues" dxfId="593" priority="2"/>
  </conditionalFormatting>
  <conditionalFormatting sqref="B215:B216">
    <cfRule type="duplicateValues" dxfId="592" priority="5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20"/>
  <sheetViews>
    <sheetView zoomScale="110" zoomScaleNormal="110" workbookViewId="0">
      <pane xSplit="3" ySplit="2" topLeftCell="D199" activePane="bottomRight" state="frozen"/>
      <selection pane="topRight" activeCell="B1" sqref="B1"/>
      <selection pane="bottomLeft" activeCell="A3" sqref="A3"/>
      <selection pane="bottomRight" activeCell="A3" sqref="A3:XFD199"/>
    </sheetView>
  </sheetViews>
  <sheetFormatPr defaultRowHeight="15" x14ac:dyDescent="0.2"/>
  <cols>
    <col min="1" max="1" width="8" style="4" customWidth="1"/>
    <col min="2" max="2" width="19.5703125" style="2" customWidth="1"/>
    <col min="3" max="3" width="15.710937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7" customHeight="1" x14ac:dyDescent="0.2">
      <c r="A3" s="81">
        <v>402233</v>
      </c>
      <c r="B3" s="72" t="s">
        <v>3880</v>
      </c>
      <c r="C3" s="8" t="s">
        <v>3881</v>
      </c>
      <c r="D3" s="74" t="s">
        <v>69</v>
      </c>
      <c r="E3" s="12">
        <v>44484</v>
      </c>
      <c r="F3" s="74" t="s">
        <v>523</v>
      </c>
      <c r="G3" s="12" t="s">
        <v>3137</v>
      </c>
      <c r="H3" s="9" t="s">
        <v>3138</v>
      </c>
      <c r="I3" s="1">
        <v>46</v>
      </c>
      <c r="J3" s="1">
        <v>48</v>
      </c>
      <c r="K3" s="1">
        <v>29</v>
      </c>
      <c r="L3" s="1">
        <v>20</v>
      </c>
      <c r="M3" s="78">
        <v>16.007999999999999</v>
      </c>
      <c r="N3" s="101">
        <v>20</v>
      </c>
      <c r="O3" s="63">
        <v>2530</v>
      </c>
      <c r="P3" s="64">
        <f>Table22457891011234567891011121314151617181920212223242526[[#This Row],[PEMBULATAN]]*O3</f>
        <v>50600</v>
      </c>
    </row>
    <row r="4" spans="1:16" ht="27" customHeight="1" x14ac:dyDescent="0.2">
      <c r="A4" s="13"/>
      <c r="B4" s="73"/>
      <c r="C4" s="71" t="s">
        <v>3882</v>
      </c>
      <c r="D4" s="76" t="s">
        <v>69</v>
      </c>
      <c r="E4" s="12">
        <v>44484</v>
      </c>
      <c r="F4" s="74" t="s">
        <v>523</v>
      </c>
      <c r="G4" s="12" t="s">
        <v>3137</v>
      </c>
      <c r="H4" s="75" t="s">
        <v>3138</v>
      </c>
      <c r="I4" s="15">
        <v>44</v>
      </c>
      <c r="J4" s="15">
        <v>33</v>
      </c>
      <c r="K4" s="15">
        <v>28</v>
      </c>
      <c r="L4" s="15">
        <v>5</v>
      </c>
      <c r="M4" s="79">
        <v>10.164</v>
      </c>
      <c r="N4" s="101">
        <v>10.164</v>
      </c>
      <c r="O4" s="63">
        <v>2530</v>
      </c>
      <c r="P4" s="64">
        <f>Table22457891011234567891011121314151617181920212223242526[[#This Row],[PEMBULATAN]]*O4</f>
        <v>25714.92</v>
      </c>
    </row>
    <row r="5" spans="1:16" ht="27" customHeight="1" x14ac:dyDescent="0.2">
      <c r="A5" s="13"/>
      <c r="B5" s="73"/>
      <c r="C5" s="71" t="s">
        <v>3883</v>
      </c>
      <c r="D5" s="76" t="s">
        <v>69</v>
      </c>
      <c r="E5" s="12">
        <v>44484</v>
      </c>
      <c r="F5" s="74" t="s">
        <v>523</v>
      </c>
      <c r="G5" s="12" t="s">
        <v>3137</v>
      </c>
      <c r="H5" s="75" t="s">
        <v>3138</v>
      </c>
      <c r="I5" s="15">
        <v>43</v>
      </c>
      <c r="J5" s="15">
        <v>34</v>
      </c>
      <c r="K5" s="15">
        <v>16</v>
      </c>
      <c r="L5" s="15">
        <v>2</v>
      </c>
      <c r="M5" s="79">
        <v>5.8479999999999999</v>
      </c>
      <c r="N5" s="101">
        <v>5.8479999999999999</v>
      </c>
      <c r="O5" s="63">
        <v>2530</v>
      </c>
      <c r="P5" s="64">
        <f>Table22457891011234567891011121314151617181920212223242526[[#This Row],[PEMBULATAN]]*O5</f>
        <v>14795.44</v>
      </c>
    </row>
    <row r="6" spans="1:16" ht="27" customHeight="1" x14ac:dyDescent="0.2">
      <c r="A6" s="13"/>
      <c r="B6" s="73"/>
      <c r="C6" s="71" t="s">
        <v>3884</v>
      </c>
      <c r="D6" s="76" t="s">
        <v>69</v>
      </c>
      <c r="E6" s="12">
        <v>44484</v>
      </c>
      <c r="F6" s="74" t="s">
        <v>523</v>
      </c>
      <c r="G6" s="12" t="s">
        <v>3137</v>
      </c>
      <c r="H6" s="75" t="s">
        <v>3138</v>
      </c>
      <c r="I6" s="15">
        <v>75</v>
      </c>
      <c r="J6" s="15">
        <v>58</v>
      </c>
      <c r="K6" s="15">
        <v>32</v>
      </c>
      <c r="L6" s="15">
        <v>17</v>
      </c>
      <c r="M6" s="79">
        <v>34.799999999999997</v>
      </c>
      <c r="N6" s="101">
        <v>34.799999999999997</v>
      </c>
      <c r="O6" s="63">
        <v>2530</v>
      </c>
      <c r="P6" s="64">
        <f>Table22457891011234567891011121314151617181920212223242526[[#This Row],[PEMBULATAN]]*O6</f>
        <v>88044</v>
      </c>
    </row>
    <row r="7" spans="1:16" ht="27" customHeight="1" x14ac:dyDescent="0.2">
      <c r="A7" s="13"/>
      <c r="B7" s="73"/>
      <c r="C7" s="71" t="s">
        <v>3885</v>
      </c>
      <c r="D7" s="76" t="s">
        <v>69</v>
      </c>
      <c r="E7" s="12">
        <v>44484</v>
      </c>
      <c r="F7" s="74" t="s">
        <v>523</v>
      </c>
      <c r="G7" s="12" t="s">
        <v>3137</v>
      </c>
      <c r="H7" s="75" t="s">
        <v>3138</v>
      </c>
      <c r="I7" s="15">
        <v>36</v>
      </c>
      <c r="J7" s="15">
        <v>33</v>
      </c>
      <c r="K7" s="15">
        <v>32</v>
      </c>
      <c r="L7" s="15">
        <v>7</v>
      </c>
      <c r="M7" s="79">
        <v>9.5039999999999996</v>
      </c>
      <c r="N7" s="101">
        <v>9.5039999999999996</v>
      </c>
      <c r="O7" s="63">
        <v>2530</v>
      </c>
      <c r="P7" s="64">
        <f>Table22457891011234567891011121314151617181920212223242526[[#This Row],[PEMBULATAN]]*O7</f>
        <v>24045.119999999999</v>
      </c>
    </row>
    <row r="8" spans="1:16" ht="27" customHeight="1" x14ac:dyDescent="0.2">
      <c r="A8" s="13"/>
      <c r="B8" s="73"/>
      <c r="C8" s="71" t="s">
        <v>3886</v>
      </c>
      <c r="D8" s="76" t="s">
        <v>69</v>
      </c>
      <c r="E8" s="12">
        <v>44484</v>
      </c>
      <c r="F8" s="74" t="s">
        <v>523</v>
      </c>
      <c r="G8" s="12" t="s">
        <v>3137</v>
      </c>
      <c r="H8" s="75" t="s">
        <v>3138</v>
      </c>
      <c r="I8" s="15">
        <v>42</v>
      </c>
      <c r="J8" s="15">
        <v>25</v>
      </c>
      <c r="K8" s="15">
        <v>12</v>
      </c>
      <c r="L8" s="15">
        <v>1</v>
      </c>
      <c r="M8" s="79">
        <v>3.15</v>
      </c>
      <c r="N8" s="101">
        <v>3.15</v>
      </c>
      <c r="O8" s="63">
        <v>2530</v>
      </c>
      <c r="P8" s="64">
        <f>Table22457891011234567891011121314151617181920212223242526[[#This Row],[PEMBULATAN]]*O8</f>
        <v>7969.5</v>
      </c>
    </row>
    <row r="9" spans="1:16" ht="27" customHeight="1" x14ac:dyDescent="0.2">
      <c r="A9" s="13"/>
      <c r="B9" s="73"/>
      <c r="C9" s="71" t="s">
        <v>3887</v>
      </c>
      <c r="D9" s="76" t="s">
        <v>69</v>
      </c>
      <c r="E9" s="12">
        <v>44484</v>
      </c>
      <c r="F9" s="74" t="s">
        <v>523</v>
      </c>
      <c r="G9" s="12" t="s">
        <v>3137</v>
      </c>
      <c r="H9" s="75" t="s">
        <v>3138</v>
      </c>
      <c r="I9" s="15">
        <v>50</v>
      </c>
      <c r="J9" s="15">
        <v>47</v>
      </c>
      <c r="K9" s="15">
        <v>13</v>
      </c>
      <c r="L9" s="15">
        <v>7</v>
      </c>
      <c r="M9" s="79">
        <v>7.6375000000000002</v>
      </c>
      <c r="N9" s="101">
        <v>7.6375000000000002</v>
      </c>
      <c r="O9" s="63">
        <v>2530</v>
      </c>
      <c r="P9" s="64">
        <f>Table22457891011234567891011121314151617181920212223242526[[#This Row],[PEMBULATAN]]*O9</f>
        <v>19322.875</v>
      </c>
    </row>
    <row r="10" spans="1:16" ht="27" customHeight="1" x14ac:dyDescent="0.2">
      <c r="A10" s="13"/>
      <c r="B10" s="73"/>
      <c r="C10" s="71" t="s">
        <v>3888</v>
      </c>
      <c r="D10" s="76" t="s">
        <v>69</v>
      </c>
      <c r="E10" s="12">
        <v>44484</v>
      </c>
      <c r="F10" s="74" t="s">
        <v>523</v>
      </c>
      <c r="G10" s="12" t="s">
        <v>3137</v>
      </c>
      <c r="H10" s="75" t="s">
        <v>3138</v>
      </c>
      <c r="I10" s="15">
        <v>102</v>
      </c>
      <c r="J10" s="15">
        <v>40</v>
      </c>
      <c r="K10" s="15">
        <v>16</v>
      </c>
      <c r="L10" s="15">
        <v>2</v>
      </c>
      <c r="M10" s="79">
        <v>16.32</v>
      </c>
      <c r="N10" s="101">
        <v>17</v>
      </c>
      <c r="O10" s="63">
        <v>2530</v>
      </c>
      <c r="P10" s="64">
        <f>Table22457891011234567891011121314151617181920212223242526[[#This Row],[PEMBULATAN]]*O10</f>
        <v>43010</v>
      </c>
    </row>
    <row r="11" spans="1:16" ht="27" customHeight="1" x14ac:dyDescent="0.2">
      <c r="A11" s="13"/>
      <c r="B11" s="73"/>
      <c r="C11" s="71" t="s">
        <v>3889</v>
      </c>
      <c r="D11" s="76" t="s">
        <v>69</v>
      </c>
      <c r="E11" s="12">
        <v>44484</v>
      </c>
      <c r="F11" s="74" t="s">
        <v>523</v>
      </c>
      <c r="G11" s="12" t="s">
        <v>3137</v>
      </c>
      <c r="H11" s="75" t="s">
        <v>3138</v>
      </c>
      <c r="I11" s="15">
        <v>84</v>
      </c>
      <c r="J11" s="15">
        <v>15</v>
      </c>
      <c r="K11" s="15">
        <v>12</v>
      </c>
      <c r="L11" s="15">
        <v>3</v>
      </c>
      <c r="M11" s="79">
        <v>3.78</v>
      </c>
      <c r="N11" s="101">
        <v>3.78</v>
      </c>
      <c r="O11" s="63">
        <v>2530</v>
      </c>
      <c r="P11" s="64">
        <f>Table22457891011234567891011121314151617181920212223242526[[#This Row],[PEMBULATAN]]*O11</f>
        <v>9563.4</v>
      </c>
    </row>
    <row r="12" spans="1:16" ht="27" customHeight="1" x14ac:dyDescent="0.2">
      <c r="A12" s="13"/>
      <c r="B12" s="73"/>
      <c r="C12" s="71" t="s">
        <v>3890</v>
      </c>
      <c r="D12" s="76" t="s">
        <v>69</v>
      </c>
      <c r="E12" s="12">
        <v>44484</v>
      </c>
      <c r="F12" s="74" t="s">
        <v>523</v>
      </c>
      <c r="G12" s="12" t="s">
        <v>3137</v>
      </c>
      <c r="H12" s="75" t="s">
        <v>3138</v>
      </c>
      <c r="I12" s="15">
        <v>66</v>
      </c>
      <c r="J12" s="15">
        <v>45</v>
      </c>
      <c r="K12" s="15">
        <v>7</v>
      </c>
      <c r="L12" s="15">
        <v>4</v>
      </c>
      <c r="M12" s="79">
        <v>5.1974999999999998</v>
      </c>
      <c r="N12" s="101">
        <v>5.1974999999999998</v>
      </c>
      <c r="O12" s="63">
        <v>2530</v>
      </c>
      <c r="P12" s="64">
        <f>Table22457891011234567891011121314151617181920212223242526[[#This Row],[PEMBULATAN]]*O12</f>
        <v>13149.674999999999</v>
      </c>
    </row>
    <row r="13" spans="1:16" ht="27" customHeight="1" x14ac:dyDescent="0.2">
      <c r="A13" s="13"/>
      <c r="B13" s="73"/>
      <c r="C13" s="71" t="s">
        <v>3891</v>
      </c>
      <c r="D13" s="76" t="s">
        <v>69</v>
      </c>
      <c r="E13" s="12">
        <v>44484</v>
      </c>
      <c r="F13" s="74" t="s">
        <v>523</v>
      </c>
      <c r="G13" s="12" t="s">
        <v>3137</v>
      </c>
      <c r="H13" s="75" t="s">
        <v>3138</v>
      </c>
      <c r="I13" s="15">
        <v>18</v>
      </c>
      <c r="J13" s="15">
        <v>32</v>
      </c>
      <c r="K13" s="15">
        <v>39</v>
      </c>
      <c r="L13" s="15">
        <v>11</v>
      </c>
      <c r="M13" s="79">
        <v>5.6159999999999997</v>
      </c>
      <c r="N13" s="101">
        <v>11</v>
      </c>
      <c r="O13" s="63">
        <v>2530</v>
      </c>
      <c r="P13" s="64">
        <f>Table22457891011234567891011121314151617181920212223242526[[#This Row],[PEMBULATAN]]*O13</f>
        <v>27830</v>
      </c>
    </row>
    <row r="14" spans="1:16" ht="27" customHeight="1" x14ac:dyDescent="0.2">
      <c r="A14" s="13"/>
      <c r="B14" s="73"/>
      <c r="C14" s="71" t="s">
        <v>3892</v>
      </c>
      <c r="D14" s="76" t="s">
        <v>69</v>
      </c>
      <c r="E14" s="12">
        <v>44484</v>
      </c>
      <c r="F14" s="74" t="s">
        <v>523</v>
      </c>
      <c r="G14" s="12" t="s">
        <v>3137</v>
      </c>
      <c r="H14" s="75" t="s">
        <v>3138</v>
      </c>
      <c r="I14" s="15">
        <v>173</v>
      </c>
      <c r="J14" s="15">
        <v>16</v>
      </c>
      <c r="K14" s="15">
        <v>14</v>
      </c>
      <c r="L14" s="15">
        <v>7</v>
      </c>
      <c r="M14" s="79">
        <v>9.6880000000000006</v>
      </c>
      <c r="N14" s="101">
        <v>9.6880000000000006</v>
      </c>
      <c r="O14" s="63">
        <v>2530</v>
      </c>
      <c r="P14" s="64">
        <f>Table22457891011234567891011121314151617181920212223242526[[#This Row],[PEMBULATAN]]*O14</f>
        <v>24510.640000000003</v>
      </c>
    </row>
    <row r="15" spans="1:16" ht="27" customHeight="1" x14ac:dyDescent="0.2">
      <c r="A15" s="13"/>
      <c r="B15" s="73"/>
      <c r="C15" s="71" t="s">
        <v>3893</v>
      </c>
      <c r="D15" s="76" t="s">
        <v>69</v>
      </c>
      <c r="E15" s="12">
        <v>44484</v>
      </c>
      <c r="F15" s="74" t="s">
        <v>523</v>
      </c>
      <c r="G15" s="12" t="s">
        <v>3137</v>
      </c>
      <c r="H15" s="75" t="s">
        <v>3138</v>
      </c>
      <c r="I15" s="15">
        <v>43</v>
      </c>
      <c r="J15" s="15">
        <v>39</v>
      </c>
      <c r="K15" s="15">
        <v>10</v>
      </c>
      <c r="L15" s="15">
        <v>2</v>
      </c>
      <c r="M15" s="79">
        <v>4.1924999999999999</v>
      </c>
      <c r="N15" s="101">
        <v>4.1924999999999999</v>
      </c>
      <c r="O15" s="63">
        <v>2530</v>
      </c>
      <c r="P15" s="64">
        <f>Table22457891011234567891011121314151617181920212223242526[[#This Row],[PEMBULATAN]]*O15</f>
        <v>10607.025</v>
      </c>
    </row>
    <row r="16" spans="1:16" ht="27" customHeight="1" x14ac:dyDescent="0.2">
      <c r="A16" s="13"/>
      <c r="B16" s="73"/>
      <c r="C16" s="71" t="s">
        <v>3894</v>
      </c>
      <c r="D16" s="76" t="s">
        <v>69</v>
      </c>
      <c r="E16" s="12">
        <v>44484</v>
      </c>
      <c r="F16" s="74" t="s">
        <v>523</v>
      </c>
      <c r="G16" s="12" t="s">
        <v>3137</v>
      </c>
      <c r="H16" s="75" t="s">
        <v>3138</v>
      </c>
      <c r="I16" s="15">
        <v>80</v>
      </c>
      <c r="J16" s="15">
        <v>55</v>
      </c>
      <c r="K16" s="15">
        <v>38</v>
      </c>
      <c r="L16" s="15">
        <v>13</v>
      </c>
      <c r="M16" s="79">
        <v>41.8</v>
      </c>
      <c r="N16" s="101">
        <v>41.8</v>
      </c>
      <c r="O16" s="63">
        <v>2530</v>
      </c>
      <c r="P16" s="64">
        <f>Table22457891011234567891011121314151617181920212223242526[[#This Row],[PEMBULATAN]]*O16</f>
        <v>105754</v>
      </c>
    </row>
    <row r="17" spans="1:16" ht="27" customHeight="1" x14ac:dyDescent="0.2">
      <c r="A17" s="13"/>
      <c r="B17" s="73"/>
      <c r="C17" s="71" t="s">
        <v>3895</v>
      </c>
      <c r="D17" s="76" t="s">
        <v>69</v>
      </c>
      <c r="E17" s="12">
        <v>44484</v>
      </c>
      <c r="F17" s="74" t="s">
        <v>523</v>
      </c>
      <c r="G17" s="12" t="s">
        <v>3137</v>
      </c>
      <c r="H17" s="75" t="s">
        <v>3138</v>
      </c>
      <c r="I17" s="15">
        <v>92</v>
      </c>
      <c r="J17" s="15">
        <v>56</v>
      </c>
      <c r="K17" s="15">
        <v>38</v>
      </c>
      <c r="L17" s="15">
        <v>28</v>
      </c>
      <c r="M17" s="79">
        <v>48.944000000000003</v>
      </c>
      <c r="N17" s="101">
        <v>48.944000000000003</v>
      </c>
      <c r="O17" s="63">
        <v>2530</v>
      </c>
      <c r="P17" s="64">
        <f>Table22457891011234567891011121314151617181920212223242526[[#This Row],[PEMBULATAN]]*O17</f>
        <v>123828.32</v>
      </c>
    </row>
    <row r="18" spans="1:16" ht="27" customHeight="1" x14ac:dyDescent="0.2">
      <c r="A18" s="13"/>
      <c r="B18" s="73"/>
      <c r="C18" s="71" t="s">
        <v>3896</v>
      </c>
      <c r="D18" s="76" t="s">
        <v>69</v>
      </c>
      <c r="E18" s="12">
        <v>44484</v>
      </c>
      <c r="F18" s="74" t="s">
        <v>523</v>
      </c>
      <c r="G18" s="12" t="s">
        <v>3137</v>
      </c>
      <c r="H18" s="75" t="s">
        <v>3138</v>
      </c>
      <c r="I18" s="15">
        <v>88</v>
      </c>
      <c r="J18" s="15">
        <v>60</v>
      </c>
      <c r="K18" s="15">
        <v>35</v>
      </c>
      <c r="L18" s="15">
        <v>12</v>
      </c>
      <c r="M18" s="79">
        <v>46.2</v>
      </c>
      <c r="N18" s="101">
        <v>46.2</v>
      </c>
      <c r="O18" s="63">
        <v>2530</v>
      </c>
      <c r="P18" s="64">
        <f>Table22457891011234567891011121314151617181920212223242526[[#This Row],[PEMBULATAN]]*O18</f>
        <v>116886</v>
      </c>
    </row>
    <row r="19" spans="1:16" ht="27" customHeight="1" x14ac:dyDescent="0.2">
      <c r="A19" s="13"/>
      <c r="B19" s="73"/>
      <c r="C19" s="71" t="s">
        <v>3897</v>
      </c>
      <c r="D19" s="76" t="s">
        <v>69</v>
      </c>
      <c r="E19" s="12">
        <v>44484</v>
      </c>
      <c r="F19" s="74" t="s">
        <v>523</v>
      </c>
      <c r="G19" s="12" t="s">
        <v>3137</v>
      </c>
      <c r="H19" s="75" t="s">
        <v>3138</v>
      </c>
      <c r="I19" s="15">
        <v>36</v>
      </c>
      <c r="J19" s="15">
        <v>34</v>
      </c>
      <c r="K19" s="15">
        <v>39</v>
      </c>
      <c r="L19" s="15">
        <v>5</v>
      </c>
      <c r="M19" s="79">
        <v>11.933999999999999</v>
      </c>
      <c r="N19" s="101">
        <v>11.933999999999999</v>
      </c>
      <c r="O19" s="63">
        <v>2530</v>
      </c>
      <c r="P19" s="64">
        <f>Table22457891011234567891011121314151617181920212223242526[[#This Row],[PEMBULATAN]]*O19</f>
        <v>30193.019999999997</v>
      </c>
    </row>
    <row r="20" spans="1:16" ht="27" customHeight="1" x14ac:dyDescent="0.2">
      <c r="A20" s="13"/>
      <c r="B20" s="73"/>
      <c r="C20" s="71" t="s">
        <v>3898</v>
      </c>
      <c r="D20" s="76" t="s">
        <v>69</v>
      </c>
      <c r="E20" s="12">
        <v>44484</v>
      </c>
      <c r="F20" s="74" t="s">
        <v>523</v>
      </c>
      <c r="G20" s="12" t="s">
        <v>3137</v>
      </c>
      <c r="H20" s="75" t="s">
        <v>3138</v>
      </c>
      <c r="I20" s="15">
        <v>47</v>
      </c>
      <c r="J20" s="15">
        <v>34</v>
      </c>
      <c r="K20" s="15">
        <v>18</v>
      </c>
      <c r="L20" s="15">
        <v>4</v>
      </c>
      <c r="M20" s="79">
        <v>7.1909999999999998</v>
      </c>
      <c r="N20" s="101">
        <v>7.1909999999999998</v>
      </c>
      <c r="O20" s="63">
        <v>2530</v>
      </c>
      <c r="P20" s="64">
        <f>Table22457891011234567891011121314151617181920212223242526[[#This Row],[PEMBULATAN]]*O20</f>
        <v>18193.23</v>
      </c>
    </row>
    <row r="21" spans="1:16" ht="27" customHeight="1" x14ac:dyDescent="0.2">
      <c r="A21" s="13"/>
      <c r="B21" s="73"/>
      <c r="C21" s="71" t="s">
        <v>3899</v>
      </c>
      <c r="D21" s="76" t="s">
        <v>69</v>
      </c>
      <c r="E21" s="12">
        <v>44484</v>
      </c>
      <c r="F21" s="74" t="s">
        <v>523</v>
      </c>
      <c r="G21" s="12" t="s">
        <v>3137</v>
      </c>
      <c r="H21" s="75" t="s">
        <v>3138</v>
      </c>
      <c r="I21" s="15">
        <v>43</v>
      </c>
      <c r="J21" s="15">
        <v>30</v>
      </c>
      <c r="K21" s="15">
        <v>43</v>
      </c>
      <c r="L21" s="15">
        <v>16</v>
      </c>
      <c r="M21" s="79">
        <v>13.8675</v>
      </c>
      <c r="N21" s="101">
        <v>16</v>
      </c>
      <c r="O21" s="63">
        <v>2530</v>
      </c>
      <c r="P21" s="64">
        <f>Table22457891011234567891011121314151617181920212223242526[[#This Row],[PEMBULATAN]]*O21</f>
        <v>40480</v>
      </c>
    </row>
    <row r="22" spans="1:16" ht="27" customHeight="1" x14ac:dyDescent="0.2">
      <c r="A22" s="13"/>
      <c r="B22" s="73"/>
      <c r="C22" s="71" t="s">
        <v>3900</v>
      </c>
      <c r="D22" s="76" t="s">
        <v>69</v>
      </c>
      <c r="E22" s="12">
        <v>44484</v>
      </c>
      <c r="F22" s="74" t="s">
        <v>523</v>
      </c>
      <c r="G22" s="12" t="s">
        <v>3137</v>
      </c>
      <c r="H22" s="75" t="s">
        <v>3138</v>
      </c>
      <c r="I22" s="15">
        <v>42</v>
      </c>
      <c r="J22" s="15">
        <v>38</v>
      </c>
      <c r="K22" s="15">
        <v>15</v>
      </c>
      <c r="L22" s="15">
        <v>4</v>
      </c>
      <c r="M22" s="79">
        <v>5.9850000000000003</v>
      </c>
      <c r="N22" s="101">
        <v>5.9850000000000003</v>
      </c>
      <c r="O22" s="63">
        <v>2530</v>
      </c>
      <c r="P22" s="64">
        <f>Table22457891011234567891011121314151617181920212223242526[[#This Row],[PEMBULATAN]]*O22</f>
        <v>15142.050000000001</v>
      </c>
    </row>
    <row r="23" spans="1:16" ht="27" customHeight="1" x14ac:dyDescent="0.2">
      <c r="A23" s="13"/>
      <c r="B23" s="73"/>
      <c r="C23" s="71" t="s">
        <v>3901</v>
      </c>
      <c r="D23" s="76" t="s">
        <v>69</v>
      </c>
      <c r="E23" s="12">
        <v>44484</v>
      </c>
      <c r="F23" s="74" t="s">
        <v>523</v>
      </c>
      <c r="G23" s="12" t="s">
        <v>3137</v>
      </c>
      <c r="H23" s="75" t="s">
        <v>3138</v>
      </c>
      <c r="I23" s="15">
        <v>80</v>
      </c>
      <c r="J23" s="15">
        <v>62</v>
      </c>
      <c r="K23" s="15">
        <v>18</v>
      </c>
      <c r="L23" s="15">
        <v>9</v>
      </c>
      <c r="M23" s="79">
        <v>22.32</v>
      </c>
      <c r="N23" s="101">
        <v>23</v>
      </c>
      <c r="O23" s="63">
        <v>2530</v>
      </c>
      <c r="P23" s="64">
        <f>Table22457891011234567891011121314151617181920212223242526[[#This Row],[PEMBULATAN]]*O23</f>
        <v>58190</v>
      </c>
    </row>
    <row r="24" spans="1:16" ht="27" customHeight="1" x14ac:dyDescent="0.2">
      <c r="A24" s="13"/>
      <c r="B24" s="73"/>
      <c r="C24" s="71" t="s">
        <v>3902</v>
      </c>
      <c r="D24" s="76" t="s">
        <v>69</v>
      </c>
      <c r="E24" s="12">
        <v>44484</v>
      </c>
      <c r="F24" s="74" t="s">
        <v>523</v>
      </c>
      <c r="G24" s="12" t="s">
        <v>3137</v>
      </c>
      <c r="H24" s="75" t="s">
        <v>3138</v>
      </c>
      <c r="I24" s="15">
        <v>50</v>
      </c>
      <c r="J24" s="15">
        <v>29</v>
      </c>
      <c r="K24" s="15">
        <v>30</v>
      </c>
      <c r="L24" s="15">
        <v>7</v>
      </c>
      <c r="M24" s="79">
        <v>10.875</v>
      </c>
      <c r="N24" s="101">
        <v>10.875</v>
      </c>
      <c r="O24" s="63">
        <v>2530</v>
      </c>
      <c r="P24" s="64">
        <f>Table22457891011234567891011121314151617181920212223242526[[#This Row],[PEMBULATAN]]*O24</f>
        <v>27513.75</v>
      </c>
    </row>
    <row r="25" spans="1:16" ht="27" customHeight="1" x14ac:dyDescent="0.2">
      <c r="A25" s="13"/>
      <c r="B25" s="73"/>
      <c r="C25" s="71" t="s">
        <v>3903</v>
      </c>
      <c r="D25" s="76" t="s">
        <v>69</v>
      </c>
      <c r="E25" s="12">
        <v>44484</v>
      </c>
      <c r="F25" s="74" t="s">
        <v>523</v>
      </c>
      <c r="G25" s="12" t="s">
        <v>3137</v>
      </c>
      <c r="H25" s="75" t="s">
        <v>3138</v>
      </c>
      <c r="I25" s="15">
        <v>82</v>
      </c>
      <c r="J25" s="15">
        <v>48</v>
      </c>
      <c r="K25" s="15">
        <v>32</v>
      </c>
      <c r="L25" s="15">
        <v>8</v>
      </c>
      <c r="M25" s="79">
        <v>31.488</v>
      </c>
      <c r="N25" s="101">
        <v>32</v>
      </c>
      <c r="O25" s="63">
        <v>2530</v>
      </c>
      <c r="P25" s="64">
        <f>Table22457891011234567891011121314151617181920212223242526[[#This Row],[PEMBULATAN]]*O25</f>
        <v>80960</v>
      </c>
    </row>
    <row r="26" spans="1:16" ht="27" customHeight="1" x14ac:dyDescent="0.2">
      <c r="A26" s="13"/>
      <c r="B26" s="73"/>
      <c r="C26" s="71" t="s">
        <v>3904</v>
      </c>
      <c r="D26" s="76" t="s">
        <v>69</v>
      </c>
      <c r="E26" s="12">
        <v>44484</v>
      </c>
      <c r="F26" s="74" t="s">
        <v>523</v>
      </c>
      <c r="G26" s="12" t="s">
        <v>3137</v>
      </c>
      <c r="H26" s="75" t="s">
        <v>3138</v>
      </c>
      <c r="I26" s="15">
        <v>70</v>
      </c>
      <c r="J26" s="15">
        <v>24</v>
      </c>
      <c r="K26" s="15">
        <v>18</v>
      </c>
      <c r="L26" s="15">
        <v>6</v>
      </c>
      <c r="M26" s="79">
        <v>7.56</v>
      </c>
      <c r="N26" s="101">
        <v>7.56</v>
      </c>
      <c r="O26" s="63">
        <v>2530</v>
      </c>
      <c r="P26" s="64">
        <f>Table22457891011234567891011121314151617181920212223242526[[#This Row],[PEMBULATAN]]*O26</f>
        <v>19126.8</v>
      </c>
    </row>
    <row r="27" spans="1:16" ht="27" customHeight="1" x14ac:dyDescent="0.2">
      <c r="A27" s="13"/>
      <c r="B27" s="73"/>
      <c r="C27" s="71" t="s">
        <v>3905</v>
      </c>
      <c r="D27" s="76" t="s">
        <v>69</v>
      </c>
      <c r="E27" s="12">
        <v>44484</v>
      </c>
      <c r="F27" s="74" t="s">
        <v>523</v>
      </c>
      <c r="G27" s="12" t="s">
        <v>3137</v>
      </c>
      <c r="H27" s="75" t="s">
        <v>3138</v>
      </c>
      <c r="I27" s="15">
        <v>102</v>
      </c>
      <c r="J27" s="15">
        <v>13</v>
      </c>
      <c r="K27" s="15">
        <v>13</v>
      </c>
      <c r="L27" s="15">
        <v>2</v>
      </c>
      <c r="M27" s="79">
        <v>4.3094999999999999</v>
      </c>
      <c r="N27" s="101">
        <v>5</v>
      </c>
      <c r="O27" s="63">
        <v>2530</v>
      </c>
      <c r="P27" s="64">
        <f>Table22457891011234567891011121314151617181920212223242526[[#This Row],[PEMBULATAN]]*O27</f>
        <v>12650</v>
      </c>
    </row>
    <row r="28" spans="1:16" ht="27" customHeight="1" x14ac:dyDescent="0.2">
      <c r="A28" s="13"/>
      <c r="B28" s="73"/>
      <c r="C28" s="71" t="s">
        <v>3906</v>
      </c>
      <c r="D28" s="76" t="s">
        <v>69</v>
      </c>
      <c r="E28" s="12">
        <v>44484</v>
      </c>
      <c r="F28" s="74" t="s">
        <v>523</v>
      </c>
      <c r="G28" s="12" t="s">
        <v>3137</v>
      </c>
      <c r="H28" s="75" t="s">
        <v>3138</v>
      </c>
      <c r="I28" s="15">
        <v>127</v>
      </c>
      <c r="J28" s="15">
        <v>7</v>
      </c>
      <c r="K28" s="15">
        <v>7</v>
      </c>
      <c r="L28" s="15">
        <v>2</v>
      </c>
      <c r="M28" s="79">
        <v>1.55575</v>
      </c>
      <c r="N28" s="101">
        <v>2</v>
      </c>
      <c r="O28" s="63">
        <v>2530</v>
      </c>
      <c r="P28" s="64">
        <f>Table22457891011234567891011121314151617181920212223242526[[#This Row],[PEMBULATAN]]*O28</f>
        <v>5060</v>
      </c>
    </row>
    <row r="29" spans="1:16" ht="27" customHeight="1" x14ac:dyDescent="0.2">
      <c r="A29" s="13"/>
      <c r="B29" s="73"/>
      <c r="C29" s="71" t="s">
        <v>3907</v>
      </c>
      <c r="D29" s="76" t="s">
        <v>69</v>
      </c>
      <c r="E29" s="12">
        <v>44484</v>
      </c>
      <c r="F29" s="74" t="s">
        <v>523</v>
      </c>
      <c r="G29" s="12" t="s">
        <v>3137</v>
      </c>
      <c r="H29" s="75" t="s">
        <v>3138</v>
      </c>
      <c r="I29" s="15">
        <v>38</v>
      </c>
      <c r="J29" s="15">
        <v>28</v>
      </c>
      <c r="K29" s="15">
        <v>23</v>
      </c>
      <c r="L29" s="15">
        <v>5</v>
      </c>
      <c r="M29" s="79">
        <v>6.1180000000000003</v>
      </c>
      <c r="N29" s="101">
        <v>6.1180000000000003</v>
      </c>
      <c r="O29" s="63">
        <v>2530</v>
      </c>
      <c r="P29" s="64">
        <f>Table22457891011234567891011121314151617181920212223242526[[#This Row],[PEMBULATAN]]*O29</f>
        <v>15478.54</v>
      </c>
    </row>
    <row r="30" spans="1:16" ht="27" customHeight="1" x14ac:dyDescent="0.2">
      <c r="A30" s="13"/>
      <c r="B30" s="73"/>
      <c r="C30" s="71" t="s">
        <v>3908</v>
      </c>
      <c r="D30" s="76" t="s">
        <v>69</v>
      </c>
      <c r="E30" s="12">
        <v>44484</v>
      </c>
      <c r="F30" s="74" t="s">
        <v>523</v>
      </c>
      <c r="G30" s="12" t="s">
        <v>3137</v>
      </c>
      <c r="H30" s="75" t="s">
        <v>3138</v>
      </c>
      <c r="I30" s="15">
        <v>37</v>
      </c>
      <c r="J30" s="15">
        <v>28</v>
      </c>
      <c r="K30" s="15">
        <v>15</v>
      </c>
      <c r="L30" s="15">
        <v>2</v>
      </c>
      <c r="M30" s="79">
        <v>3.8849999999999998</v>
      </c>
      <c r="N30" s="101">
        <v>3.8849999999999998</v>
      </c>
      <c r="O30" s="63">
        <v>2530</v>
      </c>
      <c r="P30" s="64">
        <f>Table22457891011234567891011121314151617181920212223242526[[#This Row],[PEMBULATAN]]*O30</f>
        <v>9829.0499999999993</v>
      </c>
    </row>
    <row r="31" spans="1:16" ht="27" customHeight="1" x14ac:dyDescent="0.2">
      <c r="A31" s="13"/>
      <c r="B31" s="73"/>
      <c r="C31" s="71" t="s">
        <v>3909</v>
      </c>
      <c r="D31" s="76" t="s">
        <v>69</v>
      </c>
      <c r="E31" s="12">
        <v>44484</v>
      </c>
      <c r="F31" s="74" t="s">
        <v>523</v>
      </c>
      <c r="G31" s="12" t="s">
        <v>3137</v>
      </c>
      <c r="H31" s="75" t="s">
        <v>3138</v>
      </c>
      <c r="I31" s="15">
        <v>32</v>
      </c>
      <c r="J31" s="15">
        <v>30</v>
      </c>
      <c r="K31" s="15">
        <v>32</v>
      </c>
      <c r="L31" s="15">
        <v>2</v>
      </c>
      <c r="M31" s="79">
        <v>7.68</v>
      </c>
      <c r="N31" s="101">
        <v>7.68</v>
      </c>
      <c r="O31" s="63">
        <v>2530</v>
      </c>
      <c r="P31" s="64">
        <f>Table22457891011234567891011121314151617181920212223242526[[#This Row],[PEMBULATAN]]*O31</f>
        <v>19430.399999999998</v>
      </c>
    </row>
    <row r="32" spans="1:16" ht="27" customHeight="1" x14ac:dyDescent="0.2">
      <c r="A32" s="13"/>
      <c r="B32" s="73"/>
      <c r="C32" s="71" t="s">
        <v>3910</v>
      </c>
      <c r="D32" s="76" t="s">
        <v>69</v>
      </c>
      <c r="E32" s="12">
        <v>44484</v>
      </c>
      <c r="F32" s="74" t="s">
        <v>523</v>
      </c>
      <c r="G32" s="12" t="s">
        <v>3137</v>
      </c>
      <c r="H32" s="75" t="s">
        <v>3138</v>
      </c>
      <c r="I32" s="15">
        <v>51</v>
      </c>
      <c r="J32" s="15">
        <v>20</v>
      </c>
      <c r="K32" s="15">
        <v>20</v>
      </c>
      <c r="L32" s="15">
        <v>7</v>
      </c>
      <c r="M32" s="79">
        <v>5.0999999999999996</v>
      </c>
      <c r="N32" s="101">
        <v>7</v>
      </c>
      <c r="O32" s="63">
        <v>2530</v>
      </c>
      <c r="P32" s="64">
        <f>Table22457891011234567891011121314151617181920212223242526[[#This Row],[PEMBULATAN]]*O32</f>
        <v>17710</v>
      </c>
    </row>
    <row r="33" spans="1:16" ht="27" customHeight="1" x14ac:dyDescent="0.2">
      <c r="A33" s="13"/>
      <c r="B33" s="73"/>
      <c r="C33" s="71" t="s">
        <v>3911</v>
      </c>
      <c r="D33" s="76" t="s">
        <v>69</v>
      </c>
      <c r="E33" s="12">
        <v>44484</v>
      </c>
      <c r="F33" s="74" t="s">
        <v>523</v>
      </c>
      <c r="G33" s="12" t="s">
        <v>3137</v>
      </c>
      <c r="H33" s="75" t="s">
        <v>3138</v>
      </c>
      <c r="I33" s="15">
        <v>37</v>
      </c>
      <c r="J33" s="15">
        <v>32</v>
      </c>
      <c r="K33" s="15">
        <v>33</v>
      </c>
      <c r="L33" s="15">
        <v>8</v>
      </c>
      <c r="M33" s="79">
        <v>9.7680000000000007</v>
      </c>
      <c r="N33" s="101">
        <v>9.7680000000000007</v>
      </c>
      <c r="O33" s="63">
        <v>2530</v>
      </c>
      <c r="P33" s="64">
        <f>Table22457891011234567891011121314151617181920212223242526[[#This Row],[PEMBULATAN]]*O33</f>
        <v>24713.040000000001</v>
      </c>
    </row>
    <row r="34" spans="1:16" ht="27" customHeight="1" x14ac:dyDescent="0.2">
      <c r="A34" s="13"/>
      <c r="B34" s="73"/>
      <c r="C34" s="71" t="s">
        <v>3912</v>
      </c>
      <c r="D34" s="76" t="s">
        <v>69</v>
      </c>
      <c r="E34" s="12">
        <v>44484</v>
      </c>
      <c r="F34" s="74" t="s">
        <v>523</v>
      </c>
      <c r="G34" s="12" t="s">
        <v>3137</v>
      </c>
      <c r="H34" s="75" t="s">
        <v>3138</v>
      </c>
      <c r="I34" s="15">
        <v>35</v>
      </c>
      <c r="J34" s="15">
        <v>35</v>
      </c>
      <c r="K34" s="15">
        <v>26</v>
      </c>
      <c r="L34" s="15">
        <v>6</v>
      </c>
      <c r="M34" s="79">
        <v>7.9625000000000004</v>
      </c>
      <c r="N34" s="101">
        <v>7.9625000000000004</v>
      </c>
      <c r="O34" s="63">
        <v>2530</v>
      </c>
      <c r="P34" s="64">
        <f>Table22457891011234567891011121314151617181920212223242526[[#This Row],[PEMBULATAN]]*O34</f>
        <v>20145.125</v>
      </c>
    </row>
    <row r="35" spans="1:16" ht="27" customHeight="1" x14ac:dyDescent="0.2">
      <c r="A35" s="13"/>
      <c r="B35" s="73"/>
      <c r="C35" s="71" t="s">
        <v>3913</v>
      </c>
      <c r="D35" s="76" t="s">
        <v>69</v>
      </c>
      <c r="E35" s="12">
        <v>44484</v>
      </c>
      <c r="F35" s="74" t="s">
        <v>523</v>
      </c>
      <c r="G35" s="12" t="s">
        <v>3137</v>
      </c>
      <c r="H35" s="75" t="s">
        <v>3138</v>
      </c>
      <c r="I35" s="15">
        <v>33</v>
      </c>
      <c r="J35" s="15">
        <v>23</v>
      </c>
      <c r="K35" s="15">
        <v>10</v>
      </c>
      <c r="L35" s="15">
        <v>1</v>
      </c>
      <c r="M35" s="79">
        <v>1.8975</v>
      </c>
      <c r="N35" s="101">
        <v>1.8975</v>
      </c>
      <c r="O35" s="63">
        <v>2530</v>
      </c>
      <c r="P35" s="64">
        <f>Table22457891011234567891011121314151617181920212223242526[[#This Row],[PEMBULATAN]]*O35</f>
        <v>4800.6750000000002</v>
      </c>
    </row>
    <row r="36" spans="1:16" ht="27" customHeight="1" x14ac:dyDescent="0.2">
      <c r="A36" s="13"/>
      <c r="B36" s="73"/>
      <c r="C36" s="71" t="s">
        <v>3914</v>
      </c>
      <c r="D36" s="76" t="s">
        <v>69</v>
      </c>
      <c r="E36" s="12">
        <v>44484</v>
      </c>
      <c r="F36" s="74" t="s">
        <v>523</v>
      </c>
      <c r="G36" s="12" t="s">
        <v>3137</v>
      </c>
      <c r="H36" s="75" t="s">
        <v>3138</v>
      </c>
      <c r="I36" s="15">
        <v>20</v>
      </c>
      <c r="J36" s="15">
        <v>32</v>
      </c>
      <c r="K36" s="15">
        <v>30</v>
      </c>
      <c r="L36" s="15">
        <v>2</v>
      </c>
      <c r="M36" s="79">
        <v>4.8</v>
      </c>
      <c r="N36" s="101">
        <v>4.8</v>
      </c>
      <c r="O36" s="63">
        <v>2530</v>
      </c>
      <c r="P36" s="64">
        <f>Table22457891011234567891011121314151617181920212223242526[[#This Row],[PEMBULATAN]]*O36</f>
        <v>12144</v>
      </c>
    </row>
    <row r="37" spans="1:16" ht="27" customHeight="1" x14ac:dyDescent="0.2">
      <c r="A37" s="13"/>
      <c r="B37" s="73"/>
      <c r="C37" s="71" t="s">
        <v>3915</v>
      </c>
      <c r="D37" s="76" t="s">
        <v>69</v>
      </c>
      <c r="E37" s="12">
        <v>44484</v>
      </c>
      <c r="F37" s="74" t="s">
        <v>523</v>
      </c>
      <c r="G37" s="12" t="s">
        <v>3137</v>
      </c>
      <c r="H37" s="75" t="s">
        <v>3138</v>
      </c>
      <c r="I37" s="15">
        <v>68</v>
      </c>
      <c r="J37" s="15">
        <v>19</v>
      </c>
      <c r="K37" s="15">
        <v>20</v>
      </c>
      <c r="L37" s="15">
        <v>3</v>
      </c>
      <c r="M37" s="79">
        <v>6.46</v>
      </c>
      <c r="N37" s="101">
        <v>7</v>
      </c>
      <c r="O37" s="63">
        <v>2530</v>
      </c>
      <c r="P37" s="64">
        <f>Table22457891011234567891011121314151617181920212223242526[[#This Row],[PEMBULATAN]]*O37</f>
        <v>17710</v>
      </c>
    </row>
    <row r="38" spans="1:16" ht="27" customHeight="1" x14ac:dyDescent="0.2">
      <c r="A38" s="13"/>
      <c r="B38" s="73"/>
      <c r="C38" s="71" t="s">
        <v>3916</v>
      </c>
      <c r="D38" s="76" t="s">
        <v>69</v>
      </c>
      <c r="E38" s="12">
        <v>44484</v>
      </c>
      <c r="F38" s="74" t="s">
        <v>523</v>
      </c>
      <c r="G38" s="12" t="s">
        <v>3137</v>
      </c>
      <c r="H38" s="75" t="s">
        <v>3138</v>
      </c>
      <c r="I38" s="15">
        <v>34</v>
      </c>
      <c r="J38" s="15">
        <v>26</v>
      </c>
      <c r="K38" s="15">
        <v>28</v>
      </c>
      <c r="L38" s="15">
        <v>4</v>
      </c>
      <c r="M38" s="79">
        <v>6.1879999999999997</v>
      </c>
      <c r="N38" s="101">
        <v>6.1879999999999997</v>
      </c>
      <c r="O38" s="63">
        <v>2530</v>
      </c>
      <c r="P38" s="64">
        <f>Table22457891011234567891011121314151617181920212223242526[[#This Row],[PEMBULATAN]]*O38</f>
        <v>15655.64</v>
      </c>
    </row>
    <row r="39" spans="1:16" ht="27" customHeight="1" x14ac:dyDescent="0.2">
      <c r="A39" s="13"/>
      <c r="B39" s="73"/>
      <c r="C39" s="71" t="s">
        <v>3917</v>
      </c>
      <c r="D39" s="76" t="s">
        <v>69</v>
      </c>
      <c r="E39" s="12">
        <v>44484</v>
      </c>
      <c r="F39" s="74" t="s">
        <v>523</v>
      </c>
      <c r="G39" s="12" t="s">
        <v>3137</v>
      </c>
      <c r="H39" s="75" t="s">
        <v>3138</v>
      </c>
      <c r="I39" s="15">
        <v>26</v>
      </c>
      <c r="J39" s="15">
        <v>27</v>
      </c>
      <c r="K39" s="15">
        <v>27</v>
      </c>
      <c r="L39" s="15">
        <v>2</v>
      </c>
      <c r="M39" s="79">
        <v>4.7385000000000002</v>
      </c>
      <c r="N39" s="101">
        <v>4.7385000000000002</v>
      </c>
      <c r="O39" s="63">
        <v>2530</v>
      </c>
      <c r="P39" s="64">
        <f>Table22457891011234567891011121314151617181920212223242526[[#This Row],[PEMBULATAN]]*O39</f>
        <v>11988.405000000001</v>
      </c>
    </row>
    <row r="40" spans="1:16" ht="27" customHeight="1" x14ac:dyDescent="0.2">
      <c r="A40" s="13"/>
      <c r="B40" s="73"/>
      <c r="C40" s="71" t="s">
        <v>3918</v>
      </c>
      <c r="D40" s="76" t="s">
        <v>69</v>
      </c>
      <c r="E40" s="12">
        <v>44484</v>
      </c>
      <c r="F40" s="74" t="s">
        <v>523</v>
      </c>
      <c r="G40" s="12" t="s">
        <v>3137</v>
      </c>
      <c r="H40" s="75" t="s">
        <v>3138</v>
      </c>
      <c r="I40" s="15">
        <v>70</v>
      </c>
      <c r="J40" s="15">
        <v>44</v>
      </c>
      <c r="K40" s="15">
        <v>30</v>
      </c>
      <c r="L40" s="15">
        <v>13</v>
      </c>
      <c r="M40" s="79">
        <v>23.1</v>
      </c>
      <c r="N40" s="101">
        <v>23.1</v>
      </c>
      <c r="O40" s="63">
        <v>2530</v>
      </c>
      <c r="P40" s="64">
        <f>Table22457891011234567891011121314151617181920212223242526[[#This Row],[PEMBULATAN]]*O40</f>
        <v>58443</v>
      </c>
    </row>
    <row r="41" spans="1:16" ht="27" customHeight="1" x14ac:dyDescent="0.2">
      <c r="A41" s="13"/>
      <c r="B41" s="73"/>
      <c r="C41" s="71" t="s">
        <v>3919</v>
      </c>
      <c r="D41" s="76" t="s">
        <v>69</v>
      </c>
      <c r="E41" s="12">
        <v>44484</v>
      </c>
      <c r="F41" s="74" t="s">
        <v>523</v>
      </c>
      <c r="G41" s="12" t="s">
        <v>3137</v>
      </c>
      <c r="H41" s="75" t="s">
        <v>3138</v>
      </c>
      <c r="I41" s="15">
        <v>65</v>
      </c>
      <c r="J41" s="15">
        <v>30</v>
      </c>
      <c r="K41" s="15">
        <v>19</v>
      </c>
      <c r="L41" s="15">
        <v>2</v>
      </c>
      <c r="M41" s="79">
        <v>9.2624999999999993</v>
      </c>
      <c r="N41" s="101">
        <v>9.2624999999999993</v>
      </c>
      <c r="O41" s="63">
        <v>2530</v>
      </c>
      <c r="P41" s="64">
        <f>Table22457891011234567891011121314151617181920212223242526[[#This Row],[PEMBULATAN]]*O41</f>
        <v>23434.125</v>
      </c>
    </row>
    <row r="42" spans="1:16" ht="27" customHeight="1" x14ac:dyDescent="0.2">
      <c r="A42" s="13"/>
      <c r="B42" s="73"/>
      <c r="C42" s="71" t="s">
        <v>3920</v>
      </c>
      <c r="D42" s="76" t="s">
        <v>69</v>
      </c>
      <c r="E42" s="12">
        <v>44484</v>
      </c>
      <c r="F42" s="74" t="s">
        <v>523</v>
      </c>
      <c r="G42" s="12" t="s">
        <v>3137</v>
      </c>
      <c r="H42" s="75" t="s">
        <v>3138</v>
      </c>
      <c r="I42" s="15">
        <v>55</v>
      </c>
      <c r="J42" s="15">
        <v>32</v>
      </c>
      <c r="K42" s="15">
        <v>18</v>
      </c>
      <c r="L42" s="15">
        <v>5</v>
      </c>
      <c r="M42" s="79">
        <v>7.92</v>
      </c>
      <c r="N42" s="101">
        <v>7.92</v>
      </c>
      <c r="O42" s="63">
        <v>2530</v>
      </c>
      <c r="P42" s="64">
        <f>Table22457891011234567891011121314151617181920212223242526[[#This Row],[PEMBULATAN]]*O42</f>
        <v>20037.599999999999</v>
      </c>
    </row>
    <row r="43" spans="1:16" ht="27" customHeight="1" x14ac:dyDescent="0.2">
      <c r="A43" s="13"/>
      <c r="B43" s="73"/>
      <c r="C43" s="71" t="s">
        <v>3921</v>
      </c>
      <c r="D43" s="76" t="s">
        <v>69</v>
      </c>
      <c r="E43" s="12">
        <v>44484</v>
      </c>
      <c r="F43" s="74" t="s">
        <v>523</v>
      </c>
      <c r="G43" s="12" t="s">
        <v>3137</v>
      </c>
      <c r="H43" s="75" t="s">
        <v>3138</v>
      </c>
      <c r="I43" s="15">
        <v>46</v>
      </c>
      <c r="J43" s="15">
        <v>40</v>
      </c>
      <c r="K43" s="15">
        <v>16</v>
      </c>
      <c r="L43" s="15">
        <v>9</v>
      </c>
      <c r="M43" s="79">
        <v>7.36</v>
      </c>
      <c r="N43" s="101">
        <v>9</v>
      </c>
      <c r="O43" s="63">
        <v>2530</v>
      </c>
      <c r="P43" s="64">
        <f>Table22457891011234567891011121314151617181920212223242526[[#This Row],[PEMBULATAN]]*O43</f>
        <v>22770</v>
      </c>
    </row>
    <row r="44" spans="1:16" ht="27" customHeight="1" x14ac:dyDescent="0.2">
      <c r="A44" s="13"/>
      <c r="B44" s="73"/>
      <c r="C44" s="71" t="s">
        <v>3922</v>
      </c>
      <c r="D44" s="76" t="s">
        <v>69</v>
      </c>
      <c r="E44" s="12">
        <v>44484</v>
      </c>
      <c r="F44" s="74" t="s">
        <v>523</v>
      </c>
      <c r="G44" s="12" t="s">
        <v>3137</v>
      </c>
      <c r="H44" s="75" t="s">
        <v>3138</v>
      </c>
      <c r="I44" s="15">
        <v>40</v>
      </c>
      <c r="J44" s="15">
        <v>28</v>
      </c>
      <c r="K44" s="15">
        <v>23</v>
      </c>
      <c r="L44" s="15">
        <v>2</v>
      </c>
      <c r="M44" s="79">
        <v>6.44</v>
      </c>
      <c r="N44" s="101">
        <v>7</v>
      </c>
      <c r="O44" s="63">
        <v>2530</v>
      </c>
      <c r="P44" s="64">
        <f>Table22457891011234567891011121314151617181920212223242526[[#This Row],[PEMBULATAN]]*O44</f>
        <v>17710</v>
      </c>
    </row>
    <row r="45" spans="1:16" ht="27" customHeight="1" x14ac:dyDescent="0.2">
      <c r="A45" s="13"/>
      <c r="B45" s="73"/>
      <c r="C45" s="71" t="s">
        <v>3923</v>
      </c>
      <c r="D45" s="76" t="s">
        <v>69</v>
      </c>
      <c r="E45" s="12">
        <v>44484</v>
      </c>
      <c r="F45" s="74" t="s">
        <v>523</v>
      </c>
      <c r="G45" s="12" t="s">
        <v>3137</v>
      </c>
      <c r="H45" s="75" t="s">
        <v>3138</v>
      </c>
      <c r="I45" s="15">
        <v>43</v>
      </c>
      <c r="J45" s="15">
        <v>33</v>
      </c>
      <c r="K45" s="15">
        <v>27</v>
      </c>
      <c r="L45" s="15">
        <v>7</v>
      </c>
      <c r="M45" s="79">
        <v>9.5782500000000006</v>
      </c>
      <c r="N45" s="101">
        <v>9.5782500000000006</v>
      </c>
      <c r="O45" s="63">
        <v>2530</v>
      </c>
      <c r="P45" s="64">
        <f>Table22457891011234567891011121314151617181920212223242526[[#This Row],[PEMBULATAN]]*O45</f>
        <v>24232.9725</v>
      </c>
    </row>
    <row r="46" spans="1:16" ht="27" customHeight="1" x14ac:dyDescent="0.2">
      <c r="A46" s="13"/>
      <c r="B46" s="73"/>
      <c r="C46" s="71" t="s">
        <v>3924</v>
      </c>
      <c r="D46" s="76" t="s">
        <v>69</v>
      </c>
      <c r="E46" s="12">
        <v>44484</v>
      </c>
      <c r="F46" s="74" t="s">
        <v>523</v>
      </c>
      <c r="G46" s="12" t="s">
        <v>3137</v>
      </c>
      <c r="H46" s="75" t="s">
        <v>3138</v>
      </c>
      <c r="I46" s="15">
        <v>68</v>
      </c>
      <c r="J46" s="15">
        <v>39</v>
      </c>
      <c r="K46" s="15">
        <v>29</v>
      </c>
      <c r="L46" s="15">
        <v>3</v>
      </c>
      <c r="M46" s="79">
        <v>19.227</v>
      </c>
      <c r="N46" s="101">
        <v>19.227</v>
      </c>
      <c r="O46" s="63">
        <v>2530</v>
      </c>
      <c r="P46" s="64">
        <f>Table22457891011234567891011121314151617181920212223242526[[#This Row],[PEMBULATAN]]*O46</f>
        <v>48644.31</v>
      </c>
    </row>
    <row r="47" spans="1:16" ht="27" customHeight="1" x14ac:dyDescent="0.2">
      <c r="A47" s="13"/>
      <c r="B47" s="73"/>
      <c r="C47" s="71" t="s">
        <v>3925</v>
      </c>
      <c r="D47" s="76" t="s">
        <v>69</v>
      </c>
      <c r="E47" s="12">
        <v>44484</v>
      </c>
      <c r="F47" s="74" t="s">
        <v>523</v>
      </c>
      <c r="G47" s="12" t="s">
        <v>3137</v>
      </c>
      <c r="H47" s="75" t="s">
        <v>3138</v>
      </c>
      <c r="I47" s="15">
        <v>32</v>
      </c>
      <c r="J47" s="15">
        <v>29</v>
      </c>
      <c r="K47" s="15">
        <v>33</v>
      </c>
      <c r="L47" s="15">
        <v>2</v>
      </c>
      <c r="M47" s="79">
        <v>7.6559999999999997</v>
      </c>
      <c r="N47" s="101">
        <v>7.6559999999999997</v>
      </c>
      <c r="O47" s="63">
        <v>2530</v>
      </c>
      <c r="P47" s="64">
        <f>Table22457891011234567891011121314151617181920212223242526[[#This Row],[PEMBULATAN]]*O47</f>
        <v>19369.68</v>
      </c>
    </row>
    <row r="48" spans="1:16" ht="27" customHeight="1" x14ac:dyDescent="0.2">
      <c r="A48" s="13"/>
      <c r="B48" s="73"/>
      <c r="C48" s="71" t="s">
        <v>3926</v>
      </c>
      <c r="D48" s="76" t="s">
        <v>69</v>
      </c>
      <c r="E48" s="12">
        <v>44484</v>
      </c>
      <c r="F48" s="74" t="s">
        <v>523</v>
      </c>
      <c r="G48" s="12" t="s">
        <v>3137</v>
      </c>
      <c r="H48" s="75" t="s">
        <v>3138</v>
      </c>
      <c r="I48" s="15">
        <v>60</v>
      </c>
      <c r="J48" s="15">
        <v>30</v>
      </c>
      <c r="K48" s="15">
        <v>39</v>
      </c>
      <c r="L48" s="15">
        <v>2</v>
      </c>
      <c r="M48" s="79">
        <v>17.55</v>
      </c>
      <c r="N48" s="101">
        <v>17.55</v>
      </c>
      <c r="O48" s="63">
        <v>2530</v>
      </c>
      <c r="P48" s="64">
        <f>Table22457891011234567891011121314151617181920212223242526[[#This Row],[PEMBULATAN]]*O48</f>
        <v>44401.5</v>
      </c>
    </row>
    <row r="49" spans="1:16" ht="27" customHeight="1" x14ac:dyDescent="0.2">
      <c r="A49" s="13"/>
      <c r="B49" s="73"/>
      <c r="C49" s="71" t="s">
        <v>3927</v>
      </c>
      <c r="D49" s="76" t="s">
        <v>69</v>
      </c>
      <c r="E49" s="12">
        <v>44484</v>
      </c>
      <c r="F49" s="74" t="s">
        <v>523</v>
      </c>
      <c r="G49" s="12" t="s">
        <v>3137</v>
      </c>
      <c r="H49" s="75" t="s">
        <v>3138</v>
      </c>
      <c r="I49" s="15">
        <v>53</v>
      </c>
      <c r="J49" s="15">
        <v>46</v>
      </c>
      <c r="K49" s="15">
        <v>80</v>
      </c>
      <c r="L49" s="15">
        <v>10</v>
      </c>
      <c r="M49" s="79">
        <v>48.76</v>
      </c>
      <c r="N49" s="101">
        <v>48.76</v>
      </c>
      <c r="O49" s="63">
        <v>2530</v>
      </c>
      <c r="P49" s="64">
        <f>Table22457891011234567891011121314151617181920212223242526[[#This Row],[PEMBULATAN]]*O49</f>
        <v>123362.79999999999</v>
      </c>
    </row>
    <row r="50" spans="1:16" ht="27" customHeight="1" x14ac:dyDescent="0.2">
      <c r="A50" s="13"/>
      <c r="B50" s="73"/>
      <c r="C50" s="71" t="s">
        <v>3928</v>
      </c>
      <c r="D50" s="76" t="s">
        <v>69</v>
      </c>
      <c r="E50" s="12">
        <v>44484</v>
      </c>
      <c r="F50" s="74" t="s">
        <v>523</v>
      </c>
      <c r="G50" s="12" t="s">
        <v>3137</v>
      </c>
      <c r="H50" s="75" t="s">
        <v>3138</v>
      </c>
      <c r="I50" s="15">
        <v>45</v>
      </c>
      <c r="J50" s="15">
        <v>33</v>
      </c>
      <c r="K50" s="15">
        <v>28</v>
      </c>
      <c r="L50" s="15">
        <v>3</v>
      </c>
      <c r="M50" s="79">
        <v>10.395</v>
      </c>
      <c r="N50" s="101">
        <v>11</v>
      </c>
      <c r="O50" s="63">
        <v>2530</v>
      </c>
      <c r="P50" s="64">
        <f>Table22457891011234567891011121314151617181920212223242526[[#This Row],[PEMBULATAN]]*O50</f>
        <v>27830</v>
      </c>
    </row>
    <row r="51" spans="1:16" ht="27" customHeight="1" x14ac:dyDescent="0.2">
      <c r="A51" s="13"/>
      <c r="B51" s="73"/>
      <c r="C51" s="71" t="s">
        <v>3929</v>
      </c>
      <c r="D51" s="76" t="s">
        <v>69</v>
      </c>
      <c r="E51" s="12">
        <v>44484</v>
      </c>
      <c r="F51" s="74" t="s">
        <v>523</v>
      </c>
      <c r="G51" s="12" t="s">
        <v>3137</v>
      </c>
      <c r="H51" s="75" t="s">
        <v>3138</v>
      </c>
      <c r="I51" s="15">
        <v>56</v>
      </c>
      <c r="J51" s="15">
        <v>42</v>
      </c>
      <c r="K51" s="15">
        <v>18</v>
      </c>
      <c r="L51" s="15">
        <v>5</v>
      </c>
      <c r="M51" s="79">
        <v>10.584</v>
      </c>
      <c r="N51" s="101">
        <v>10.584</v>
      </c>
      <c r="O51" s="63">
        <v>2530</v>
      </c>
      <c r="P51" s="64">
        <f>Table22457891011234567891011121314151617181920212223242526[[#This Row],[PEMBULATAN]]*O51</f>
        <v>26777.52</v>
      </c>
    </row>
    <row r="52" spans="1:16" ht="27" customHeight="1" x14ac:dyDescent="0.2">
      <c r="A52" s="13"/>
      <c r="B52" s="73"/>
      <c r="C52" s="71" t="s">
        <v>3930</v>
      </c>
      <c r="D52" s="76" t="s">
        <v>69</v>
      </c>
      <c r="E52" s="12">
        <v>44484</v>
      </c>
      <c r="F52" s="74" t="s">
        <v>523</v>
      </c>
      <c r="G52" s="12" t="s">
        <v>3137</v>
      </c>
      <c r="H52" s="75" t="s">
        <v>3138</v>
      </c>
      <c r="I52" s="15">
        <v>60</v>
      </c>
      <c r="J52" s="15">
        <v>62</v>
      </c>
      <c r="K52" s="15">
        <v>23</v>
      </c>
      <c r="L52" s="15">
        <v>12</v>
      </c>
      <c r="M52" s="79">
        <v>21.39</v>
      </c>
      <c r="N52" s="101">
        <v>22</v>
      </c>
      <c r="O52" s="63">
        <v>2530</v>
      </c>
      <c r="P52" s="64">
        <f>Table22457891011234567891011121314151617181920212223242526[[#This Row],[PEMBULATAN]]*O52</f>
        <v>55660</v>
      </c>
    </row>
    <row r="53" spans="1:16" ht="27" customHeight="1" x14ac:dyDescent="0.2">
      <c r="A53" s="13"/>
      <c r="B53" s="73"/>
      <c r="C53" s="71" t="s">
        <v>3931</v>
      </c>
      <c r="D53" s="76" t="s">
        <v>69</v>
      </c>
      <c r="E53" s="12">
        <v>44484</v>
      </c>
      <c r="F53" s="74" t="s">
        <v>523</v>
      </c>
      <c r="G53" s="12" t="s">
        <v>3137</v>
      </c>
      <c r="H53" s="75" t="s">
        <v>3138</v>
      </c>
      <c r="I53" s="15">
        <v>42</v>
      </c>
      <c r="J53" s="15">
        <v>33</v>
      </c>
      <c r="K53" s="15">
        <v>27</v>
      </c>
      <c r="L53" s="15">
        <v>7</v>
      </c>
      <c r="M53" s="79">
        <v>9.3554999999999993</v>
      </c>
      <c r="N53" s="101">
        <v>10</v>
      </c>
      <c r="O53" s="63">
        <v>2530</v>
      </c>
      <c r="P53" s="64">
        <f>Table22457891011234567891011121314151617181920212223242526[[#This Row],[PEMBULATAN]]*O53</f>
        <v>25300</v>
      </c>
    </row>
    <row r="54" spans="1:16" ht="27" customHeight="1" x14ac:dyDescent="0.2">
      <c r="A54" s="13"/>
      <c r="B54" s="73"/>
      <c r="C54" s="71" t="s">
        <v>3932</v>
      </c>
      <c r="D54" s="76" t="s">
        <v>69</v>
      </c>
      <c r="E54" s="12">
        <v>44484</v>
      </c>
      <c r="F54" s="74" t="s">
        <v>523</v>
      </c>
      <c r="G54" s="12" t="s">
        <v>3137</v>
      </c>
      <c r="H54" s="75" t="s">
        <v>3138</v>
      </c>
      <c r="I54" s="15">
        <v>69</v>
      </c>
      <c r="J54" s="15">
        <v>25</v>
      </c>
      <c r="K54" s="15">
        <v>6</v>
      </c>
      <c r="L54" s="15">
        <v>3</v>
      </c>
      <c r="M54" s="79">
        <v>2.5874999999999999</v>
      </c>
      <c r="N54" s="101">
        <v>3</v>
      </c>
      <c r="O54" s="63">
        <v>2530</v>
      </c>
      <c r="P54" s="64">
        <f>Table22457891011234567891011121314151617181920212223242526[[#This Row],[PEMBULATAN]]*O54</f>
        <v>7590</v>
      </c>
    </row>
    <row r="55" spans="1:16" ht="27" customHeight="1" x14ac:dyDescent="0.2">
      <c r="A55" s="13"/>
      <c r="B55" s="73"/>
      <c r="C55" s="71" t="s">
        <v>3933</v>
      </c>
      <c r="D55" s="76" t="s">
        <v>69</v>
      </c>
      <c r="E55" s="12">
        <v>44484</v>
      </c>
      <c r="F55" s="74" t="s">
        <v>523</v>
      </c>
      <c r="G55" s="12" t="s">
        <v>3137</v>
      </c>
      <c r="H55" s="75" t="s">
        <v>3138</v>
      </c>
      <c r="I55" s="15">
        <v>52</v>
      </c>
      <c r="J55" s="15">
        <v>37</v>
      </c>
      <c r="K55" s="15">
        <v>10</v>
      </c>
      <c r="L55" s="15">
        <v>3</v>
      </c>
      <c r="M55" s="79">
        <v>4.8099999999999996</v>
      </c>
      <c r="N55" s="101">
        <v>4.8099999999999996</v>
      </c>
      <c r="O55" s="63">
        <v>2530</v>
      </c>
      <c r="P55" s="64">
        <f>Table22457891011234567891011121314151617181920212223242526[[#This Row],[PEMBULATAN]]*O55</f>
        <v>12169.3</v>
      </c>
    </row>
    <row r="56" spans="1:16" ht="27" customHeight="1" x14ac:dyDescent="0.2">
      <c r="A56" s="13"/>
      <c r="B56" s="73"/>
      <c r="C56" s="71" t="s">
        <v>3934</v>
      </c>
      <c r="D56" s="76" t="s">
        <v>69</v>
      </c>
      <c r="E56" s="12">
        <v>44484</v>
      </c>
      <c r="F56" s="74" t="s">
        <v>523</v>
      </c>
      <c r="G56" s="12" t="s">
        <v>3137</v>
      </c>
      <c r="H56" s="75" t="s">
        <v>3138</v>
      </c>
      <c r="I56" s="15">
        <v>50</v>
      </c>
      <c r="J56" s="15">
        <v>36</v>
      </c>
      <c r="K56" s="15">
        <v>13</v>
      </c>
      <c r="L56" s="15">
        <v>5</v>
      </c>
      <c r="M56" s="79">
        <v>5.85</v>
      </c>
      <c r="N56" s="101">
        <v>5.85</v>
      </c>
      <c r="O56" s="63">
        <v>2530</v>
      </c>
      <c r="P56" s="64">
        <f>Table22457891011234567891011121314151617181920212223242526[[#This Row],[PEMBULATAN]]*O56</f>
        <v>14800.5</v>
      </c>
    </row>
    <row r="57" spans="1:16" ht="27" customHeight="1" x14ac:dyDescent="0.2">
      <c r="A57" s="13"/>
      <c r="B57" s="73"/>
      <c r="C57" s="71" t="s">
        <v>3935</v>
      </c>
      <c r="D57" s="76" t="s">
        <v>69</v>
      </c>
      <c r="E57" s="12">
        <v>44484</v>
      </c>
      <c r="F57" s="74" t="s">
        <v>523</v>
      </c>
      <c r="G57" s="12" t="s">
        <v>3137</v>
      </c>
      <c r="H57" s="75" t="s">
        <v>3138</v>
      </c>
      <c r="I57" s="15">
        <v>57</v>
      </c>
      <c r="J57" s="15">
        <v>48</v>
      </c>
      <c r="K57" s="15">
        <v>13</v>
      </c>
      <c r="L57" s="15">
        <v>5</v>
      </c>
      <c r="M57" s="79">
        <v>8.8919999999999995</v>
      </c>
      <c r="N57" s="101">
        <v>8.8919999999999995</v>
      </c>
      <c r="O57" s="63">
        <v>2530</v>
      </c>
      <c r="P57" s="64">
        <f>Table22457891011234567891011121314151617181920212223242526[[#This Row],[PEMBULATAN]]*O57</f>
        <v>22496.76</v>
      </c>
    </row>
    <row r="58" spans="1:16" ht="27" customHeight="1" x14ac:dyDescent="0.2">
      <c r="A58" s="13"/>
      <c r="B58" s="73"/>
      <c r="C58" s="71" t="s">
        <v>3936</v>
      </c>
      <c r="D58" s="76" t="s">
        <v>69</v>
      </c>
      <c r="E58" s="12">
        <v>44484</v>
      </c>
      <c r="F58" s="74" t="s">
        <v>523</v>
      </c>
      <c r="G58" s="12" t="s">
        <v>3137</v>
      </c>
      <c r="H58" s="75" t="s">
        <v>3138</v>
      </c>
      <c r="I58" s="15">
        <v>110</v>
      </c>
      <c r="J58" s="15">
        <v>53</v>
      </c>
      <c r="K58" s="15">
        <v>14</v>
      </c>
      <c r="L58" s="15">
        <v>5</v>
      </c>
      <c r="M58" s="79">
        <v>20.405000000000001</v>
      </c>
      <c r="N58" s="101">
        <v>21</v>
      </c>
      <c r="O58" s="63">
        <v>2530</v>
      </c>
      <c r="P58" s="64">
        <f>Table22457891011234567891011121314151617181920212223242526[[#This Row],[PEMBULATAN]]*O58</f>
        <v>53130</v>
      </c>
    </row>
    <row r="59" spans="1:16" ht="27" customHeight="1" x14ac:dyDescent="0.2">
      <c r="A59" s="13"/>
      <c r="B59" s="73"/>
      <c r="C59" s="71" t="s">
        <v>3937</v>
      </c>
      <c r="D59" s="76" t="s">
        <v>69</v>
      </c>
      <c r="E59" s="12">
        <v>44484</v>
      </c>
      <c r="F59" s="74" t="s">
        <v>523</v>
      </c>
      <c r="G59" s="12" t="s">
        <v>3137</v>
      </c>
      <c r="H59" s="75" t="s">
        <v>3138</v>
      </c>
      <c r="I59" s="15">
        <v>126</v>
      </c>
      <c r="J59" s="15">
        <v>9</v>
      </c>
      <c r="K59" s="15">
        <v>9</v>
      </c>
      <c r="L59" s="15">
        <v>1</v>
      </c>
      <c r="M59" s="79">
        <v>2.5514999999999999</v>
      </c>
      <c r="N59" s="101">
        <v>2.5514999999999999</v>
      </c>
      <c r="O59" s="63">
        <v>2530</v>
      </c>
      <c r="P59" s="64">
        <f>Table22457891011234567891011121314151617181920212223242526[[#This Row],[PEMBULATAN]]*O59</f>
        <v>6455.2950000000001</v>
      </c>
    </row>
    <row r="60" spans="1:16" ht="27" customHeight="1" x14ac:dyDescent="0.2">
      <c r="A60" s="13"/>
      <c r="B60" s="73"/>
      <c r="C60" s="71" t="s">
        <v>3938</v>
      </c>
      <c r="D60" s="76" t="s">
        <v>69</v>
      </c>
      <c r="E60" s="12">
        <v>44484</v>
      </c>
      <c r="F60" s="74" t="s">
        <v>523</v>
      </c>
      <c r="G60" s="12" t="s">
        <v>3137</v>
      </c>
      <c r="H60" s="75" t="s">
        <v>3138</v>
      </c>
      <c r="I60" s="15">
        <v>58</v>
      </c>
      <c r="J60" s="15">
        <v>34</v>
      </c>
      <c r="K60" s="15">
        <v>17</v>
      </c>
      <c r="L60" s="15">
        <v>3</v>
      </c>
      <c r="M60" s="79">
        <v>8.3810000000000002</v>
      </c>
      <c r="N60" s="101">
        <v>9</v>
      </c>
      <c r="O60" s="63">
        <v>2530</v>
      </c>
      <c r="P60" s="64">
        <f>Table22457891011234567891011121314151617181920212223242526[[#This Row],[PEMBULATAN]]*O60</f>
        <v>22770</v>
      </c>
    </row>
    <row r="61" spans="1:16" ht="27" customHeight="1" x14ac:dyDescent="0.2">
      <c r="A61" s="13"/>
      <c r="B61" s="73"/>
      <c r="C61" s="71" t="s">
        <v>3939</v>
      </c>
      <c r="D61" s="76" t="s">
        <v>69</v>
      </c>
      <c r="E61" s="12">
        <v>44484</v>
      </c>
      <c r="F61" s="74" t="s">
        <v>523</v>
      </c>
      <c r="G61" s="12" t="s">
        <v>3137</v>
      </c>
      <c r="H61" s="75" t="s">
        <v>3138</v>
      </c>
      <c r="I61" s="15">
        <v>70</v>
      </c>
      <c r="J61" s="15">
        <v>34</v>
      </c>
      <c r="K61" s="15">
        <v>60</v>
      </c>
      <c r="L61" s="15">
        <v>21</v>
      </c>
      <c r="M61" s="79">
        <v>35.700000000000003</v>
      </c>
      <c r="N61" s="101">
        <v>35.700000000000003</v>
      </c>
      <c r="O61" s="63">
        <v>2530</v>
      </c>
      <c r="P61" s="64">
        <f>Table22457891011234567891011121314151617181920212223242526[[#This Row],[PEMBULATAN]]*O61</f>
        <v>90321</v>
      </c>
    </row>
    <row r="62" spans="1:16" ht="27" customHeight="1" x14ac:dyDescent="0.2">
      <c r="A62" s="13"/>
      <c r="B62" s="73"/>
      <c r="C62" s="71" t="s">
        <v>3940</v>
      </c>
      <c r="D62" s="76" t="s">
        <v>69</v>
      </c>
      <c r="E62" s="12">
        <v>44484</v>
      </c>
      <c r="F62" s="74" t="s">
        <v>523</v>
      </c>
      <c r="G62" s="12" t="s">
        <v>3137</v>
      </c>
      <c r="H62" s="75" t="s">
        <v>3138</v>
      </c>
      <c r="I62" s="15">
        <v>52</v>
      </c>
      <c r="J62" s="15">
        <v>28</v>
      </c>
      <c r="K62" s="15">
        <v>27</v>
      </c>
      <c r="L62" s="15">
        <v>4</v>
      </c>
      <c r="M62" s="79">
        <v>9.8279999999999994</v>
      </c>
      <c r="N62" s="101">
        <v>9.8279999999999994</v>
      </c>
      <c r="O62" s="63">
        <v>2530</v>
      </c>
      <c r="P62" s="64">
        <f>Table22457891011234567891011121314151617181920212223242526[[#This Row],[PEMBULATAN]]*O62</f>
        <v>24864.84</v>
      </c>
    </row>
    <row r="63" spans="1:16" ht="27" customHeight="1" x14ac:dyDescent="0.2">
      <c r="A63" s="13"/>
      <c r="B63" s="73"/>
      <c r="C63" s="71" t="s">
        <v>3941</v>
      </c>
      <c r="D63" s="76" t="s">
        <v>69</v>
      </c>
      <c r="E63" s="12">
        <v>44484</v>
      </c>
      <c r="F63" s="74" t="s">
        <v>523</v>
      </c>
      <c r="G63" s="12" t="s">
        <v>3137</v>
      </c>
      <c r="H63" s="75" t="s">
        <v>3138</v>
      </c>
      <c r="I63" s="15">
        <v>90</v>
      </c>
      <c r="J63" s="15">
        <v>12</v>
      </c>
      <c r="K63" s="15">
        <v>13</v>
      </c>
      <c r="L63" s="15">
        <v>2</v>
      </c>
      <c r="M63" s="79">
        <v>3.51</v>
      </c>
      <c r="N63" s="101">
        <v>3.51</v>
      </c>
      <c r="O63" s="63">
        <v>2530</v>
      </c>
      <c r="P63" s="64">
        <f>Table22457891011234567891011121314151617181920212223242526[[#This Row],[PEMBULATAN]]*O63</f>
        <v>8880.2999999999993</v>
      </c>
    </row>
    <row r="64" spans="1:16" ht="27" customHeight="1" x14ac:dyDescent="0.2">
      <c r="A64" s="13"/>
      <c r="B64" s="73"/>
      <c r="C64" s="71" t="s">
        <v>3942</v>
      </c>
      <c r="D64" s="76" t="s">
        <v>69</v>
      </c>
      <c r="E64" s="12">
        <v>44484</v>
      </c>
      <c r="F64" s="74" t="s">
        <v>523</v>
      </c>
      <c r="G64" s="12" t="s">
        <v>3137</v>
      </c>
      <c r="H64" s="75" t="s">
        <v>3138</v>
      </c>
      <c r="I64" s="15">
        <v>38</v>
      </c>
      <c r="J64" s="15">
        <v>32</v>
      </c>
      <c r="K64" s="15">
        <v>50</v>
      </c>
      <c r="L64" s="15">
        <v>15</v>
      </c>
      <c r="M64" s="79">
        <v>15.2</v>
      </c>
      <c r="N64" s="101">
        <v>15.2</v>
      </c>
      <c r="O64" s="63">
        <v>2530</v>
      </c>
      <c r="P64" s="64">
        <f>Table22457891011234567891011121314151617181920212223242526[[#This Row],[PEMBULATAN]]*O64</f>
        <v>38456</v>
      </c>
    </row>
    <row r="65" spans="1:16" ht="27" customHeight="1" x14ac:dyDescent="0.2">
      <c r="A65" s="13"/>
      <c r="B65" s="73"/>
      <c r="C65" s="71" t="s">
        <v>3943</v>
      </c>
      <c r="D65" s="76" t="s">
        <v>69</v>
      </c>
      <c r="E65" s="12">
        <v>44484</v>
      </c>
      <c r="F65" s="74" t="s">
        <v>523</v>
      </c>
      <c r="G65" s="12" t="s">
        <v>3137</v>
      </c>
      <c r="H65" s="75" t="s">
        <v>3138</v>
      </c>
      <c r="I65" s="15">
        <v>70</v>
      </c>
      <c r="J65" s="15">
        <v>60</v>
      </c>
      <c r="K65" s="15">
        <v>20</v>
      </c>
      <c r="L65" s="15">
        <v>5</v>
      </c>
      <c r="M65" s="79">
        <v>21</v>
      </c>
      <c r="N65" s="101">
        <v>21</v>
      </c>
      <c r="O65" s="63">
        <v>2530</v>
      </c>
      <c r="P65" s="64">
        <f>Table22457891011234567891011121314151617181920212223242526[[#This Row],[PEMBULATAN]]*O65</f>
        <v>53130</v>
      </c>
    </row>
    <row r="66" spans="1:16" ht="27" customHeight="1" x14ac:dyDescent="0.2">
      <c r="A66" s="13"/>
      <c r="B66" s="73"/>
      <c r="C66" s="71" t="s">
        <v>3944</v>
      </c>
      <c r="D66" s="76" t="s">
        <v>69</v>
      </c>
      <c r="E66" s="12">
        <v>44484</v>
      </c>
      <c r="F66" s="74" t="s">
        <v>523</v>
      </c>
      <c r="G66" s="12" t="s">
        <v>3137</v>
      </c>
      <c r="H66" s="75" t="s">
        <v>3138</v>
      </c>
      <c r="I66" s="15">
        <v>38</v>
      </c>
      <c r="J66" s="15">
        <v>32</v>
      </c>
      <c r="K66" s="15">
        <v>34</v>
      </c>
      <c r="L66" s="15">
        <v>7</v>
      </c>
      <c r="M66" s="79">
        <v>10.336</v>
      </c>
      <c r="N66" s="101">
        <v>11</v>
      </c>
      <c r="O66" s="63">
        <v>2530</v>
      </c>
      <c r="P66" s="64">
        <f>Table22457891011234567891011121314151617181920212223242526[[#This Row],[PEMBULATAN]]*O66</f>
        <v>27830</v>
      </c>
    </row>
    <row r="67" spans="1:16" ht="27" customHeight="1" x14ac:dyDescent="0.2">
      <c r="A67" s="13"/>
      <c r="B67" s="73"/>
      <c r="C67" s="71" t="s">
        <v>3945</v>
      </c>
      <c r="D67" s="76" t="s">
        <v>69</v>
      </c>
      <c r="E67" s="12">
        <v>44484</v>
      </c>
      <c r="F67" s="74" t="s">
        <v>523</v>
      </c>
      <c r="G67" s="12" t="s">
        <v>3137</v>
      </c>
      <c r="H67" s="75" t="s">
        <v>3138</v>
      </c>
      <c r="I67" s="15">
        <v>80</v>
      </c>
      <c r="J67" s="15">
        <v>66</v>
      </c>
      <c r="K67" s="15">
        <v>30</v>
      </c>
      <c r="L67" s="15">
        <v>8</v>
      </c>
      <c r="M67" s="79">
        <v>39.6</v>
      </c>
      <c r="N67" s="101">
        <v>39.6</v>
      </c>
      <c r="O67" s="63">
        <v>2530</v>
      </c>
      <c r="P67" s="64">
        <f>Table22457891011234567891011121314151617181920212223242526[[#This Row],[PEMBULATAN]]*O67</f>
        <v>100188</v>
      </c>
    </row>
    <row r="68" spans="1:16" ht="27" customHeight="1" x14ac:dyDescent="0.2">
      <c r="A68" s="13"/>
      <c r="B68" s="73"/>
      <c r="C68" s="71" t="s">
        <v>3946</v>
      </c>
      <c r="D68" s="76" t="s">
        <v>69</v>
      </c>
      <c r="E68" s="12">
        <v>44484</v>
      </c>
      <c r="F68" s="74" t="s">
        <v>523</v>
      </c>
      <c r="G68" s="12" t="s">
        <v>3137</v>
      </c>
      <c r="H68" s="75" t="s">
        <v>3138</v>
      </c>
      <c r="I68" s="15">
        <v>58</v>
      </c>
      <c r="J68" s="15">
        <v>43</v>
      </c>
      <c r="K68" s="15">
        <v>15</v>
      </c>
      <c r="L68" s="15">
        <v>4</v>
      </c>
      <c r="M68" s="79">
        <v>9.3524999999999991</v>
      </c>
      <c r="N68" s="101">
        <v>10</v>
      </c>
      <c r="O68" s="63">
        <v>2530</v>
      </c>
      <c r="P68" s="64">
        <f>Table22457891011234567891011121314151617181920212223242526[[#This Row],[PEMBULATAN]]*O68</f>
        <v>25300</v>
      </c>
    </row>
    <row r="69" spans="1:16" ht="27" customHeight="1" x14ac:dyDescent="0.2">
      <c r="A69" s="13"/>
      <c r="B69" s="73"/>
      <c r="C69" s="71" t="s">
        <v>3947</v>
      </c>
      <c r="D69" s="76" t="s">
        <v>69</v>
      </c>
      <c r="E69" s="12">
        <v>44484</v>
      </c>
      <c r="F69" s="74" t="s">
        <v>523</v>
      </c>
      <c r="G69" s="12" t="s">
        <v>3137</v>
      </c>
      <c r="H69" s="75" t="s">
        <v>3138</v>
      </c>
      <c r="I69" s="15">
        <v>50</v>
      </c>
      <c r="J69" s="15">
        <v>40</v>
      </c>
      <c r="K69" s="15">
        <v>18</v>
      </c>
      <c r="L69" s="15">
        <v>4</v>
      </c>
      <c r="M69" s="79">
        <v>9</v>
      </c>
      <c r="N69" s="101">
        <v>9</v>
      </c>
      <c r="O69" s="63">
        <v>2530</v>
      </c>
      <c r="P69" s="64">
        <f>Table22457891011234567891011121314151617181920212223242526[[#This Row],[PEMBULATAN]]*O69</f>
        <v>22770</v>
      </c>
    </row>
    <row r="70" spans="1:16" ht="27" customHeight="1" x14ac:dyDescent="0.2">
      <c r="A70" s="13"/>
      <c r="B70" s="73"/>
      <c r="C70" s="71" t="s">
        <v>3948</v>
      </c>
      <c r="D70" s="76" t="s">
        <v>69</v>
      </c>
      <c r="E70" s="12">
        <v>44484</v>
      </c>
      <c r="F70" s="74" t="s">
        <v>523</v>
      </c>
      <c r="G70" s="12" t="s">
        <v>3137</v>
      </c>
      <c r="H70" s="75" t="s">
        <v>3138</v>
      </c>
      <c r="I70" s="15">
        <v>66</v>
      </c>
      <c r="J70" s="15">
        <v>58</v>
      </c>
      <c r="K70" s="15">
        <v>26</v>
      </c>
      <c r="L70" s="15">
        <v>8</v>
      </c>
      <c r="M70" s="79">
        <v>24.882000000000001</v>
      </c>
      <c r="N70" s="101">
        <v>24.882000000000001</v>
      </c>
      <c r="O70" s="63">
        <v>2530</v>
      </c>
      <c r="P70" s="64">
        <f>Table22457891011234567891011121314151617181920212223242526[[#This Row],[PEMBULATAN]]*O70</f>
        <v>62951.460000000006</v>
      </c>
    </row>
    <row r="71" spans="1:16" ht="27" customHeight="1" x14ac:dyDescent="0.2">
      <c r="A71" s="13"/>
      <c r="B71" s="73"/>
      <c r="C71" s="71" t="s">
        <v>3949</v>
      </c>
      <c r="D71" s="76" t="s">
        <v>69</v>
      </c>
      <c r="E71" s="12">
        <v>44484</v>
      </c>
      <c r="F71" s="74" t="s">
        <v>523</v>
      </c>
      <c r="G71" s="12" t="s">
        <v>3137</v>
      </c>
      <c r="H71" s="75" t="s">
        <v>3138</v>
      </c>
      <c r="I71" s="15">
        <v>73</v>
      </c>
      <c r="J71" s="15">
        <v>60</v>
      </c>
      <c r="K71" s="15">
        <v>32</v>
      </c>
      <c r="L71" s="15">
        <v>18</v>
      </c>
      <c r="M71" s="79">
        <v>35.04</v>
      </c>
      <c r="N71" s="101">
        <v>35.04</v>
      </c>
      <c r="O71" s="63">
        <v>2530</v>
      </c>
      <c r="P71" s="64">
        <f>Table22457891011234567891011121314151617181920212223242526[[#This Row],[PEMBULATAN]]*O71</f>
        <v>88651.199999999997</v>
      </c>
    </row>
    <row r="72" spans="1:16" ht="27" customHeight="1" x14ac:dyDescent="0.2">
      <c r="A72" s="13"/>
      <c r="B72" s="73"/>
      <c r="C72" s="71" t="s">
        <v>3950</v>
      </c>
      <c r="D72" s="76" t="s">
        <v>69</v>
      </c>
      <c r="E72" s="12">
        <v>44484</v>
      </c>
      <c r="F72" s="74" t="s">
        <v>523</v>
      </c>
      <c r="G72" s="12" t="s">
        <v>3137</v>
      </c>
      <c r="H72" s="75" t="s">
        <v>3138</v>
      </c>
      <c r="I72" s="15">
        <v>50</v>
      </c>
      <c r="J72" s="15">
        <v>42</v>
      </c>
      <c r="K72" s="15">
        <v>12</v>
      </c>
      <c r="L72" s="15">
        <v>5</v>
      </c>
      <c r="M72" s="79">
        <v>6.3</v>
      </c>
      <c r="N72" s="101">
        <v>7</v>
      </c>
      <c r="O72" s="63">
        <v>2530</v>
      </c>
      <c r="P72" s="64">
        <f>Table22457891011234567891011121314151617181920212223242526[[#This Row],[PEMBULATAN]]*O72</f>
        <v>17710</v>
      </c>
    </row>
    <row r="73" spans="1:16" ht="27" customHeight="1" x14ac:dyDescent="0.2">
      <c r="A73" s="13"/>
      <c r="B73" s="73"/>
      <c r="C73" s="71" t="s">
        <v>3951</v>
      </c>
      <c r="D73" s="76" t="s">
        <v>69</v>
      </c>
      <c r="E73" s="12">
        <v>44484</v>
      </c>
      <c r="F73" s="74" t="s">
        <v>523</v>
      </c>
      <c r="G73" s="12" t="s">
        <v>3137</v>
      </c>
      <c r="H73" s="75" t="s">
        <v>3138</v>
      </c>
      <c r="I73" s="15">
        <v>105</v>
      </c>
      <c r="J73" s="15">
        <v>58</v>
      </c>
      <c r="K73" s="15">
        <v>30</v>
      </c>
      <c r="L73" s="15">
        <v>38</v>
      </c>
      <c r="M73" s="79">
        <v>45.674999999999997</v>
      </c>
      <c r="N73" s="101">
        <v>45.674999999999997</v>
      </c>
      <c r="O73" s="63">
        <v>2530</v>
      </c>
      <c r="P73" s="64">
        <f>Table22457891011234567891011121314151617181920212223242526[[#This Row],[PEMBULATAN]]*O73</f>
        <v>115557.75</v>
      </c>
    </row>
    <row r="74" spans="1:16" ht="27" customHeight="1" x14ac:dyDescent="0.2">
      <c r="A74" s="13"/>
      <c r="B74" s="73"/>
      <c r="C74" s="71" t="s">
        <v>3952</v>
      </c>
      <c r="D74" s="76" t="s">
        <v>69</v>
      </c>
      <c r="E74" s="12">
        <v>44484</v>
      </c>
      <c r="F74" s="74" t="s">
        <v>523</v>
      </c>
      <c r="G74" s="12" t="s">
        <v>3137</v>
      </c>
      <c r="H74" s="75" t="s">
        <v>3138</v>
      </c>
      <c r="I74" s="15">
        <v>88</v>
      </c>
      <c r="J74" s="15">
        <v>52</v>
      </c>
      <c r="K74" s="15">
        <v>40</v>
      </c>
      <c r="L74" s="15">
        <v>18</v>
      </c>
      <c r="M74" s="79">
        <v>45.76</v>
      </c>
      <c r="N74" s="101">
        <v>45.76</v>
      </c>
      <c r="O74" s="63">
        <v>2530</v>
      </c>
      <c r="P74" s="64">
        <f>Table22457891011234567891011121314151617181920212223242526[[#This Row],[PEMBULATAN]]*O74</f>
        <v>115772.79999999999</v>
      </c>
    </row>
    <row r="75" spans="1:16" ht="27" customHeight="1" x14ac:dyDescent="0.2">
      <c r="A75" s="13"/>
      <c r="B75" s="73"/>
      <c r="C75" s="71" t="s">
        <v>3953</v>
      </c>
      <c r="D75" s="76" t="s">
        <v>69</v>
      </c>
      <c r="E75" s="12">
        <v>44484</v>
      </c>
      <c r="F75" s="74" t="s">
        <v>523</v>
      </c>
      <c r="G75" s="12" t="s">
        <v>3137</v>
      </c>
      <c r="H75" s="75" t="s">
        <v>3138</v>
      </c>
      <c r="I75" s="15">
        <v>90</v>
      </c>
      <c r="J75" s="15">
        <v>62</v>
      </c>
      <c r="K75" s="15">
        <v>20</v>
      </c>
      <c r="L75" s="15">
        <v>18</v>
      </c>
      <c r="M75" s="79">
        <v>27.9</v>
      </c>
      <c r="N75" s="101">
        <v>27.9</v>
      </c>
      <c r="O75" s="63">
        <v>2530</v>
      </c>
      <c r="P75" s="64">
        <f>Table22457891011234567891011121314151617181920212223242526[[#This Row],[PEMBULATAN]]*O75</f>
        <v>70587</v>
      </c>
    </row>
    <row r="76" spans="1:16" ht="27" customHeight="1" x14ac:dyDescent="0.2">
      <c r="A76" s="13"/>
      <c r="B76" s="73"/>
      <c r="C76" s="71" t="s">
        <v>3954</v>
      </c>
      <c r="D76" s="76" t="s">
        <v>69</v>
      </c>
      <c r="E76" s="12">
        <v>44484</v>
      </c>
      <c r="F76" s="74" t="s">
        <v>523</v>
      </c>
      <c r="G76" s="12" t="s">
        <v>3137</v>
      </c>
      <c r="H76" s="75" t="s">
        <v>3138</v>
      </c>
      <c r="I76" s="15">
        <v>54</v>
      </c>
      <c r="J76" s="15">
        <v>37</v>
      </c>
      <c r="K76" s="15">
        <v>24</v>
      </c>
      <c r="L76" s="15">
        <v>6</v>
      </c>
      <c r="M76" s="79">
        <v>11.988</v>
      </c>
      <c r="N76" s="101">
        <v>11.988</v>
      </c>
      <c r="O76" s="63">
        <v>2530</v>
      </c>
      <c r="P76" s="64">
        <f>Table22457891011234567891011121314151617181920212223242526[[#This Row],[PEMBULATAN]]*O76</f>
        <v>30329.64</v>
      </c>
    </row>
    <row r="77" spans="1:16" ht="27" customHeight="1" x14ac:dyDescent="0.2">
      <c r="A77" s="13"/>
      <c r="B77" s="73"/>
      <c r="C77" s="71" t="s">
        <v>3955</v>
      </c>
      <c r="D77" s="76" t="s">
        <v>69</v>
      </c>
      <c r="E77" s="12">
        <v>44484</v>
      </c>
      <c r="F77" s="74" t="s">
        <v>523</v>
      </c>
      <c r="G77" s="12" t="s">
        <v>3137</v>
      </c>
      <c r="H77" s="75" t="s">
        <v>3138</v>
      </c>
      <c r="I77" s="15">
        <v>85</v>
      </c>
      <c r="J77" s="15">
        <v>58</v>
      </c>
      <c r="K77" s="15">
        <v>27</v>
      </c>
      <c r="L77" s="15">
        <v>12</v>
      </c>
      <c r="M77" s="79">
        <v>33.277500000000003</v>
      </c>
      <c r="N77" s="101">
        <v>33.277500000000003</v>
      </c>
      <c r="O77" s="63">
        <v>2530</v>
      </c>
      <c r="P77" s="64">
        <f>Table22457891011234567891011121314151617181920212223242526[[#This Row],[PEMBULATAN]]*O77</f>
        <v>84192.075000000012</v>
      </c>
    </row>
    <row r="78" spans="1:16" ht="27" customHeight="1" x14ac:dyDescent="0.2">
      <c r="A78" s="13"/>
      <c r="B78" s="73"/>
      <c r="C78" s="71" t="s">
        <v>3956</v>
      </c>
      <c r="D78" s="76" t="s">
        <v>69</v>
      </c>
      <c r="E78" s="12">
        <v>44484</v>
      </c>
      <c r="F78" s="74" t="s">
        <v>523</v>
      </c>
      <c r="G78" s="12" t="s">
        <v>3137</v>
      </c>
      <c r="H78" s="75" t="s">
        <v>3138</v>
      </c>
      <c r="I78" s="15">
        <v>73</v>
      </c>
      <c r="J78" s="15">
        <v>62</v>
      </c>
      <c r="K78" s="15">
        <v>18</v>
      </c>
      <c r="L78" s="15">
        <v>6</v>
      </c>
      <c r="M78" s="79">
        <v>20.367000000000001</v>
      </c>
      <c r="N78" s="101">
        <v>21</v>
      </c>
      <c r="O78" s="63">
        <v>2530</v>
      </c>
      <c r="P78" s="64">
        <f>Table22457891011234567891011121314151617181920212223242526[[#This Row],[PEMBULATAN]]*O78</f>
        <v>53130</v>
      </c>
    </row>
    <row r="79" spans="1:16" ht="27" customHeight="1" x14ac:dyDescent="0.2">
      <c r="A79" s="13"/>
      <c r="B79" s="73"/>
      <c r="C79" s="71" t="s">
        <v>3957</v>
      </c>
      <c r="D79" s="76" t="s">
        <v>69</v>
      </c>
      <c r="E79" s="12">
        <v>44484</v>
      </c>
      <c r="F79" s="74" t="s">
        <v>523</v>
      </c>
      <c r="G79" s="12" t="s">
        <v>3137</v>
      </c>
      <c r="H79" s="75" t="s">
        <v>3138</v>
      </c>
      <c r="I79" s="15">
        <v>39</v>
      </c>
      <c r="J79" s="15">
        <v>44</v>
      </c>
      <c r="K79" s="15">
        <v>14</v>
      </c>
      <c r="L79" s="15">
        <v>2</v>
      </c>
      <c r="M79" s="79">
        <v>6.0060000000000002</v>
      </c>
      <c r="N79" s="101">
        <v>6.0060000000000002</v>
      </c>
      <c r="O79" s="63">
        <v>2530</v>
      </c>
      <c r="P79" s="64">
        <f>Table22457891011234567891011121314151617181920212223242526[[#This Row],[PEMBULATAN]]*O79</f>
        <v>15195.18</v>
      </c>
    </row>
    <row r="80" spans="1:16" ht="27" customHeight="1" x14ac:dyDescent="0.2">
      <c r="A80" s="13"/>
      <c r="B80" s="73"/>
      <c r="C80" s="71" t="s">
        <v>3958</v>
      </c>
      <c r="D80" s="76" t="s">
        <v>69</v>
      </c>
      <c r="E80" s="12">
        <v>44484</v>
      </c>
      <c r="F80" s="74" t="s">
        <v>523</v>
      </c>
      <c r="G80" s="12" t="s">
        <v>3137</v>
      </c>
      <c r="H80" s="75" t="s">
        <v>3138</v>
      </c>
      <c r="I80" s="15">
        <v>78</v>
      </c>
      <c r="J80" s="15">
        <v>56</v>
      </c>
      <c r="K80" s="15">
        <v>30</v>
      </c>
      <c r="L80" s="15">
        <v>13</v>
      </c>
      <c r="M80" s="79">
        <v>32.76</v>
      </c>
      <c r="N80" s="101">
        <v>32.76</v>
      </c>
      <c r="O80" s="63">
        <v>2530</v>
      </c>
      <c r="P80" s="64">
        <f>Table22457891011234567891011121314151617181920212223242526[[#This Row],[PEMBULATAN]]*O80</f>
        <v>82882.799999999988</v>
      </c>
    </row>
    <row r="81" spans="1:16" ht="27" customHeight="1" x14ac:dyDescent="0.2">
      <c r="A81" s="13"/>
      <c r="B81" s="73"/>
      <c r="C81" s="71" t="s">
        <v>3959</v>
      </c>
      <c r="D81" s="76" t="s">
        <v>69</v>
      </c>
      <c r="E81" s="12">
        <v>44484</v>
      </c>
      <c r="F81" s="74" t="s">
        <v>523</v>
      </c>
      <c r="G81" s="12" t="s">
        <v>3137</v>
      </c>
      <c r="H81" s="75" t="s">
        <v>3138</v>
      </c>
      <c r="I81" s="15">
        <v>100</v>
      </c>
      <c r="J81" s="15">
        <v>62</v>
      </c>
      <c r="K81" s="15">
        <v>33</v>
      </c>
      <c r="L81" s="15">
        <v>9</v>
      </c>
      <c r="M81" s="79">
        <v>51.15</v>
      </c>
      <c r="N81" s="101">
        <v>51.15</v>
      </c>
      <c r="O81" s="63">
        <v>2530</v>
      </c>
      <c r="P81" s="64">
        <f>Table22457891011234567891011121314151617181920212223242526[[#This Row],[PEMBULATAN]]*O81</f>
        <v>129409.5</v>
      </c>
    </row>
    <row r="82" spans="1:16" ht="27" customHeight="1" x14ac:dyDescent="0.2">
      <c r="A82" s="13"/>
      <c r="B82" s="73"/>
      <c r="C82" s="71" t="s">
        <v>3960</v>
      </c>
      <c r="D82" s="76" t="s">
        <v>69</v>
      </c>
      <c r="E82" s="12">
        <v>44484</v>
      </c>
      <c r="F82" s="74" t="s">
        <v>523</v>
      </c>
      <c r="G82" s="12" t="s">
        <v>3137</v>
      </c>
      <c r="H82" s="75" t="s">
        <v>3138</v>
      </c>
      <c r="I82" s="15">
        <v>80</v>
      </c>
      <c r="J82" s="15">
        <v>65</v>
      </c>
      <c r="K82" s="15">
        <v>23</v>
      </c>
      <c r="L82" s="15">
        <v>13</v>
      </c>
      <c r="M82" s="79">
        <v>29.9</v>
      </c>
      <c r="N82" s="101">
        <v>29.9</v>
      </c>
      <c r="O82" s="63">
        <v>2530</v>
      </c>
      <c r="P82" s="64">
        <f>Table22457891011234567891011121314151617181920212223242526[[#This Row],[PEMBULATAN]]*O82</f>
        <v>75647</v>
      </c>
    </row>
    <row r="83" spans="1:16" ht="27" customHeight="1" x14ac:dyDescent="0.2">
      <c r="A83" s="13"/>
      <c r="B83" s="73"/>
      <c r="C83" s="71" t="s">
        <v>3961</v>
      </c>
      <c r="D83" s="76" t="s">
        <v>69</v>
      </c>
      <c r="E83" s="12">
        <v>44484</v>
      </c>
      <c r="F83" s="74" t="s">
        <v>523</v>
      </c>
      <c r="G83" s="12" t="s">
        <v>3137</v>
      </c>
      <c r="H83" s="75" t="s">
        <v>3138</v>
      </c>
      <c r="I83" s="15">
        <v>90</v>
      </c>
      <c r="J83" s="15">
        <v>63</v>
      </c>
      <c r="K83" s="15">
        <v>19</v>
      </c>
      <c r="L83" s="15">
        <v>7</v>
      </c>
      <c r="M83" s="79">
        <v>26.932500000000001</v>
      </c>
      <c r="N83" s="101">
        <v>26.932500000000001</v>
      </c>
      <c r="O83" s="63">
        <v>2530</v>
      </c>
      <c r="P83" s="64">
        <f>Table22457891011234567891011121314151617181920212223242526[[#This Row],[PEMBULATAN]]*O83</f>
        <v>68139.225000000006</v>
      </c>
    </row>
    <row r="84" spans="1:16" ht="27" customHeight="1" x14ac:dyDescent="0.2">
      <c r="A84" s="13"/>
      <c r="B84" s="73"/>
      <c r="C84" s="71" t="s">
        <v>3962</v>
      </c>
      <c r="D84" s="76" t="s">
        <v>69</v>
      </c>
      <c r="E84" s="12">
        <v>44484</v>
      </c>
      <c r="F84" s="74" t="s">
        <v>523</v>
      </c>
      <c r="G84" s="12" t="s">
        <v>3137</v>
      </c>
      <c r="H84" s="75" t="s">
        <v>3138</v>
      </c>
      <c r="I84" s="15">
        <v>60</v>
      </c>
      <c r="J84" s="15">
        <v>46</v>
      </c>
      <c r="K84" s="15">
        <v>21</v>
      </c>
      <c r="L84" s="15">
        <v>3</v>
      </c>
      <c r="M84" s="79">
        <v>14.49</v>
      </c>
      <c r="N84" s="101">
        <v>15</v>
      </c>
      <c r="O84" s="63">
        <v>2530</v>
      </c>
      <c r="P84" s="64">
        <f>Table22457891011234567891011121314151617181920212223242526[[#This Row],[PEMBULATAN]]*O84</f>
        <v>37950</v>
      </c>
    </row>
    <row r="85" spans="1:16" ht="27" customHeight="1" x14ac:dyDescent="0.2">
      <c r="A85" s="13"/>
      <c r="B85" s="73"/>
      <c r="C85" s="71" t="s">
        <v>3963</v>
      </c>
      <c r="D85" s="76" t="s">
        <v>69</v>
      </c>
      <c r="E85" s="12">
        <v>44484</v>
      </c>
      <c r="F85" s="74" t="s">
        <v>523</v>
      </c>
      <c r="G85" s="12" t="s">
        <v>3137</v>
      </c>
      <c r="H85" s="75" t="s">
        <v>3138</v>
      </c>
      <c r="I85" s="15">
        <v>137</v>
      </c>
      <c r="J85" s="15">
        <v>35</v>
      </c>
      <c r="K85" s="15">
        <v>30</v>
      </c>
      <c r="L85" s="15">
        <v>11</v>
      </c>
      <c r="M85" s="79">
        <v>35.962499999999999</v>
      </c>
      <c r="N85" s="101">
        <v>35.962499999999999</v>
      </c>
      <c r="O85" s="63">
        <v>2530</v>
      </c>
      <c r="P85" s="64">
        <f>Table22457891011234567891011121314151617181920212223242526[[#This Row],[PEMBULATAN]]*O85</f>
        <v>90985.125</v>
      </c>
    </row>
    <row r="86" spans="1:16" ht="27" customHeight="1" x14ac:dyDescent="0.2">
      <c r="A86" s="13"/>
      <c r="B86" s="73"/>
      <c r="C86" s="71" t="s">
        <v>3964</v>
      </c>
      <c r="D86" s="76" t="s">
        <v>69</v>
      </c>
      <c r="E86" s="12">
        <v>44484</v>
      </c>
      <c r="F86" s="74" t="s">
        <v>523</v>
      </c>
      <c r="G86" s="12" t="s">
        <v>3137</v>
      </c>
      <c r="H86" s="75" t="s">
        <v>3138</v>
      </c>
      <c r="I86" s="15">
        <v>62</v>
      </c>
      <c r="J86" s="15">
        <v>37</v>
      </c>
      <c r="K86" s="15">
        <v>29</v>
      </c>
      <c r="L86" s="15">
        <v>14</v>
      </c>
      <c r="M86" s="79">
        <v>16.631499999999999</v>
      </c>
      <c r="N86" s="101">
        <v>16.631499999999999</v>
      </c>
      <c r="O86" s="63">
        <v>2530</v>
      </c>
      <c r="P86" s="64">
        <f>Table22457891011234567891011121314151617181920212223242526[[#This Row],[PEMBULATAN]]*O86</f>
        <v>42077.695</v>
      </c>
    </row>
    <row r="87" spans="1:16" ht="27" customHeight="1" x14ac:dyDescent="0.2">
      <c r="A87" s="13"/>
      <c r="B87" s="73"/>
      <c r="C87" s="71" t="s">
        <v>3965</v>
      </c>
      <c r="D87" s="76" t="s">
        <v>69</v>
      </c>
      <c r="E87" s="12">
        <v>44484</v>
      </c>
      <c r="F87" s="74" t="s">
        <v>523</v>
      </c>
      <c r="G87" s="12" t="s">
        <v>3137</v>
      </c>
      <c r="H87" s="75" t="s">
        <v>3138</v>
      </c>
      <c r="I87" s="15">
        <v>83</v>
      </c>
      <c r="J87" s="15">
        <v>48</v>
      </c>
      <c r="K87" s="15">
        <v>32</v>
      </c>
      <c r="L87" s="15">
        <v>17</v>
      </c>
      <c r="M87" s="79">
        <v>31.872</v>
      </c>
      <c r="N87" s="101">
        <v>31.872</v>
      </c>
      <c r="O87" s="63">
        <v>2530</v>
      </c>
      <c r="P87" s="64">
        <f>Table22457891011234567891011121314151617181920212223242526[[#This Row],[PEMBULATAN]]*O87</f>
        <v>80636.160000000003</v>
      </c>
    </row>
    <row r="88" spans="1:16" ht="27" customHeight="1" x14ac:dyDescent="0.2">
      <c r="A88" s="13"/>
      <c r="B88" s="73"/>
      <c r="C88" s="71" t="s">
        <v>3966</v>
      </c>
      <c r="D88" s="76" t="s">
        <v>69</v>
      </c>
      <c r="E88" s="12">
        <v>44484</v>
      </c>
      <c r="F88" s="74" t="s">
        <v>523</v>
      </c>
      <c r="G88" s="12" t="s">
        <v>3137</v>
      </c>
      <c r="H88" s="75" t="s">
        <v>3138</v>
      </c>
      <c r="I88" s="15">
        <v>72</v>
      </c>
      <c r="J88" s="15">
        <v>27</v>
      </c>
      <c r="K88" s="15">
        <v>12</v>
      </c>
      <c r="L88" s="15">
        <v>1</v>
      </c>
      <c r="M88" s="79">
        <v>5.8319999999999999</v>
      </c>
      <c r="N88" s="101">
        <v>5.8319999999999999</v>
      </c>
      <c r="O88" s="63">
        <v>2530</v>
      </c>
      <c r="P88" s="64">
        <f>Table22457891011234567891011121314151617181920212223242526[[#This Row],[PEMBULATAN]]*O88</f>
        <v>14754.96</v>
      </c>
    </row>
    <row r="89" spans="1:16" ht="27" customHeight="1" x14ac:dyDescent="0.2">
      <c r="A89" s="13"/>
      <c r="B89" s="73"/>
      <c r="C89" s="71" t="s">
        <v>3967</v>
      </c>
      <c r="D89" s="76" t="s">
        <v>69</v>
      </c>
      <c r="E89" s="12">
        <v>44484</v>
      </c>
      <c r="F89" s="74" t="s">
        <v>523</v>
      </c>
      <c r="G89" s="12" t="s">
        <v>3137</v>
      </c>
      <c r="H89" s="75" t="s">
        <v>3138</v>
      </c>
      <c r="I89" s="15">
        <v>47</v>
      </c>
      <c r="J89" s="15">
        <v>45</v>
      </c>
      <c r="K89" s="15">
        <v>13</v>
      </c>
      <c r="L89" s="15">
        <v>4</v>
      </c>
      <c r="M89" s="79">
        <v>6.8737500000000002</v>
      </c>
      <c r="N89" s="101">
        <v>6.8737500000000002</v>
      </c>
      <c r="O89" s="63">
        <v>2530</v>
      </c>
      <c r="P89" s="64">
        <f>Table22457891011234567891011121314151617181920212223242526[[#This Row],[PEMBULATAN]]*O89</f>
        <v>17390.587500000001</v>
      </c>
    </row>
    <row r="90" spans="1:16" ht="27" customHeight="1" x14ac:dyDescent="0.2">
      <c r="A90" s="13"/>
      <c r="B90" s="73"/>
      <c r="C90" s="71" t="s">
        <v>3968</v>
      </c>
      <c r="D90" s="76" t="s">
        <v>69</v>
      </c>
      <c r="E90" s="12">
        <v>44484</v>
      </c>
      <c r="F90" s="74" t="s">
        <v>523</v>
      </c>
      <c r="G90" s="12" t="s">
        <v>3137</v>
      </c>
      <c r="H90" s="75" t="s">
        <v>3138</v>
      </c>
      <c r="I90" s="15">
        <v>72</v>
      </c>
      <c r="J90" s="15">
        <v>18</v>
      </c>
      <c r="K90" s="15">
        <v>14</v>
      </c>
      <c r="L90" s="15">
        <v>2</v>
      </c>
      <c r="M90" s="79">
        <v>4.5359999999999996</v>
      </c>
      <c r="N90" s="101">
        <v>4.5359999999999996</v>
      </c>
      <c r="O90" s="63">
        <v>2530</v>
      </c>
      <c r="P90" s="64">
        <f>Table22457891011234567891011121314151617181920212223242526[[#This Row],[PEMBULATAN]]*O90</f>
        <v>11476.079999999998</v>
      </c>
    </row>
    <row r="91" spans="1:16" ht="27" customHeight="1" x14ac:dyDescent="0.2">
      <c r="A91" s="13"/>
      <c r="B91" s="73"/>
      <c r="C91" s="71" t="s">
        <v>3969</v>
      </c>
      <c r="D91" s="76" t="s">
        <v>69</v>
      </c>
      <c r="E91" s="12">
        <v>44484</v>
      </c>
      <c r="F91" s="74" t="s">
        <v>523</v>
      </c>
      <c r="G91" s="12" t="s">
        <v>3137</v>
      </c>
      <c r="H91" s="75" t="s">
        <v>3138</v>
      </c>
      <c r="I91" s="15">
        <v>72</v>
      </c>
      <c r="J91" s="15">
        <v>24</v>
      </c>
      <c r="K91" s="15">
        <v>15</v>
      </c>
      <c r="L91" s="15">
        <v>3</v>
      </c>
      <c r="M91" s="79">
        <v>6.48</v>
      </c>
      <c r="N91" s="101">
        <v>7</v>
      </c>
      <c r="O91" s="63">
        <v>2530</v>
      </c>
      <c r="P91" s="64">
        <f>Table22457891011234567891011121314151617181920212223242526[[#This Row],[PEMBULATAN]]*O91</f>
        <v>17710</v>
      </c>
    </row>
    <row r="92" spans="1:16" ht="27" customHeight="1" x14ac:dyDescent="0.2">
      <c r="A92" s="13"/>
      <c r="B92" s="73"/>
      <c r="C92" s="71" t="s">
        <v>3970</v>
      </c>
      <c r="D92" s="76" t="s">
        <v>69</v>
      </c>
      <c r="E92" s="12">
        <v>44484</v>
      </c>
      <c r="F92" s="74" t="s">
        <v>523</v>
      </c>
      <c r="G92" s="12" t="s">
        <v>3137</v>
      </c>
      <c r="H92" s="75" t="s">
        <v>3138</v>
      </c>
      <c r="I92" s="15">
        <v>100</v>
      </c>
      <c r="J92" s="15">
        <v>15</v>
      </c>
      <c r="K92" s="15">
        <v>15</v>
      </c>
      <c r="L92" s="15">
        <v>2</v>
      </c>
      <c r="M92" s="79">
        <v>5.625</v>
      </c>
      <c r="N92" s="101">
        <v>5.625</v>
      </c>
      <c r="O92" s="63">
        <v>2530</v>
      </c>
      <c r="P92" s="64">
        <f>Table22457891011234567891011121314151617181920212223242526[[#This Row],[PEMBULATAN]]*O92</f>
        <v>14231.25</v>
      </c>
    </row>
    <row r="93" spans="1:16" ht="27" customHeight="1" x14ac:dyDescent="0.2">
      <c r="A93" s="13"/>
      <c r="B93" s="73"/>
      <c r="C93" s="71" t="s">
        <v>3971</v>
      </c>
      <c r="D93" s="76" t="s">
        <v>69</v>
      </c>
      <c r="E93" s="12">
        <v>44484</v>
      </c>
      <c r="F93" s="74" t="s">
        <v>523</v>
      </c>
      <c r="G93" s="12" t="s">
        <v>3137</v>
      </c>
      <c r="H93" s="75" t="s">
        <v>3138</v>
      </c>
      <c r="I93" s="15">
        <v>80</v>
      </c>
      <c r="J93" s="15">
        <v>58</v>
      </c>
      <c r="K93" s="15">
        <v>28</v>
      </c>
      <c r="L93" s="15">
        <v>13</v>
      </c>
      <c r="M93" s="79">
        <v>32.479999999999997</v>
      </c>
      <c r="N93" s="101">
        <v>33</v>
      </c>
      <c r="O93" s="63">
        <v>2530</v>
      </c>
      <c r="P93" s="64">
        <f>Table22457891011234567891011121314151617181920212223242526[[#This Row],[PEMBULATAN]]*O93</f>
        <v>83490</v>
      </c>
    </row>
    <row r="94" spans="1:16" ht="27" customHeight="1" x14ac:dyDescent="0.2">
      <c r="A94" s="13"/>
      <c r="B94" s="73"/>
      <c r="C94" s="71" t="s">
        <v>3972</v>
      </c>
      <c r="D94" s="76" t="s">
        <v>69</v>
      </c>
      <c r="E94" s="12">
        <v>44484</v>
      </c>
      <c r="F94" s="74" t="s">
        <v>523</v>
      </c>
      <c r="G94" s="12" t="s">
        <v>3137</v>
      </c>
      <c r="H94" s="75" t="s">
        <v>3138</v>
      </c>
      <c r="I94" s="15">
        <v>90</v>
      </c>
      <c r="J94" s="15">
        <v>54</v>
      </c>
      <c r="K94" s="15">
        <v>28</v>
      </c>
      <c r="L94" s="15">
        <v>10</v>
      </c>
      <c r="M94" s="79">
        <v>34.020000000000003</v>
      </c>
      <c r="N94" s="101">
        <v>34.020000000000003</v>
      </c>
      <c r="O94" s="63">
        <v>2530</v>
      </c>
      <c r="P94" s="64">
        <f>Table22457891011234567891011121314151617181920212223242526[[#This Row],[PEMBULATAN]]*O94</f>
        <v>86070.6</v>
      </c>
    </row>
    <row r="95" spans="1:16" ht="27" customHeight="1" x14ac:dyDescent="0.2">
      <c r="A95" s="13"/>
      <c r="B95" s="73"/>
      <c r="C95" s="71" t="s">
        <v>3973</v>
      </c>
      <c r="D95" s="76" t="s">
        <v>69</v>
      </c>
      <c r="E95" s="12">
        <v>44484</v>
      </c>
      <c r="F95" s="74" t="s">
        <v>523</v>
      </c>
      <c r="G95" s="12" t="s">
        <v>3137</v>
      </c>
      <c r="H95" s="75" t="s">
        <v>3138</v>
      </c>
      <c r="I95" s="15">
        <v>130</v>
      </c>
      <c r="J95" s="15">
        <v>42</v>
      </c>
      <c r="K95" s="15">
        <v>30</v>
      </c>
      <c r="L95" s="15">
        <v>4</v>
      </c>
      <c r="M95" s="79">
        <v>40.950000000000003</v>
      </c>
      <c r="N95" s="101">
        <v>40.950000000000003</v>
      </c>
      <c r="O95" s="63">
        <v>2530</v>
      </c>
      <c r="P95" s="64">
        <f>Table22457891011234567891011121314151617181920212223242526[[#This Row],[PEMBULATAN]]*O95</f>
        <v>103603.5</v>
      </c>
    </row>
    <row r="96" spans="1:16" ht="27" customHeight="1" x14ac:dyDescent="0.2">
      <c r="A96" s="13"/>
      <c r="B96" s="73"/>
      <c r="C96" s="71" t="s">
        <v>3974</v>
      </c>
      <c r="D96" s="76" t="s">
        <v>69</v>
      </c>
      <c r="E96" s="12">
        <v>44484</v>
      </c>
      <c r="F96" s="74" t="s">
        <v>523</v>
      </c>
      <c r="G96" s="12" t="s">
        <v>3137</v>
      </c>
      <c r="H96" s="75" t="s">
        <v>3138</v>
      </c>
      <c r="I96" s="15">
        <v>98</v>
      </c>
      <c r="J96" s="15">
        <v>60</v>
      </c>
      <c r="K96" s="15">
        <v>37</v>
      </c>
      <c r="L96" s="15">
        <v>25</v>
      </c>
      <c r="M96" s="79">
        <v>54.39</v>
      </c>
      <c r="N96" s="101">
        <v>55</v>
      </c>
      <c r="O96" s="63">
        <v>2530</v>
      </c>
      <c r="P96" s="64">
        <f>Table22457891011234567891011121314151617181920212223242526[[#This Row],[PEMBULATAN]]*O96</f>
        <v>139150</v>
      </c>
    </row>
    <row r="97" spans="1:16" ht="27" customHeight="1" x14ac:dyDescent="0.2">
      <c r="A97" s="13"/>
      <c r="B97" s="73"/>
      <c r="C97" s="71" t="s">
        <v>3975</v>
      </c>
      <c r="D97" s="76" t="s">
        <v>69</v>
      </c>
      <c r="E97" s="12">
        <v>44484</v>
      </c>
      <c r="F97" s="74" t="s">
        <v>523</v>
      </c>
      <c r="G97" s="12" t="s">
        <v>3137</v>
      </c>
      <c r="H97" s="75" t="s">
        <v>3138</v>
      </c>
      <c r="I97" s="15">
        <v>98</v>
      </c>
      <c r="J97" s="15">
        <v>52</v>
      </c>
      <c r="K97" s="15">
        <v>38</v>
      </c>
      <c r="L97" s="15">
        <v>25</v>
      </c>
      <c r="M97" s="79">
        <v>48.411999999999999</v>
      </c>
      <c r="N97" s="101">
        <v>49</v>
      </c>
      <c r="O97" s="63">
        <v>2530</v>
      </c>
      <c r="P97" s="64">
        <f>Table22457891011234567891011121314151617181920212223242526[[#This Row],[PEMBULATAN]]*O97</f>
        <v>123970</v>
      </c>
    </row>
    <row r="98" spans="1:16" ht="27" customHeight="1" x14ac:dyDescent="0.2">
      <c r="A98" s="13"/>
      <c r="B98" s="73"/>
      <c r="C98" s="71" t="s">
        <v>3976</v>
      </c>
      <c r="D98" s="76" t="s">
        <v>69</v>
      </c>
      <c r="E98" s="12">
        <v>44484</v>
      </c>
      <c r="F98" s="74" t="s">
        <v>523</v>
      </c>
      <c r="G98" s="12" t="s">
        <v>3137</v>
      </c>
      <c r="H98" s="75" t="s">
        <v>3138</v>
      </c>
      <c r="I98" s="15">
        <v>116</v>
      </c>
      <c r="J98" s="15">
        <v>24</v>
      </c>
      <c r="K98" s="15">
        <v>8</v>
      </c>
      <c r="L98" s="15">
        <v>3</v>
      </c>
      <c r="M98" s="79">
        <v>5.5679999999999996</v>
      </c>
      <c r="N98" s="101">
        <v>5.5679999999999996</v>
      </c>
      <c r="O98" s="63">
        <v>2530</v>
      </c>
      <c r="P98" s="64">
        <f>Table22457891011234567891011121314151617181920212223242526[[#This Row],[PEMBULATAN]]*O98</f>
        <v>14087.039999999999</v>
      </c>
    </row>
    <row r="99" spans="1:16" ht="27" customHeight="1" x14ac:dyDescent="0.2">
      <c r="A99" s="13"/>
      <c r="B99" s="73"/>
      <c r="C99" s="71" t="s">
        <v>3977</v>
      </c>
      <c r="D99" s="76" t="s">
        <v>69</v>
      </c>
      <c r="E99" s="12">
        <v>44484</v>
      </c>
      <c r="F99" s="74" t="s">
        <v>523</v>
      </c>
      <c r="G99" s="12" t="s">
        <v>3137</v>
      </c>
      <c r="H99" s="75" t="s">
        <v>3138</v>
      </c>
      <c r="I99" s="15">
        <v>47</v>
      </c>
      <c r="J99" s="15">
        <v>38</v>
      </c>
      <c r="K99" s="15">
        <v>44</v>
      </c>
      <c r="L99" s="15">
        <v>2</v>
      </c>
      <c r="M99" s="79">
        <v>19.646000000000001</v>
      </c>
      <c r="N99" s="101">
        <v>19.646000000000001</v>
      </c>
      <c r="O99" s="63">
        <v>2530</v>
      </c>
      <c r="P99" s="64">
        <f>Table22457891011234567891011121314151617181920212223242526[[#This Row],[PEMBULATAN]]*O99</f>
        <v>49704.380000000005</v>
      </c>
    </row>
    <row r="100" spans="1:16" ht="27" customHeight="1" x14ac:dyDescent="0.2">
      <c r="A100" s="13"/>
      <c r="B100" s="73"/>
      <c r="C100" s="71" t="s">
        <v>3978</v>
      </c>
      <c r="D100" s="76" t="s">
        <v>69</v>
      </c>
      <c r="E100" s="12">
        <v>44484</v>
      </c>
      <c r="F100" s="74" t="s">
        <v>523</v>
      </c>
      <c r="G100" s="12" t="s">
        <v>3137</v>
      </c>
      <c r="H100" s="75" t="s">
        <v>3138</v>
      </c>
      <c r="I100" s="15">
        <v>80</v>
      </c>
      <c r="J100" s="15">
        <v>60</v>
      </c>
      <c r="K100" s="15">
        <v>38</v>
      </c>
      <c r="L100" s="15">
        <v>8</v>
      </c>
      <c r="M100" s="79">
        <v>45.6</v>
      </c>
      <c r="N100" s="101">
        <v>45.6</v>
      </c>
      <c r="O100" s="63">
        <v>2530</v>
      </c>
      <c r="P100" s="64">
        <f>Table22457891011234567891011121314151617181920212223242526[[#This Row],[PEMBULATAN]]*O100</f>
        <v>115368</v>
      </c>
    </row>
    <row r="101" spans="1:16" ht="27" customHeight="1" x14ac:dyDescent="0.2">
      <c r="A101" s="13"/>
      <c r="B101" s="73"/>
      <c r="C101" s="71" t="s">
        <v>3979</v>
      </c>
      <c r="D101" s="76" t="s">
        <v>69</v>
      </c>
      <c r="E101" s="12">
        <v>44484</v>
      </c>
      <c r="F101" s="74" t="s">
        <v>523</v>
      </c>
      <c r="G101" s="12" t="s">
        <v>3137</v>
      </c>
      <c r="H101" s="75" t="s">
        <v>3138</v>
      </c>
      <c r="I101" s="15">
        <v>73</v>
      </c>
      <c r="J101" s="15">
        <v>58</v>
      </c>
      <c r="K101" s="15">
        <v>20</v>
      </c>
      <c r="L101" s="15">
        <v>5</v>
      </c>
      <c r="M101" s="79">
        <v>21.17</v>
      </c>
      <c r="N101" s="101">
        <v>21.17</v>
      </c>
      <c r="O101" s="63">
        <v>2530</v>
      </c>
      <c r="P101" s="64">
        <f>Table22457891011234567891011121314151617181920212223242526[[#This Row],[PEMBULATAN]]*O101</f>
        <v>53560.100000000006</v>
      </c>
    </row>
    <row r="102" spans="1:16" ht="27" customHeight="1" x14ac:dyDescent="0.2">
      <c r="A102" s="13"/>
      <c r="B102" s="73"/>
      <c r="C102" s="71" t="s">
        <v>3980</v>
      </c>
      <c r="D102" s="76" t="s">
        <v>69</v>
      </c>
      <c r="E102" s="12">
        <v>44484</v>
      </c>
      <c r="F102" s="74" t="s">
        <v>523</v>
      </c>
      <c r="G102" s="12" t="s">
        <v>3137</v>
      </c>
      <c r="H102" s="75" t="s">
        <v>3138</v>
      </c>
      <c r="I102" s="15">
        <v>98</v>
      </c>
      <c r="J102" s="15">
        <v>60</v>
      </c>
      <c r="K102" s="15">
        <v>34</v>
      </c>
      <c r="L102" s="15">
        <v>16</v>
      </c>
      <c r="M102" s="79">
        <v>49.98</v>
      </c>
      <c r="N102" s="101">
        <v>49.98</v>
      </c>
      <c r="O102" s="63">
        <v>2530</v>
      </c>
      <c r="P102" s="64">
        <f>Table22457891011234567891011121314151617181920212223242526[[#This Row],[PEMBULATAN]]*O102</f>
        <v>126449.4</v>
      </c>
    </row>
    <row r="103" spans="1:16" ht="27" customHeight="1" x14ac:dyDescent="0.2">
      <c r="A103" s="13"/>
      <c r="B103" s="73"/>
      <c r="C103" s="71" t="s">
        <v>3981</v>
      </c>
      <c r="D103" s="76" t="s">
        <v>69</v>
      </c>
      <c r="E103" s="12">
        <v>44484</v>
      </c>
      <c r="F103" s="74" t="s">
        <v>523</v>
      </c>
      <c r="G103" s="12" t="s">
        <v>3137</v>
      </c>
      <c r="H103" s="75" t="s">
        <v>3138</v>
      </c>
      <c r="I103" s="15">
        <v>50</v>
      </c>
      <c r="J103" s="15">
        <v>28</v>
      </c>
      <c r="K103" s="15">
        <v>28</v>
      </c>
      <c r="L103" s="15">
        <v>2</v>
      </c>
      <c r="M103" s="79">
        <v>9.8000000000000007</v>
      </c>
      <c r="N103" s="101">
        <v>9.8000000000000007</v>
      </c>
      <c r="O103" s="63">
        <v>2530</v>
      </c>
      <c r="P103" s="64">
        <f>Table22457891011234567891011121314151617181920212223242526[[#This Row],[PEMBULATAN]]*O103</f>
        <v>24794</v>
      </c>
    </row>
    <row r="104" spans="1:16" ht="27" customHeight="1" x14ac:dyDescent="0.2">
      <c r="A104" s="13"/>
      <c r="B104" s="73"/>
      <c r="C104" s="71" t="s">
        <v>3982</v>
      </c>
      <c r="D104" s="76" t="s">
        <v>69</v>
      </c>
      <c r="E104" s="12">
        <v>44484</v>
      </c>
      <c r="F104" s="74" t="s">
        <v>523</v>
      </c>
      <c r="G104" s="12" t="s">
        <v>3137</v>
      </c>
      <c r="H104" s="75" t="s">
        <v>3138</v>
      </c>
      <c r="I104" s="15">
        <v>70</v>
      </c>
      <c r="J104" s="15">
        <v>64</v>
      </c>
      <c r="K104" s="15">
        <v>20</v>
      </c>
      <c r="L104" s="15">
        <v>4</v>
      </c>
      <c r="M104" s="79">
        <v>22.4</v>
      </c>
      <c r="N104" s="101">
        <v>23</v>
      </c>
      <c r="O104" s="63">
        <v>2530</v>
      </c>
      <c r="P104" s="64">
        <f>Table22457891011234567891011121314151617181920212223242526[[#This Row],[PEMBULATAN]]*O104</f>
        <v>58190</v>
      </c>
    </row>
    <row r="105" spans="1:16" ht="27" customHeight="1" x14ac:dyDescent="0.2">
      <c r="A105" s="13"/>
      <c r="B105" s="73"/>
      <c r="C105" s="71" t="s">
        <v>3983</v>
      </c>
      <c r="D105" s="76" t="s">
        <v>69</v>
      </c>
      <c r="E105" s="12">
        <v>44484</v>
      </c>
      <c r="F105" s="74" t="s">
        <v>523</v>
      </c>
      <c r="G105" s="12" t="s">
        <v>3137</v>
      </c>
      <c r="H105" s="75" t="s">
        <v>3138</v>
      </c>
      <c r="I105" s="15">
        <v>52</v>
      </c>
      <c r="J105" s="15">
        <v>38</v>
      </c>
      <c r="K105" s="15">
        <v>20</v>
      </c>
      <c r="L105" s="15">
        <v>5</v>
      </c>
      <c r="M105" s="79">
        <v>9.8800000000000008</v>
      </c>
      <c r="N105" s="101">
        <v>9.8800000000000008</v>
      </c>
      <c r="O105" s="63">
        <v>2530</v>
      </c>
      <c r="P105" s="64">
        <f>Table22457891011234567891011121314151617181920212223242526[[#This Row],[PEMBULATAN]]*O105</f>
        <v>24996.400000000001</v>
      </c>
    </row>
    <row r="106" spans="1:16" ht="27" customHeight="1" x14ac:dyDescent="0.2">
      <c r="A106" s="13"/>
      <c r="B106" s="73"/>
      <c r="C106" s="71" t="s">
        <v>3984</v>
      </c>
      <c r="D106" s="76" t="s">
        <v>69</v>
      </c>
      <c r="E106" s="12">
        <v>44484</v>
      </c>
      <c r="F106" s="74" t="s">
        <v>523</v>
      </c>
      <c r="G106" s="12" t="s">
        <v>3137</v>
      </c>
      <c r="H106" s="75" t="s">
        <v>3138</v>
      </c>
      <c r="I106" s="15">
        <v>54</v>
      </c>
      <c r="J106" s="15">
        <v>20</v>
      </c>
      <c r="K106" s="15">
        <v>13</v>
      </c>
      <c r="L106" s="15">
        <v>7</v>
      </c>
      <c r="M106" s="79">
        <v>3.51</v>
      </c>
      <c r="N106" s="101">
        <v>7</v>
      </c>
      <c r="O106" s="63">
        <v>2530</v>
      </c>
      <c r="P106" s="64">
        <f>Table22457891011234567891011121314151617181920212223242526[[#This Row],[PEMBULATAN]]*O106</f>
        <v>17710</v>
      </c>
    </row>
    <row r="107" spans="1:16" ht="27" customHeight="1" x14ac:dyDescent="0.2">
      <c r="A107" s="13"/>
      <c r="B107" s="73"/>
      <c r="C107" s="71" t="s">
        <v>3985</v>
      </c>
      <c r="D107" s="76" t="s">
        <v>69</v>
      </c>
      <c r="E107" s="12">
        <v>44484</v>
      </c>
      <c r="F107" s="74" t="s">
        <v>523</v>
      </c>
      <c r="G107" s="12" t="s">
        <v>3137</v>
      </c>
      <c r="H107" s="75" t="s">
        <v>3138</v>
      </c>
      <c r="I107" s="15">
        <v>38</v>
      </c>
      <c r="J107" s="15">
        <v>43</v>
      </c>
      <c r="K107" s="15">
        <v>28</v>
      </c>
      <c r="L107" s="15">
        <v>4</v>
      </c>
      <c r="M107" s="79">
        <v>11.438000000000001</v>
      </c>
      <c r="N107" s="101">
        <v>12</v>
      </c>
      <c r="O107" s="63">
        <v>2530</v>
      </c>
      <c r="P107" s="64">
        <f>Table22457891011234567891011121314151617181920212223242526[[#This Row],[PEMBULATAN]]*O107</f>
        <v>30360</v>
      </c>
    </row>
    <row r="108" spans="1:16" ht="27" customHeight="1" x14ac:dyDescent="0.2">
      <c r="A108" s="13"/>
      <c r="B108" s="73"/>
      <c r="C108" s="71" t="s">
        <v>3986</v>
      </c>
      <c r="D108" s="76" t="s">
        <v>69</v>
      </c>
      <c r="E108" s="12">
        <v>44484</v>
      </c>
      <c r="F108" s="74" t="s">
        <v>523</v>
      </c>
      <c r="G108" s="12" t="s">
        <v>3137</v>
      </c>
      <c r="H108" s="75" t="s">
        <v>3138</v>
      </c>
      <c r="I108" s="15">
        <v>68</v>
      </c>
      <c r="J108" s="15">
        <v>70</v>
      </c>
      <c r="K108" s="15">
        <v>25</v>
      </c>
      <c r="L108" s="15">
        <v>5</v>
      </c>
      <c r="M108" s="79">
        <v>29.75</v>
      </c>
      <c r="N108" s="101">
        <v>29.75</v>
      </c>
      <c r="O108" s="63">
        <v>2530</v>
      </c>
      <c r="P108" s="64">
        <f>Table22457891011234567891011121314151617181920212223242526[[#This Row],[PEMBULATAN]]*O108</f>
        <v>75267.5</v>
      </c>
    </row>
    <row r="109" spans="1:16" ht="27" customHeight="1" x14ac:dyDescent="0.2">
      <c r="A109" s="13"/>
      <c r="B109" s="73"/>
      <c r="C109" s="71" t="s">
        <v>3987</v>
      </c>
      <c r="D109" s="76" t="s">
        <v>69</v>
      </c>
      <c r="E109" s="12">
        <v>44484</v>
      </c>
      <c r="F109" s="74" t="s">
        <v>523</v>
      </c>
      <c r="G109" s="12" t="s">
        <v>3137</v>
      </c>
      <c r="H109" s="75" t="s">
        <v>3138</v>
      </c>
      <c r="I109" s="15">
        <v>94</v>
      </c>
      <c r="J109" s="15">
        <v>60</v>
      </c>
      <c r="K109" s="15">
        <v>32</v>
      </c>
      <c r="L109" s="15">
        <v>13</v>
      </c>
      <c r="M109" s="79">
        <v>45.12</v>
      </c>
      <c r="N109" s="101">
        <v>45.12</v>
      </c>
      <c r="O109" s="63">
        <v>2530</v>
      </c>
      <c r="P109" s="64">
        <f>Table22457891011234567891011121314151617181920212223242526[[#This Row],[PEMBULATAN]]*O109</f>
        <v>114153.59999999999</v>
      </c>
    </row>
    <row r="110" spans="1:16" ht="27" customHeight="1" x14ac:dyDescent="0.2">
      <c r="A110" s="13"/>
      <c r="B110" s="73"/>
      <c r="C110" s="71" t="s">
        <v>3988</v>
      </c>
      <c r="D110" s="76" t="s">
        <v>69</v>
      </c>
      <c r="E110" s="12">
        <v>44484</v>
      </c>
      <c r="F110" s="74" t="s">
        <v>523</v>
      </c>
      <c r="G110" s="12" t="s">
        <v>3137</v>
      </c>
      <c r="H110" s="75" t="s">
        <v>3138</v>
      </c>
      <c r="I110" s="15">
        <v>77</v>
      </c>
      <c r="J110" s="15">
        <v>60</v>
      </c>
      <c r="K110" s="15">
        <v>28</v>
      </c>
      <c r="L110" s="15">
        <v>9</v>
      </c>
      <c r="M110" s="79">
        <v>32.340000000000003</v>
      </c>
      <c r="N110" s="101">
        <v>33</v>
      </c>
      <c r="O110" s="63">
        <v>2530</v>
      </c>
      <c r="P110" s="64">
        <f>Table22457891011234567891011121314151617181920212223242526[[#This Row],[PEMBULATAN]]*O110</f>
        <v>83490</v>
      </c>
    </row>
    <row r="111" spans="1:16" ht="27" customHeight="1" x14ac:dyDescent="0.2">
      <c r="A111" s="13"/>
      <c r="B111" s="73"/>
      <c r="C111" s="71" t="s">
        <v>3989</v>
      </c>
      <c r="D111" s="76" t="s">
        <v>69</v>
      </c>
      <c r="E111" s="12">
        <v>44484</v>
      </c>
      <c r="F111" s="74" t="s">
        <v>523</v>
      </c>
      <c r="G111" s="12" t="s">
        <v>3137</v>
      </c>
      <c r="H111" s="75" t="s">
        <v>3138</v>
      </c>
      <c r="I111" s="15">
        <v>62</v>
      </c>
      <c r="J111" s="15">
        <v>68</v>
      </c>
      <c r="K111" s="15">
        <v>23</v>
      </c>
      <c r="L111" s="15">
        <v>11</v>
      </c>
      <c r="M111" s="79">
        <v>24.242000000000001</v>
      </c>
      <c r="N111" s="101">
        <v>24.242000000000001</v>
      </c>
      <c r="O111" s="63">
        <v>2530</v>
      </c>
      <c r="P111" s="64">
        <f>Table22457891011234567891011121314151617181920212223242526[[#This Row],[PEMBULATAN]]*O111</f>
        <v>61332.26</v>
      </c>
    </row>
    <row r="112" spans="1:16" ht="27" customHeight="1" x14ac:dyDescent="0.2">
      <c r="A112" s="13"/>
      <c r="B112" s="73"/>
      <c r="C112" s="71" t="s">
        <v>3990</v>
      </c>
      <c r="D112" s="76" t="s">
        <v>69</v>
      </c>
      <c r="E112" s="12">
        <v>44484</v>
      </c>
      <c r="F112" s="74" t="s">
        <v>523</v>
      </c>
      <c r="G112" s="12" t="s">
        <v>3137</v>
      </c>
      <c r="H112" s="75" t="s">
        <v>3138</v>
      </c>
      <c r="I112" s="15">
        <v>82</v>
      </c>
      <c r="J112" s="15">
        <v>64</v>
      </c>
      <c r="K112" s="15">
        <v>26</v>
      </c>
      <c r="L112" s="15">
        <v>15</v>
      </c>
      <c r="M112" s="79">
        <v>34.112000000000002</v>
      </c>
      <c r="N112" s="101">
        <v>34.112000000000002</v>
      </c>
      <c r="O112" s="63">
        <v>2530</v>
      </c>
      <c r="P112" s="64">
        <f>Table22457891011234567891011121314151617181920212223242526[[#This Row],[PEMBULATAN]]*O112</f>
        <v>86303.360000000001</v>
      </c>
    </row>
    <row r="113" spans="1:16" ht="27" customHeight="1" x14ac:dyDescent="0.2">
      <c r="A113" s="13"/>
      <c r="B113" s="73"/>
      <c r="C113" s="71" t="s">
        <v>3991</v>
      </c>
      <c r="D113" s="76" t="s">
        <v>69</v>
      </c>
      <c r="E113" s="12">
        <v>44484</v>
      </c>
      <c r="F113" s="74" t="s">
        <v>523</v>
      </c>
      <c r="G113" s="12" t="s">
        <v>3137</v>
      </c>
      <c r="H113" s="75" t="s">
        <v>3138</v>
      </c>
      <c r="I113" s="15">
        <v>85</v>
      </c>
      <c r="J113" s="15">
        <v>62</v>
      </c>
      <c r="K113" s="15">
        <v>28</v>
      </c>
      <c r="L113" s="15">
        <v>17</v>
      </c>
      <c r="M113" s="79">
        <v>36.89</v>
      </c>
      <c r="N113" s="101">
        <v>36.89</v>
      </c>
      <c r="O113" s="63">
        <v>2530</v>
      </c>
      <c r="P113" s="64">
        <f>Table22457891011234567891011121314151617181920212223242526[[#This Row],[PEMBULATAN]]*O113</f>
        <v>93331.7</v>
      </c>
    </row>
    <row r="114" spans="1:16" ht="27" customHeight="1" x14ac:dyDescent="0.2">
      <c r="A114" s="13"/>
      <c r="B114" s="73"/>
      <c r="C114" s="71" t="s">
        <v>3992</v>
      </c>
      <c r="D114" s="76" t="s">
        <v>69</v>
      </c>
      <c r="E114" s="12">
        <v>44484</v>
      </c>
      <c r="F114" s="74" t="s">
        <v>523</v>
      </c>
      <c r="G114" s="12" t="s">
        <v>3137</v>
      </c>
      <c r="H114" s="75" t="s">
        <v>3138</v>
      </c>
      <c r="I114" s="15">
        <v>80</v>
      </c>
      <c r="J114" s="15">
        <v>64</v>
      </c>
      <c r="K114" s="15">
        <v>15</v>
      </c>
      <c r="L114" s="15">
        <v>6</v>
      </c>
      <c r="M114" s="79">
        <v>19.2</v>
      </c>
      <c r="N114" s="101">
        <v>19.2</v>
      </c>
      <c r="O114" s="63">
        <v>2530</v>
      </c>
      <c r="P114" s="64">
        <f>Table22457891011234567891011121314151617181920212223242526[[#This Row],[PEMBULATAN]]*O114</f>
        <v>48576</v>
      </c>
    </row>
    <row r="115" spans="1:16" ht="27" customHeight="1" x14ac:dyDescent="0.2">
      <c r="A115" s="13"/>
      <c r="B115" s="73"/>
      <c r="C115" s="71" t="s">
        <v>3993</v>
      </c>
      <c r="D115" s="76" t="s">
        <v>69</v>
      </c>
      <c r="E115" s="12">
        <v>44484</v>
      </c>
      <c r="F115" s="74" t="s">
        <v>523</v>
      </c>
      <c r="G115" s="12" t="s">
        <v>3137</v>
      </c>
      <c r="H115" s="75" t="s">
        <v>3138</v>
      </c>
      <c r="I115" s="15">
        <v>110</v>
      </c>
      <c r="J115" s="15">
        <v>42</v>
      </c>
      <c r="K115" s="15">
        <v>38</v>
      </c>
      <c r="L115" s="15">
        <v>40</v>
      </c>
      <c r="M115" s="79">
        <v>43.89</v>
      </c>
      <c r="N115" s="101">
        <v>43.89</v>
      </c>
      <c r="O115" s="63">
        <v>2530</v>
      </c>
      <c r="P115" s="64">
        <f>Table22457891011234567891011121314151617181920212223242526[[#This Row],[PEMBULATAN]]*O115</f>
        <v>111041.7</v>
      </c>
    </row>
    <row r="116" spans="1:16" ht="27" customHeight="1" x14ac:dyDescent="0.2">
      <c r="A116" s="13"/>
      <c r="B116" s="73"/>
      <c r="C116" s="71" t="s">
        <v>3994</v>
      </c>
      <c r="D116" s="76" t="s">
        <v>69</v>
      </c>
      <c r="E116" s="12">
        <v>44484</v>
      </c>
      <c r="F116" s="74" t="s">
        <v>523</v>
      </c>
      <c r="G116" s="12" t="s">
        <v>3137</v>
      </c>
      <c r="H116" s="75" t="s">
        <v>3138</v>
      </c>
      <c r="I116" s="15">
        <v>64</v>
      </c>
      <c r="J116" s="15">
        <v>47</v>
      </c>
      <c r="K116" s="15">
        <v>16</v>
      </c>
      <c r="L116" s="15">
        <v>10</v>
      </c>
      <c r="M116" s="79">
        <v>12.032</v>
      </c>
      <c r="N116" s="101">
        <v>12.032</v>
      </c>
      <c r="O116" s="63">
        <v>2530</v>
      </c>
      <c r="P116" s="64">
        <f>Table22457891011234567891011121314151617181920212223242526[[#This Row],[PEMBULATAN]]*O116</f>
        <v>30440.959999999999</v>
      </c>
    </row>
    <row r="117" spans="1:16" ht="27" customHeight="1" x14ac:dyDescent="0.2">
      <c r="A117" s="13"/>
      <c r="B117" s="73"/>
      <c r="C117" s="71" t="s">
        <v>3995</v>
      </c>
      <c r="D117" s="76" t="s">
        <v>69</v>
      </c>
      <c r="E117" s="12">
        <v>44484</v>
      </c>
      <c r="F117" s="74" t="s">
        <v>523</v>
      </c>
      <c r="G117" s="12" t="s">
        <v>3137</v>
      </c>
      <c r="H117" s="75" t="s">
        <v>3138</v>
      </c>
      <c r="I117" s="15">
        <v>86</v>
      </c>
      <c r="J117" s="15">
        <v>54</v>
      </c>
      <c r="K117" s="15">
        <v>12</v>
      </c>
      <c r="L117" s="15">
        <v>2</v>
      </c>
      <c r="M117" s="79">
        <v>13.932</v>
      </c>
      <c r="N117" s="101">
        <v>13.932</v>
      </c>
      <c r="O117" s="63">
        <v>2530</v>
      </c>
      <c r="P117" s="64">
        <f>Table22457891011234567891011121314151617181920212223242526[[#This Row],[PEMBULATAN]]*O117</f>
        <v>35247.96</v>
      </c>
    </row>
    <row r="118" spans="1:16" ht="27" customHeight="1" x14ac:dyDescent="0.2">
      <c r="A118" s="13"/>
      <c r="B118" s="73"/>
      <c r="C118" s="71" t="s">
        <v>3996</v>
      </c>
      <c r="D118" s="76" t="s">
        <v>69</v>
      </c>
      <c r="E118" s="12">
        <v>44484</v>
      </c>
      <c r="F118" s="74" t="s">
        <v>523</v>
      </c>
      <c r="G118" s="12" t="s">
        <v>3137</v>
      </c>
      <c r="H118" s="75" t="s">
        <v>3138</v>
      </c>
      <c r="I118" s="15">
        <v>66</v>
      </c>
      <c r="J118" s="15">
        <v>45</v>
      </c>
      <c r="K118" s="15">
        <v>18</v>
      </c>
      <c r="L118" s="15">
        <v>3</v>
      </c>
      <c r="M118" s="79">
        <v>13.365</v>
      </c>
      <c r="N118" s="101">
        <v>14</v>
      </c>
      <c r="O118" s="63">
        <v>2530</v>
      </c>
      <c r="P118" s="64">
        <f>Table22457891011234567891011121314151617181920212223242526[[#This Row],[PEMBULATAN]]*O118</f>
        <v>35420</v>
      </c>
    </row>
    <row r="119" spans="1:16" ht="27" customHeight="1" x14ac:dyDescent="0.2">
      <c r="A119" s="13"/>
      <c r="B119" s="73"/>
      <c r="C119" s="71" t="s">
        <v>3997</v>
      </c>
      <c r="D119" s="76" t="s">
        <v>69</v>
      </c>
      <c r="E119" s="12">
        <v>44484</v>
      </c>
      <c r="F119" s="74" t="s">
        <v>523</v>
      </c>
      <c r="G119" s="12" t="s">
        <v>3137</v>
      </c>
      <c r="H119" s="75" t="s">
        <v>3138</v>
      </c>
      <c r="I119" s="15">
        <v>82</v>
      </c>
      <c r="J119" s="15">
        <v>56</v>
      </c>
      <c r="K119" s="15">
        <v>10</v>
      </c>
      <c r="L119" s="15">
        <v>2</v>
      </c>
      <c r="M119" s="79">
        <v>11.48</v>
      </c>
      <c r="N119" s="101">
        <v>12</v>
      </c>
      <c r="O119" s="63">
        <v>2530</v>
      </c>
      <c r="P119" s="64">
        <f>Table22457891011234567891011121314151617181920212223242526[[#This Row],[PEMBULATAN]]*O119</f>
        <v>30360</v>
      </c>
    </row>
    <row r="120" spans="1:16" ht="27" customHeight="1" x14ac:dyDescent="0.2">
      <c r="A120" s="13"/>
      <c r="B120" s="73"/>
      <c r="C120" s="71" t="s">
        <v>3998</v>
      </c>
      <c r="D120" s="76" t="s">
        <v>69</v>
      </c>
      <c r="E120" s="12">
        <v>44484</v>
      </c>
      <c r="F120" s="74" t="s">
        <v>523</v>
      </c>
      <c r="G120" s="12" t="s">
        <v>3137</v>
      </c>
      <c r="H120" s="75" t="s">
        <v>3138</v>
      </c>
      <c r="I120" s="15">
        <v>62</v>
      </c>
      <c r="J120" s="15">
        <v>36</v>
      </c>
      <c r="K120" s="15">
        <v>26</v>
      </c>
      <c r="L120" s="15">
        <v>10</v>
      </c>
      <c r="M120" s="79">
        <v>14.507999999999999</v>
      </c>
      <c r="N120" s="101">
        <v>14.507999999999999</v>
      </c>
      <c r="O120" s="63">
        <v>2530</v>
      </c>
      <c r="P120" s="64">
        <f>Table22457891011234567891011121314151617181920212223242526[[#This Row],[PEMBULATAN]]*O120</f>
        <v>36705.24</v>
      </c>
    </row>
    <row r="121" spans="1:16" ht="27" customHeight="1" x14ac:dyDescent="0.2">
      <c r="A121" s="13"/>
      <c r="B121" s="73"/>
      <c r="C121" s="71" t="s">
        <v>3999</v>
      </c>
      <c r="D121" s="76" t="s">
        <v>69</v>
      </c>
      <c r="E121" s="12">
        <v>44484</v>
      </c>
      <c r="F121" s="74" t="s">
        <v>523</v>
      </c>
      <c r="G121" s="12" t="s">
        <v>3137</v>
      </c>
      <c r="H121" s="75" t="s">
        <v>3138</v>
      </c>
      <c r="I121" s="15">
        <v>44</v>
      </c>
      <c r="J121" s="15">
        <v>39</v>
      </c>
      <c r="K121" s="15">
        <v>24</v>
      </c>
      <c r="L121" s="15">
        <v>2</v>
      </c>
      <c r="M121" s="79">
        <v>10.295999999999999</v>
      </c>
      <c r="N121" s="101">
        <v>11</v>
      </c>
      <c r="O121" s="63">
        <v>2530</v>
      </c>
      <c r="P121" s="64">
        <f>Table22457891011234567891011121314151617181920212223242526[[#This Row],[PEMBULATAN]]*O121</f>
        <v>27830</v>
      </c>
    </row>
    <row r="122" spans="1:16" ht="27" customHeight="1" x14ac:dyDescent="0.2">
      <c r="A122" s="13"/>
      <c r="B122" s="73"/>
      <c r="C122" s="71" t="s">
        <v>4000</v>
      </c>
      <c r="D122" s="76" t="s">
        <v>69</v>
      </c>
      <c r="E122" s="12">
        <v>44484</v>
      </c>
      <c r="F122" s="74" t="s">
        <v>523</v>
      </c>
      <c r="G122" s="12" t="s">
        <v>3137</v>
      </c>
      <c r="H122" s="75" t="s">
        <v>3138</v>
      </c>
      <c r="I122" s="15">
        <v>53</v>
      </c>
      <c r="J122" s="15">
        <v>34</v>
      </c>
      <c r="K122" s="15">
        <v>29</v>
      </c>
      <c r="L122" s="15">
        <v>4</v>
      </c>
      <c r="M122" s="79">
        <v>13.064500000000001</v>
      </c>
      <c r="N122" s="101">
        <v>13.064500000000001</v>
      </c>
      <c r="O122" s="63">
        <v>2530</v>
      </c>
      <c r="P122" s="64">
        <f>Table22457891011234567891011121314151617181920212223242526[[#This Row],[PEMBULATAN]]*O122</f>
        <v>33053.185000000005</v>
      </c>
    </row>
    <row r="123" spans="1:16" ht="27" customHeight="1" x14ac:dyDescent="0.2">
      <c r="A123" s="13"/>
      <c r="B123" s="73"/>
      <c r="C123" s="71" t="s">
        <v>4001</v>
      </c>
      <c r="D123" s="76" t="s">
        <v>69</v>
      </c>
      <c r="E123" s="12">
        <v>44484</v>
      </c>
      <c r="F123" s="74" t="s">
        <v>523</v>
      </c>
      <c r="G123" s="12" t="s">
        <v>3137</v>
      </c>
      <c r="H123" s="75" t="s">
        <v>3138</v>
      </c>
      <c r="I123" s="15">
        <v>102</v>
      </c>
      <c r="J123" s="15">
        <v>46</v>
      </c>
      <c r="K123" s="15">
        <v>6</v>
      </c>
      <c r="L123" s="15">
        <v>2</v>
      </c>
      <c r="M123" s="79">
        <v>7.0380000000000003</v>
      </c>
      <c r="N123" s="101">
        <v>7.0380000000000003</v>
      </c>
      <c r="O123" s="63">
        <v>2530</v>
      </c>
      <c r="P123" s="64">
        <f>Table22457891011234567891011121314151617181920212223242526[[#This Row],[PEMBULATAN]]*O123</f>
        <v>17806.14</v>
      </c>
    </row>
    <row r="124" spans="1:16" ht="27" customHeight="1" x14ac:dyDescent="0.2">
      <c r="A124" s="13"/>
      <c r="B124" s="73"/>
      <c r="C124" s="71" t="s">
        <v>4002</v>
      </c>
      <c r="D124" s="76" t="s">
        <v>69</v>
      </c>
      <c r="E124" s="12">
        <v>44484</v>
      </c>
      <c r="F124" s="74" t="s">
        <v>523</v>
      </c>
      <c r="G124" s="12" t="s">
        <v>3137</v>
      </c>
      <c r="H124" s="75" t="s">
        <v>3138</v>
      </c>
      <c r="I124" s="15">
        <v>95</v>
      </c>
      <c r="J124" s="15">
        <v>40</v>
      </c>
      <c r="K124" s="15">
        <v>38</v>
      </c>
      <c r="L124" s="15">
        <v>24</v>
      </c>
      <c r="M124" s="79">
        <v>36.1</v>
      </c>
      <c r="N124" s="101">
        <v>36.1</v>
      </c>
      <c r="O124" s="63">
        <v>2530</v>
      </c>
      <c r="P124" s="64">
        <f>Table22457891011234567891011121314151617181920212223242526[[#This Row],[PEMBULATAN]]*O124</f>
        <v>91333</v>
      </c>
    </row>
    <row r="125" spans="1:16" ht="27" customHeight="1" x14ac:dyDescent="0.2">
      <c r="A125" s="13"/>
      <c r="B125" s="73"/>
      <c r="C125" s="71" t="s">
        <v>4003</v>
      </c>
      <c r="D125" s="76" t="s">
        <v>69</v>
      </c>
      <c r="E125" s="12">
        <v>44484</v>
      </c>
      <c r="F125" s="74" t="s">
        <v>523</v>
      </c>
      <c r="G125" s="12" t="s">
        <v>3137</v>
      </c>
      <c r="H125" s="75" t="s">
        <v>3138</v>
      </c>
      <c r="I125" s="15">
        <v>84</v>
      </c>
      <c r="J125" s="15">
        <v>58</v>
      </c>
      <c r="K125" s="15">
        <v>10</v>
      </c>
      <c r="L125" s="15">
        <v>2</v>
      </c>
      <c r="M125" s="79">
        <v>12.18</v>
      </c>
      <c r="N125" s="101">
        <v>12.18</v>
      </c>
      <c r="O125" s="63">
        <v>2530</v>
      </c>
      <c r="P125" s="64">
        <f>Table22457891011234567891011121314151617181920212223242526[[#This Row],[PEMBULATAN]]*O125</f>
        <v>30815.399999999998</v>
      </c>
    </row>
    <row r="126" spans="1:16" ht="27" customHeight="1" x14ac:dyDescent="0.2">
      <c r="A126" s="13"/>
      <c r="B126" s="73"/>
      <c r="C126" s="71" t="s">
        <v>4004</v>
      </c>
      <c r="D126" s="76" t="s">
        <v>69</v>
      </c>
      <c r="E126" s="12">
        <v>44484</v>
      </c>
      <c r="F126" s="74" t="s">
        <v>523</v>
      </c>
      <c r="G126" s="12" t="s">
        <v>3137</v>
      </c>
      <c r="H126" s="75" t="s">
        <v>3138</v>
      </c>
      <c r="I126" s="15">
        <v>70</v>
      </c>
      <c r="J126" s="15">
        <v>58</v>
      </c>
      <c r="K126" s="15">
        <v>23</v>
      </c>
      <c r="L126" s="15">
        <v>7</v>
      </c>
      <c r="M126" s="79">
        <v>23.344999999999999</v>
      </c>
      <c r="N126" s="101">
        <v>24</v>
      </c>
      <c r="O126" s="63">
        <v>2530</v>
      </c>
      <c r="P126" s="64">
        <f>Table22457891011234567891011121314151617181920212223242526[[#This Row],[PEMBULATAN]]*O126</f>
        <v>60720</v>
      </c>
    </row>
    <row r="127" spans="1:16" ht="27" customHeight="1" x14ac:dyDescent="0.2">
      <c r="A127" s="13"/>
      <c r="B127" s="73"/>
      <c r="C127" s="71" t="s">
        <v>4005</v>
      </c>
      <c r="D127" s="76" t="s">
        <v>69</v>
      </c>
      <c r="E127" s="12">
        <v>44484</v>
      </c>
      <c r="F127" s="74" t="s">
        <v>523</v>
      </c>
      <c r="G127" s="12" t="s">
        <v>3137</v>
      </c>
      <c r="H127" s="75" t="s">
        <v>3138</v>
      </c>
      <c r="I127" s="15">
        <v>82</v>
      </c>
      <c r="J127" s="15">
        <v>64</v>
      </c>
      <c r="K127" s="15">
        <v>28</v>
      </c>
      <c r="L127" s="15">
        <v>15</v>
      </c>
      <c r="M127" s="79">
        <v>36.735999999999997</v>
      </c>
      <c r="N127" s="101">
        <v>36.735999999999997</v>
      </c>
      <c r="O127" s="63">
        <v>2530</v>
      </c>
      <c r="P127" s="64">
        <f>Table22457891011234567891011121314151617181920212223242526[[#This Row],[PEMBULATAN]]*O127</f>
        <v>92942.079999999987</v>
      </c>
    </row>
    <row r="128" spans="1:16" ht="27" customHeight="1" x14ac:dyDescent="0.2">
      <c r="A128" s="13"/>
      <c r="B128" s="73"/>
      <c r="C128" s="71" t="s">
        <v>4006</v>
      </c>
      <c r="D128" s="76" t="s">
        <v>69</v>
      </c>
      <c r="E128" s="12">
        <v>44484</v>
      </c>
      <c r="F128" s="74" t="s">
        <v>523</v>
      </c>
      <c r="G128" s="12" t="s">
        <v>3137</v>
      </c>
      <c r="H128" s="75" t="s">
        <v>3138</v>
      </c>
      <c r="I128" s="15">
        <v>86</v>
      </c>
      <c r="J128" s="15">
        <v>56</v>
      </c>
      <c r="K128" s="15">
        <v>21</v>
      </c>
      <c r="L128" s="15">
        <v>7</v>
      </c>
      <c r="M128" s="79">
        <v>25.283999999999999</v>
      </c>
      <c r="N128" s="101">
        <v>25.283999999999999</v>
      </c>
      <c r="O128" s="63">
        <v>2530</v>
      </c>
      <c r="P128" s="64">
        <f>Table22457891011234567891011121314151617181920212223242526[[#This Row],[PEMBULATAN]]*O128</f>
        <v>63968.52</v>
      </c>
    </row>
    <row r="129" spans="1:16" ht="27" customHeight="1" x14ac:dyDescent="0.2">
      <c r="A129" s="13"/>
      <c r="B129" s="73"/>
      <c r="C129" s="71" t="s">
        <v>4007</v>
      </c>
      <c r="D129" s="76" t="s">
        <v>69</v>
      </c>
      <c r="E129" s="12">
        <v>44484</v>
      </c>
      <c r="F129" s="74" t="s">
        <v>523</v>
      </c>
      <c r="G129" s="12" t="s">
        <v>3137</v>
      </c>
      <c r="H129" s="75" t="s">
        <v>3138</v>
      </c>
      <c r="I129" s="15">
        <v>80</v>
      </c>
      <c r="J129" s="15">
        <v>64</v>
      </c>
      <c r="K129" s="15">
        <v>19</v>
      </c>
      <c r="L129" s="15">
        <v>10</v>
      </c>
      <c r="M129" s="79">
        <v>24.32</v>
      </c>
      <c r="N129" s="101">
        <v>25</v>
      </c>
      <c r="O129" s="63">
        <v>2530</v>
      </c>
      <c r="P129" s="64">
        <f>Table22457891011234567891011121314151617181920212223242526[[#This Row],[PEMBULATAN]]*O129</f>
        <v>63250</v>
      </c>
    </row>
    <row r="130" spans="1:16" ht="27" customHeight="1" x14ac:dyDescent="0.2">
      <c r="A130" s="13"/>
      <c r="B130" s="73"/>
      <c r="C130" s="71" t="s">
        <v>4008</v>
      </c>
      <c r="D130" s="76" t="s">
        <v>69</v>
      </c>
      <c r="E130" s="12">
        <v>44484</v>
      </c>
      <c r="F130" s="74" t="s">
        <v>523</v>
      </c>
      <c r="G130" s="12" t="s">
        <v>3137</v>
      </c>
      <c r="H130" s="75" t="s">
        <v>3138</v>
      </c>
      <c r="I130" s="15">
        <v>70</v>
      </c>
      <c r="J130" s="15">
        <v>62</v>
      </c>
      <c r="K130" s="15">
        <v>22</v>
      </c>
      <c r="L130" s="15">
        <v>9</v>
      </c>
      <c r="M130" s="79">
        <v>23.87</v>
      </c>
      <c r="N130" s="101">
        <v>23.87</v>
      </c>
      <c r="O130" s="63">
        <v>2530</v>
      </c>
      <c r="P130" s="64">
        <f>Table22457891011234567891011121314151617181920212223242526[[#This Row],[PEMBULATAN]]*O130</f>
        <v>60391.100000000006</v>
      </c>
    </row>
    <row r="131" spans="1:16" ht="27" customHeight="1" x14ac:dyDescent="0.2">
      <c r="A131" s="13"/>
      <c r="B131" s="73"/>
      <c r="C131" s="71" t="s">
        <v>4009</v>
      </c>
      <c r="D131" s="76" t="s">
        <v>69</v>
      </c>
      <c r="E131" s="12">
        <v>44484</v>
      </c>
      <c r="F131" s="74" t="s">
        <v>523</v>
      </c>
      <c r="G131" s="12" t="s">
        <v>3137</v>
      </c>
      <c r="H131" s="75" t="s">
        <v>3138</v>
      </c>
      <c r="I131" s="15">
        <v>42</v>
      </c>
      <c r="J131" s="15">
        <v>32</v>
      </c>
      <c r="K131" s="15">
        <v>15</v>
      </c>
      <c r="L131" s="15">
        <v>2</v>
      </c>
      <c r="M131" s="79">
        <v>5.04</v>
      </c>
      <c r="N131" s="101">
        <v>5.04</v>
      </c>
      <c r="O131" s="63">
        <v>2530</v>
      </c>
      <c r="P131" s="64">
        <f>Table22457891011234567891011121314151617181920212223242526[[#This Row],[PEMBULATAN]]*O131</f>
        <v>12751.2</v>
      </c>
    </row>
    <row r="132" spans="1:16" ht="27" customHeight="1" x14ac:dyDescent="0.2">
      <c r="A132" s="13"/>
      <c r="B132" s="73"/>
      <c r="C132" s="71" t="s">
        <v>4010</v>
      </c>
      <c r="D132" s="76" t="s">
        <v>69</v>
      </c>
      <c r="E132" s="12">
        <v>44484</v>
      </c>
      <c r="F132" s="74" t="s">
        <v>523</v>
      </c>
      <c r="G132" s="12" t="s">
        <v>3137</v>
      </c>
      <c r="H132" s="75" t="s">
        <v>3138</v>
      </c>
      <c r="I132" s="15">
        <v>82</v>
      </c>
      <c r="J132" s="15">
        <v>63</v>
      </c>
      <c r="K132" s="15">
        <v>18</v>
      </c>
      <c r="L132" s="15">
        <v>14</v>
      </c>
      <c r="M132" s="79">
        <v>23.247</v>
      </c>
      <c r="N132" s="101">
        <v>23.247</v>
      </c>
      <c r="O132" s="63">
        <v>2530</v>
      </c>
      <c r="P132" s="64">
        <f>Table22457891011234567891011121314151617181920212223242526[[#This Row],[PEMBULATAN]]*O132</f>
        <v>58814.909999999996</v>
      </c>
    </row>
    <row r="133" spans="1:16" ht="27" customHeight="1" x14ac:dyDescent="0.2">
      <c r="A133" s="13"/>
      <c r="B133" s="73"/>
      <c r="C133" s="71" t="s">
        <v>4011</v>
      </c>
      <c r="D133" s="76" t="s">
        <v>69</v>
      </c>
      <c r="E133" s="12">
        <v>44484</v>
      </c>
      <c r="F133" s="74" t="s">
        <v>523</v>
      </c>
      <c r="G133" s="12" t="s">
        <v>3137</v>
      </c>
      <c r="H133" s="75" t="s">
        <v>3138</v>
      </c>
      <c r="I133" s="15">
        <v>90</v>
      </c>
      <c r="J133" s="15">
        <v>62</v>
      </c>
      <c r="K133" s="15">
        <v>14</v>
      </c>
      <c r="L133" s="15">
        <v>7</v>
      </c>
      <c r="M133" s="79">
        <v>19.53</v>
      </c>
      <c r="N133" s="101">
        <v>19.53</v>
      </c>
      <c r="O133" s="63">
        <v>2530</v>
      </c>
      <c r="P133" s="64">
        <f>Table22457891011234567891011121314151617181920212223242526[[#This Row],[PEMBULATAN]]*O133</f>
        <v>49410.9</v>
      </c>
    </row>
    <row r="134" spans="1:16" ht="27" customHeight="1" x14ac:dyDescent="0.2">
      <c r="A134" s="13"/>
      <c r="B134" s="73"/>
      <c r="C134" s="71" t="s">
        <v>4012</v>
      </c>
      <c r="D134" s="76" t="s">
        <v>69</v>
      </c>
      <c r="E134" s="12">
        <v>44484</v>
      </c>
      <c r="F134" s="74" t="s">
        <v>523</v>
      </c>
      <c r="G134" s="12" t="s">
        <v>3137</v>
      </c>
      <c r="H134" s="75" t="s">
        <v>3138</v>
      </c>
      <c r="I134" s="15">
        <v>98</v>
      </c>
      <c r="J134" s="15">
        <v>52</v>
      </c>
      <c r="K134" s="15">
        <v>35</v>
      </c>
      <c r="L134" s="15">
        <v>32</v>
      </c>
      <c r="M134" s="79">
        <v>44.59</v>
      </c>
      <c r="N134" s="101">
        <v>44.59</v>
      </c>
      <c r="O134" s="63">
        <v>2530</v>
      </c>
      <c r="P134" s="64">
        <f>Table22457891011234567891011121314151617181920212223242526[[#This Row],[PEMBULATAN]]*O134</f>
        <v>112812.70000000001</v>
      </c>
    </row>
    <row r="135" spans="1:16" ht="27" customHeight="1" x14ac:dyDescent="0.2">
      <c r="A135" s="13"/>
      <c r="B135" s="73"/>
      <c r="C135" s="71" t="s">
        <v>4013</v>
      </c>
      <c r="D135" s="76" t="s">
        <v>69</v>
      </c>
      <c r="E135" s="12">
        <v>44484</v>
      </c>
      <c r="F135" s="74" t="s">
        <v>523</v>
      </c>
      <c r="G135" s="12" t="s">
        <v>3137</v>
      </c>
      <c r="H135" s="75" t="s">
        <v>3138</v>
      </c>
      <c r="I135" s="15">
        <v>82</v>
      </c>
      <c r="J135" s="15">
        <v>56</v>
      </c>
      <c r="K135" s="15">
        <v>10</v>
      </c>
      <c r="L135" s="15">
        <v>2</v>
      </c>
      <c r="M135" s="79">
        <v>11.48</v>
      </c>
      <c r="N135" s="101">
        <v>12</v>
      </c>
      <c r="O135" s="63">
        <v>2530</v>
      </c>
      <c r="P135" s="64">
        <f>Table22457891011234567891011121314151617181920212223242526[[#This Row],[PEMBULATAN]]*O135</f>
        <v>30360</v>
      </c>
    </row>
    <row r="136" spans="1:16" ht="27" customHeight="1" x14ac:dyDescent="0.2">
      <c r="A136" s="13"/>
      <c r="B136" s="73"/>
      <c r="C136" s="71" t="s">
        <v>4014</v>
      </c>
      <c r="D136" s="76" t="s">
        <v>69</v>
      </c>
      <c r="E136" s="12">
        <v>44484</v>
      </c>
      <c r="F136" s="74" t="s">
        <v>523</v>
      </c>
      <c r="G136" s="12" t="s">
        <v>3137</v>
      </c>
      <c r="H136" s="75" t="s">
        <v>3138</v>
      </c>
      <c r="I136" s="15">
        <v>52</v>
      </c>
      <c r="J136" s="15">
        <v>42</v>
      </c>
      <c r="K136" s="15">
        <v>22</v>
      </c>
      <c r="L136" s="15">
        <v>6</v>
      </c>
      <c r="M136" s="79">
        <v>12.012</v>
      </c>
      <c r="N136" s="101">
        <v>12.012</v>
      </c>
      <c r="O136" s="63">
        <v>2530</v>
      </c>
      <c r="P136" s="64">
        <f>Table22457891011234567891011121314151617181920212223242526[[#This Row],[PEMBULATAN]]*O136</f>
        <v>30390.36</v>
      </c>
    </row>
    <row r="137" spans="1:16" ht="27" customHeight="1" x14ac:dyDescent="0.2">
      <c r="A137" s="13"/>
      <c r="B137" s="73"/>
      <c r="C137" s="71" t="s">
        <v>4015</v>
      </c>
      <c r="D137" s="76" t="s">
        <v>69</v>
      </c>
      <c r="E137" s="12">
        <v>44484</v>
      </c>
      <c r="F137" s="74" t="s">
        <v>523</v>
      </c>
      <c r="G137" s="12" t="s">
        <v>3137</v>
      </c>
      <c r="H137" s="75" t="s">
        <v>3138</v>
      </c>
      <c r="I137" s="15">
        <v>47</v>
      </c>
      <c r="J137" s="15">
        <v>32</v>
      </c>
      <c r="K137" s="15">
        <v>18</v>
      </c>
      <c r="L137" s="15">
        <v>8</v>
      </c>
      <c r="M137" s="79">
        <v>6.7679999999999998</v>
      </c>
      <c r="N137" s="101">
        <v>8</v>
      </c>
      <c r="O137" s="63">
        <v>2530</v>
      </c>
      <c r="P137" s="64">
        <f>Table22457891011234567891011121314151617181920212223242526[[#This Row],[PEMBULATAN]]*O137</f>
        <v>20240</v>
      </c>
    </row>
    <row r="138" spans="1:16" ht="27" customHeight="1" x14ac:dyDescent="0.2">
      <c r="A138" s="13"/>
      <c r="B138" s="73"/>
      <c r="C138" s="71" t="s">
        <v>4016</v>
      </c>
      <c r="D138" s="76" t="s">
        <v>69</v>
      </c>
      <c r="E138" s="12">
        <v>44484</v>
      </c>
      <c r="F138" s="74" t="s">
        <v>523</v>
      </c>
      <c r="G138" s="12" t="s">
        <v>3137</v>
      </c>
      <c r="H138" s="75" t="s">
        <v>3138</v>
      </c>
      <c r="I138" s="15">
        <v>49</v>
      </c>
      <c r="J138" s="15">
        <v>49</v>
      </c>
      <c r="K138" s="15">
        <v>16</v>
      </c>
      <c r="L138" s="15">
        <v>4</v>
      </c>
      <c r="M138" s="79">
        <v>9.6039999999999992</v>
      </c>
      <c r="N138" s="101">
        <v>9.6039999999999992</v>
      </c>
      <c r="O138" s="63">
        <v>2530</v>
      </c>
      <c r="P138" s="64">
        <f>Table22457891011234567891011121314151617181920212223242526[[#This Row],[PEMBULATAN]]*O138</f>
        <v>24298.12</v>
      </c>
    </row>
    <row r="139" spans="1:16" ht="27" customHeight="1" x14ac:dyDescent="0.2">
      <c r="A139" s="13"/>
      <c r="B139" s="73"/>
      <c r="C139" s="71" t="s">
        <v>4017</v>
      </c>
      <c r="D139" s="76" t="s">
        <v>69</v>
      </c>
      <c r="E139" s="12">
        <v>44484</v>
      </c>
      <c r="F139" s="74" t="s">
        <v>523</v>
      </c>
      <c r="G139" s="12" t="s">
        <v>3137</v>
      </c>
      <c r="H139" s="75" t="s">
        <v>3138</v>
      </c>
      <c r="I139" s="15">
        <v>40</v>
      </c>
      <c r="J139" s="15">
        <v>30</v>
      </c>
      <c r="K139" s="15">
        <v>23</v>
      </c>
      <c r="L139" s="15">
        <v>3</v>
      </c>
      <c r="M139" s="79">
        <v>6.9</v>
      </c>
      <c r="N139" s="101">
        <v>6.9</v>
      </c>
      <c r="O139" s="63">
        <v>2530</v>
      </c>
      <c r="P139" s="64">
        <f>Table22457891011234567891011121314151617181920212223242526[[#This Row],[PEMBULATAN]]*O139</f>
        <v>17457</v>
      </c>
    </row>
    <row r="140" spans="1:16" ht="27" customHeight="1" x14ac:dyDescent="0.2">
      <c r="A140" s="13"/>
      <c r="B140" s="73"/>
      <c r="C140" s="71" t="s">
        <v>4018</v>
      </c>
      <c r="D140" s="76" t="s">
        <v>69</v>
      </c>
      <c r="E140" s="12">
        <v>44484</v>
      </c>
      <c r="F140" s="74" t="s">
        <v>523</v>
      </c>
      <c r="G140" s="12" t="s">
        <v>3137</v>
      </c>
      <c r="H140" s="75" t="s">
        <v>3138</v>
      </c>
      <c r="I140" s="15">
        <v>80</v>
      </c>
      <c r="J140" s="15">
        <v>62</v>
      </c>
      <c r="K140" s="15">
        <v>28</v>
      </c>
      <c r="L140" s="15">
        <v>8</v>
      </c>
      <c r="M140" s="79">
        <v>34.72</v>
      </c>
      <c r="N140" s="101">
        <v>34.72</v>
      </c>
      <c r="O140" s="63">
        <v>2530</v>
      </c>
      <c r="P140" s="64">
        <f>Table22457891011234567891011121314151617181920212223242526[[#This Row],[PEMBULATAN]]*O140</f>
        <v>87841.599999999991</v>
      </c>
    </row>
    <row r="141" spans="1:16" ht="27" customHeight="1" x14ac:dyDescent="0.2">
      <c r="A141" s="13"/>
      <c r="B141" s="73"/>
      <c r="C141" s="71" t="s">
        <v>4019</v>
      </c>
      <c r="D141" s="76" t="s">
        <v>69</v>
      </c>
      <c r="E141" s="12">
        <v>44484</v>
      </c>
      <c r="F141" s="74" t="s">
        <v>523</v>
      </c>
      <c r="G141" s="12" t="s">
        <v>3137</v>
      </c>
      <c r="H141" s="75" t="s">
        <v>3138</v>
      </c>
      <c r="I141" s="15">
        <v>65</v>
      </c>
      <c r="J141" s="15">
        <v>70</v>
      </c>
      <c r="K141" s="15">
        <v>20</v>
      </c>
      <c r="L141" s="15">
        <v>9</v>
      </c>
      <c r="M141" s="79">
        <v>22.75</v>
      </c>
      <c r="N141" s="101">
        <v>22.75</v>
      </c>
      <c r="O141" s="63">
        <v>2530</v>
      </c>
      <c r="P141" s="64">
        <f>Table22457891011234567891011121314151617181920212223242526[[#This Row],[PEMBULATAN]]*O141</f>
        <v>57557.5</v>
      </c>
    </row>
    <row r="142" spans="1:16" ht="27" customHeight="1" x14ac:dyDescent="0.2">
      <c r="A142" s="13"/>
      <c r="B142" s="73"/>
      <c r="C142" s="71" t="s">
        <v>4020</v>
      </c>
      <c r="D142" s="76" t="s">
        <v>69</v>
      </c>
      <c r="E142" s="12">
        <v>44484</v>
      </c>
      <c r="F142" s="74" t="s">
        <v>523</v>
      </c>
      <c r="G142" s="12" t="s">
        <v>3137</v>
      </c>
      <c r="H142" s="75" t="s">
        <v>3138</v>
      </c>
      <c r="I142" s="15">
        <v>65</v>
      </c>
      <c r="J142" s="15">
        <v>10</v>
      </c>
      <c r="K142" s="15">
        <v>5</v>
      </c>
      <c r="L142" s="15">
        <v>1</v>
      </c>
      <c r="M142" s="79">
        <v>0.8125</v>
      </c>
      <c r="N142" s="101">
        <v>1</v>
      </c>
      <c r="O142" s="63">
        <v>2530</v>
      </c>
      <c r="P142" s="64">
        <f>Table22457891011234567891011121314151617181920212223242526[[#This Row],[PEMBULATAN]]*O142</f>
        <v>2530</v>
      </c>
    </row>
    <row r="143" spans="1:16" ht="27" customHeight="1" x14ac:dyDescent="0.2">
      <c r="A143" s="13"/>
      <c r="B143" s="73"/>
      <c r="C143" s="71" t="s">
        <v>4021</v>
      </c>
      <c r="D143" s="76" t="s">
        <v>69</v>
      </c>
      <c r="E143" s="12">
        <v>44484</v>
      </c>
      <c r="F143" s="74" t="s">
        <v>523</v>
      </c>
      <c r="G143" s="12" t="s">
        <v>3137</v>
      </c>
      <c r="H143" s="75" t="s">
        <v>3138</v>
      </c>
      <c r="I143" s="15">
        <v>52</v>
      </c>
      <c r="J143" s="15">
        <v>22</v>
      </c>
      <c r="K143" s="15">
        <v>32</v>
      </c>
      <c r="L143" s="15">
        <v>3</v>
      </c>
      <c r="M143" s="79">
        <v>9.1519999999999992</v>
      </c>
      <c r="N143" s="101">
        <v>9.1519999999999992</v>
      </c>
      <c r="O143" s="63">
        <v>2530</v>
      </c>
      <c r="P143" s="64">
        <f>Table22457891011234567891011121314151617181920212223242526[[#This Row],[PEMBULATAN]]*O143</f>
        <v>23154.559999999998</v>
      </c>
    </row>
    <row r="144" spans="1:16" ht="27" customHeight="1" x14ac:dyDescent="0.2">
      <c r="A144" s="13"/>
      <c r="B144" s="73"/>
      <c r="C144" s="71" t="s">
        <v>4022</v>
      </c>
      <c r="D144" s="76" t="s">
        <v>69</v>
      </c>
      <c r="E144" s="12">
        <v>44484</v>
      </c>
      <c r="F144" s="74" t="s">
        <v>523</v>
      </c>
      <c r="G144" s="12" t="s">
        <v>3137</v>
      </c>
      <c r="H144" s="75" t="s">
        <v>3138</v>
      </c>
      <c r="I144" s="15">
        <v>76</v>
      </c>
      <c r="J144" s="15">
        <v>28</v>
      </c>
      <c r="K144" s="15">
        <v>13</v>
      </c>
      <c r="L144" s="15">
        <v>6</v>
      </c>
      <c r="M144" s="79">
        <v>6.9160000000000004</v>
      </c>
      <c r="N144" s="101">
        <v>6.9160000000000004</v>
      </c>
      <c r="O144" s="63">
        <v>2530</v>
      </c>
      <c r="P144" s="64">
        <f>Table22457891011234567891011121314151617181920212223242526[[#This Row],[PEMBULATAN]]*O144</f>
        <v>17497.48</v>
      </c>
    </row>
    <row r="145" spans="1:16" ht="27" customHeight="1" x14ac:dyDescent="0.2">
      <c r="A145" s="13"/>
      <c r="B145" s="73"/>
      <c r="C145" s="71" t="s">
        <v>4023</v>
      </c>
      <c r="D145" s="76" t="s">
        <v>69</v>
      </c>
      <c r="E145" s="12">
        <v>44484</v>
      </c>
      <c r="F145" s="74" t="s">
        <v>523</v>
      </c>
      <c r="G145" s="12" t="s">
        <v>3137</v>
      </c>
      <c r="H145" s="75" t="s">
        <v>3138</v>
      </c>
      <c r="I145" s="15">
        <v>65</v>
      </c>
      <c r="J145" s="15">
        <v>68</v>
      </c>
      <c r="K145" s="15">
        <v>20</v>
      </c>
      <c r="L145" s="15">
        <v>10</v>
      </c>
      <c r="M145" s="79">
        <v>22.1</v>
      </c>
      <c r="N145" s="101">
        <v>22.1</v>
      </c>
      <c r="O145" s="63">
        <v>2530</v>
      </c>
      <c r="P145" s="64">
        <f>Table22457891011234567891011121314151617181920212223242526[[#This Row],[PEMBULATAN]]*O145</f>
        <v>55913</v>
      </c>
    </row>
    <row r="146" spans="1:16" ht="27" customHeight="1" x14ac:dyDescent="0.2">
      <c r="A146" s="13"/>
      <c r="B146" s="73"/>
      <c r="C146" s="71" t="s">
        <v>4024</v>
      </c>
      <c r="D146" s="76" t="s">
        <v>69</v>
      </c>
      <c r="E146" s="12">
        <v>44484</v>
      </c>
      <c r="F146" s="74" t="s">
        <v>523</v>
      </c>
      <c r="G146" s="12" t="s">
        <v>3137</v>
      </c>
      <c r="H146" s="75" t="s">
        <v>3138</v>
      </c>
      <c r="I146" s="15">
        <v>83</v>
      </c>
      <c r="J146" s="15">
        <v>70</v>
      </c>
      <c r="K146" s="15">
        <v>32</v>
      </c>
      <c r="L146" s="15">
        <v>22</v>
      </c>
      <c r="M146" s="79">
        <v>46.48</v>
      </c>
      <c r="N146" s="101">
        <v>47</v>
      </c>
      <c r="O146" s="63">
        <v>2530</v>
      </c>
      <c r="P146" s="64">
        <f>Table22457891011234567891011121314151617181920212223242526[[#This Row],[PEMBULATAN]]*O146</f>
        <v>118910</v>
      </c>
    </row>
    <row r="147" spans="1:16" ht="27" customHeight="1" x14ac:dyDescent="0.2">
      <c r="A147" s="13"/>
      <c r="B147" s="73"/>
      <c r="C147" s="71" t="s">
        <v>4025</v>
      </c>
      <c r="D147" s="76" t="s">
        <v>69</v>
      </c>
      <c r="E147" s="12">
        <v>44484</v>
      </c>
      <c r="F147" s="74" t="s">
        <v>523</v>
      </c>
      <c r="G147" s="12" t="s">
        <v>3137</v>
      </c>
      <c r="H147" s="75" t="s">
        <v>3138</v>
      </c>
      <c r="I147" s="15">
        <v>70</v>
      </c>
      <c r="J147" s="15">
        <v>63</v>
      </c>
      <c r="K147" s="15">
        <v>24</v>
      </c>
      <c r="L147" s="15">
        <v>9</v>
      </c>
      <c r="M147" s="79">
        <v>26.46</v>
      </c>
      <c r="N147" s="101">
        <v>27</v>
      </c>
      <c r="O147" s="63">
        <v>2530</v>
      </c>
      <c r="P147" s="64">
        <f>Table22457891011234567891011121314151617181920212223242526[[#This Row],[PEMBULATAN]]*O147</f>
        <v>68310</v>
      </c>
    </row>
    <row r="148" spans="1:16" ht="27" customHeight="1" x14ac:dyDescent="0.2">
      <c r="A148" s="13"/>
      <c r="B148" s="73"/>
      <c r="C148" s="71" t="s">
        <v>4026</v>
      </c>
      <c r="D148" s="76" t="s">
        <v>69</v>
      </c>
      <c r="E148" s="12">
        <v>44484</v>
      </c>
      <c r="F148" s="74" t="s">
        <v>523</v>
      </c>
      <c r="G148" s="12" t="s">
        <v>3137</v>
      </c>
      <c r="H148" s="75" t="s">
        <v>3138</v>
      </c>
      <c r="I148" s="15">
        <v>88</v>
      </c>
      <c r="J148" s="15">
        <v>67</v>
      </c>
      <c r="K148" s="15">
        <v>18</v>
      </c>
      <c r="L148" s="15">
        <v>10</v>
      </c>
      <c r="M148" s="79">
        <v>26.532</v>
      </c>
      <c r="N148" s="101">
        <v>26.532</v>
      </c>
      <c r="O148" s="63">
        <v>2530</v>
      </c>
      <c r="P148" s="64">
        <f>Table22457891011234567891011121314151617181920212223242526[[#This Row],[PEMBULATAN]]*O148</f>
        <v>67125.960000000006</v>
      </c>
    </row>
    <row r="149" spans="1:16" ht="27" customHeight="1" x14ac:dyDescent="0.2">
      <c r="A149" s="13"/>
      <c r="B149" s="73"/>
      <c r="C149" s="71" t="s">
        <v>4027</v>
      </c>
      <c r="D149" s="76" t="s">
        <v>69</v>
      </c>
      <c r="E149" s="12">
        <v>44484</v>
      </c>
      <c r="F149" s="74" t="s">
        <v>523</v>
      </c>
      <c r="G149" s="12" t="s">
        <v>3137</v>
      </c>
      <c r="H149" s="75" t="s">
        <v>3138</v>
      </c>
      <c r="I149" s="15">
        <v>78</v>
      </c>
      <c r="J149" s="15">
        <v>60</v>
      </c>
      <c r="K149" s="15">
        <v>28</v>
      </c>
      <c r="L149" s="15">
        <v>17</v>
      </c>
      <c r="M149" s="79">
        <v>32.76</v>
      </c>
      <c r="N149" s="101">
        <v>32.76</v>
      </c>
      <c r="O149" s="63">
        <v>2530</v>
      </c>
      <c r="P149" s="64">
        <f>Table22457891011234567891011121314151617181920212223242526[[#This Row],[PEMBULATAN]]*O149</f>
        <v>82882.799999999988</v>
      </c>
    </row>
    <row r="150" spans="1:16" ht="27" customHeight="1" x14ac:dyDescent="0.2">
      <c r="A150" s="13"/>
      <c r="B150" s="73"/>
      <c r="C150" s="71" t="s">
        <v>4028</v>
      </c>
      <c r="D150" s="76" t="s">
        <v>69</v>
      </c>
      <c r="E150" s="12">
        <v>44484</v>
      </c>
      <c r="F150" s="74" t="s">
        <v>523</v>
      </c>
      <c r="G150" s="12" t="s">
        <v>3137</v>
      </c>
      <c r="H150" s="75" t="s">
        <v>3138</v>
      </c>
      <c r="I150" s="15">
        <v>78</v>
      </c>
      <c r="J150" s="15">
        <v>70</v>
      </c>
      <c r="K150" s="15">
        <v>15</v>
      </c>
      <c r="L150" s="15">
        <v>12</v>
      </c>
      <c r="M150" s="79">
        <v>20.475000000000001</v>
      </c>
      <c r="N150" s="101">
        <v>21</v>
      </c>
      <c r="O150" s="63">
        <v>2530</v>
      </c>
      <c r="P150" s="64">
        <f>Table22457891011234567891011121314151617181920212223242526[[#This Row],[PEMBULATAN]]*O150</f>
        <v>53130</v>
      </c>
    </row>
    <row r="151" spans="1:16" ht="27" customHeight="1" x14ac:dyDescent="0.2">
      <c r="A151" s="13"/>
      <c r="B151" s="73"/>
      <c r="C151" s="71" t="s">
        <v>4029</v>
      </c>
      <c r="D151" s="76" t="s">
        <v>69</v>
      </c>
      <c r="E151" s="12">
        <v>44484</v>
      </c>
      <c r="F151" s="74" t="s">
        <v>523</v>
      </c>
      <c r="G151" s="12" t="s">
        <v>3137</v>
      </c>
      <c r="H151" s="75" t="s">
        <v>3138</v>
      </c>
      <c r="I151" s="15">
        <v>88</v>
      </c>
      <c r="J151" s="15">
        <v>12</v>
      </c>
      <c r="K151" s="15">
        <v>6</v>
      </c>
      <c r="L151" s="15">
        <v>2</v>
      </c>
      <c r="M151" s="79">
        <v>1.5840000000000001</v>
      </c>
      <c r="N151" s="101">
        <v>2</v>
      </c>
      <c r="O151" s="63">
        <v>2530</v>
      </c>
      <c r="P151" s="64">
        <f>Table22457891011234567891011121314151617181920212223242526[[#This Row],[PEMBULATAN]]*O151</f>
        <v>5060</v>
      </c>
    </row>
    <row r="152" spans="1:16" ht="27" customHeight="1" x14ac:dyDescent="0.2">
      <c r="A152" s="13"/>
      <c r="B152" s="73"/>
      <c r="C152" s="71" t="s">
        <v>4030</v>
      </c>
      <c r="D152" s="76" t="s">
        <v>69</v>
      </c>
      <c r="E152" s="12">
        <v>44484</v>
      </c>
      <c r="F152" s="74" t="s">
        <v>523</v>
      </c>
      <c r="G152" s="12" t="s">
        <v>3137</v>
      </c>
      <c r="H152" s="75" t="s">
        <v>3138</v>
      </c>
      <c r="I152" s="15">
        <v>50</v>
      </c>
      <c r="J152" s="15">
        <v>38</v>
      </c>
      <c r="K152" s="15">
        <v>16</v>
      </c>
      <c r="L152" s="15">
        <v>4</v>
      </c>
      <c r="M152" s="79">
        <v>7.6</v>
      </c>
      <c r="N152" s="101">
        <v>7.6</v>
      </c>
      <c r="O152" s="63">
        <v>2530</v>
      </c>
      <c r="P152" s="64">
        <f>Table22457891011234567891011121314151617181920212223242526[[#This Row],[PEMBULATAN]]*O152</f>
        <v>19228</v>
      </c>
    </row>
    <row r="153" spans="1:16" ht="27" customHeight="1" x14ac:dyDescent="0.2">
      <c r="A153" s="13"/>
      <c r="B153" s="73"/>
      <c r="C153" s="71" t="s">
        <v>4031</v>
      </c>
      <c r="D153" s="76" t="s">
        <v>69</v>
      </c>
      <c r="E153" s="12">
        <v>44484</v>
      </c>
      <c r="F153" s="74" t="s">
        <v>523</v>
      </c>
      <c r="G153" s="12" t="s">
        <v>3137</v>
      </c>
      <c r="H153" s="75" t="s">
        <v>3138</v>
      </c>
      <c r="I153" s="15">
        <v>83</v>
      </c>
      <c r="J153" s="15">
        <v>8</v>
      </c>
      <c r="K153" s="15">
        <v>5</v>
      </c>
      <c r="L153" s="15">
        <v>1</v>
      </c>
      <c r="M153" s="79">
        <v>0.83</v>
      </c>
      <c r="N153" s="101">
        <v>1</v>
      </c>
      <c r="O153" s="63">
        <v>2530</v>
      </c>
      <c r="P153" s="64">
        <f>Table22457891011234567891011121314151617181920212223242526[[#This Row],[PEMBULATAN]]*O153</f>
        <v>2530</v>
      </c>
    </row>
    <row r="154" spans="1:16" ht="27" customHeight="1" x14ac:dyDescent="0.2">
      <c r="A154" s="13"/>
      <c r="B154" s="73"/>
      <c r="C154" s="71" t="s">
        <v>4032</v>
      </c>
      <c r="D154" s="76" t="s">
        <v>69</v>
      </c>
      <c r="E154" s="12">
        <v>44484</v>
      </c>
      <c r="F154" s="74" t="s">
        <v>523</v>
      </c>
      <c r="G154" s="12" t="s">
        <v>3137</v>
      </c>
      <c r="H154" s="75" t="s">
        <v>3138</v>
      </c>
      <c r="I154" s="15">
        <v>75</v>
      </c>
      <c r="J154" s="15">
        <v>56</v>
      </c>
      <c r="K154" s="15">
        <v>22</v>
      </c>
      <c r="L154" s="15">
        <v>9</v>
      </c>
      <c r="M154" s="79">
        <v>23.1</v>
      </c>
      <c r="N154" s="101">
        <v>23.1</v>
      </c>
      <c r="O154" s="63">
        <v>2530</v>
      </c>
      <c r="P154" s="64">
        <f>Table22457891011234567891011121314151617181920212223242526[[#This Row],[PEMBULATAN]]*O154</f>
        <v>58443</v>
      </c>
    </row>
    <row r="155" spans="1:16" ht="27" customHeight="1" x14ac:dyDescent="0.2">
      <c r="A155" s="13"/>
      <c r="B155" s="73"/>
      <c r="C155" s="71" t="s">
        <v>4033</v>
      </c>
      <c r="D155" s="76" t="s">
        <v>69</v>
      </c>
      <c r="E155" s="12">
        <v>44484</v>
      </c>
      <c r="F155" s="74" t="s">
        <v>523</v>
      </c>
      <c r="G155" s="12" t="s">
        <v>3137</v>
      </c>
      <c r="H155" s="75" t="s">
        <v>3138</v>
      </c>
      <c r="I155" s="15">
        <v>75</v>
      </c>
      <c r="J155" s="15">
        <v>58</v>
      </c>
      <c r="K155" s="15">
        <v>27</v>
      </c>
      <c r="L155" s="15">
        <v>5</v>
      </c>
      <c r="M155" s="79">
        <v>29.362500000000001</v>
      </c>
      <c r="N155" s="101">
        <v>30</v>
      </c>
      <c r="O155" s="63">
        <v>2530</v>
      </c>
      <c r="P155" s="64">
        <f>Table22457891011234567891011121314151617181920212223242526[[#This Row],[PEMBULATAN]]*O155</f>
        <v>75900</v>
      </c>
    </row>
    <row r="156" spans="1:16" ht="27" customHeight="1" x14ac:dyDescent="0.2">
      <c r="A156" s="13"/>
      <c r="B156" s="73"/>
      <c r="C156" s="71" t="s">
        <v>4034</v>
      </c>
      <c r="D156" s="76" t="s">
        <v>69</v>
      </c>
      <c r="E156" s="12">
        <v>44484</v>
      </c>
      <c r="F156" s="74" t="s">
        <v>523</v>
      </c>
      <c r="G156" s="12" t="s">
        <v>3137</v>
      </c>
      <c r="H156" s="75" t="s">
        <v>3138</v>
      </c>
      <c r="I156" s="15">
        <v>65</v>
      </c>
      <c r="J156" s="15">
        <v>40</v>
      </c>
      <c r="K156" s="15">
        <v>20</v>
      </c>
      <c r="L156" s="15">
        <v>6</v>
      </c>
      <c r="M156" s="79">
        <v>13</v>
      </c>
      <c r="N156" s="101">
        <v>13</v>
      </c>
      <c r="O156" s="63">
        <v>2530</v>
      </c>
      <c r="P156" s="64">
        <f>Table22457891011234567891011121314151617181920212223242526[[#This Row],[PEMBULATAN]]*O156</f>
        <v>32890</v>
      </c>
    </row>
    <row r="157" spans="1:16" ht="27" customHeight="1" x14ac:dyDescent="0.2">
      <c r="A157" s="13"/>
      <c r="B157" s="73"/>
      <c r="C157" s="71" t="s">
        <v>4035</v>
      </c>
      <c r="D157" s="76" t="s">
        <v>69</v>
      </c>
      <c r="E157" s="12">
        <v>44484</v>
      </c>
      <c r="F157" s="74" t="s">
        <v>523</v>
      </c>
      <c r="G157" s="12" t="s">
        <v>3137</v>
      </c>
      <c r="H157" s="75" t="s">
        <v>3138</v>
      </c>
      <c r="I157" s="15">
        <v>64</v>
      </c>
      <c r="J157" s="15">
        <v>58</v>
      </c>
      <c r="K157" s="15">
        <v>27</v>
      </c>
      <c r="L157" s="15">
        <v>8</v>
      </c>
      <c r="M157" s="79">
        <v>25.056000000000001</v>
      </c>
      <c r="N157" s="101">
        <v>25.056000000000001</v>
      </c>
      <c r="O157" s="63">
        <v>2530</v>
      </c>
      <c r="P157" s="64">
        <f>Table22457891011234567891011121314151617181920212223242526[[#This Row],[PEMBULATAN]]*O157</f>
        <v>63391.68</v>
      </c>
    </row>
    <row r="158" spans="1:16" ht="27" customHeight="1" x14ac:dyDescent="0.2">
      <c r="A158" s="13"/>
      <c r="B158" s="73"/>
      <c r="C158" s="71" t="s">
        <v>4036</v>
      </c>
      <c r="D158" s="76" t="s">
        <v>69</v>
      </c>
      <c r="E158" s="12">
        <v>44484</v>
      </c>
      <c r="F158" s="74" t="s">
        <v>523</v>
      </c>
      <c r="G158" s="12" t="s">
        <v>3137</v>
      </c>
      <c r="H158" s="75" t="s">
        <v>3138</v>
      </c>
      <c r="I158" s="15">
        <v>52</v>
      </c>
      <c r="J158" s="15">
        <v>50</v>
      </c>
      <c r="K158" s="15">
        <v>17</v>
      </c>
      <c r="L158" s="15">
        <v>3</v>
      </c>
      <c r="M158" s="79">
        <v>11.05</v>
      </c>
      <c r="N158" s="101">
        <v>11.05</v>
      </c>
      <c r="O158" s="63">
        <v>2530</v>
      </c>
      <c r="P158" s="64">
        <f>Table22457891011234567891011121314151617181920212223242526[[#This Row],[PEMBULATAN]]*O158</f>
        <v>27956.5</v>
      </c>
    </row>
    <row r="159" spans="1:16" ht="27" customHeight="1" x14ac:dyDescent="0.2">
      <c r="A159" s="13"/>
      <c r="B159" s="73"/>
      <c r="C159" s="71" t="s">
        <v>4037</v>
      </c>
      <c r="D159" s="76" t="s">
        <v>69</v>
      </c>
      <c r="E159" s="12">
        <v>44484</v>
      </c>
      <c r="F159" s="74" t="s">
        <v>523</v>
      </c>
      <c r="G159" s="12" t="s">
        <v>3137</v>
      </c>
      <c r="H159" s="75" t="s">
        <v>3138</v>
      </c>
      <c r="I159" s="15">
        <v>94</v>
      </c>
      <c r="J159" s="15">
        <v>53</v>
      </c>
      <c r="K159" s="15">
        <v>28</v>
      </c>
      <c r="L159" s="15">
        <v>12</v>
      </c>
      <c r="M159" s="79">
        <v>34.874000000000002</v>
      </c>
      <c r="N159" s="101">
        <v>34.874000000000002</v>
      </c>
      <c r="O159" s="63">
        <v>2530</v>
      </c>
      <c r="P159" s="64">
        <f>Table22457891011234567891011121314151617181920212223242526[[#This Row],[PEMBULATAN]]*O159</f>
        <v>88231.22</v>
      </c>
    </row>
    <row r="160" spans="1:16" ht="27" customHeight="1" x14ac:dyDescent="0.2">
      <c r="A160" s="13"/>
      <c r="B160" s="73"/>
      <c r="C160" s="71" t="s">
        <v>4038</v>
      </c>
      <c r="D160" s="76" t="s">
        <v>69</v>
      </c>
      <c r="E160" s="12">
        <v>44484</v>
      </c>
      <c r="F160" s="74" t="s">
        <v>523</v>
      </c>
      <c r="G160" s="12" t="s">
        <v>3137</v>
      </c>
      <c r="H160" s="75" t="s">
        <v>3138</v>
      </c>
      <c r="I160" s="15">
        <v>80</v>
      </c>
      <c r="J160" s="15">
        <v>68</v>
      </c>
      <c r="K160" s="15">
        <v>26</v>
      </c>
      <c r="L160" s="15">
        <v>23</v>
      </c>
      <c r="M160" s="79">
        <v>35.36</v>
      </c>
      <c r="N160" s="101">
        <v>36</v>
      </c>
      <c r="O160" s="63">
        <v>2530</v>
      </c>
      <c r="P160" s="64">
        <f>Table22457891011234567891011121314151617181920212223242526[[#This Row],[PEMBULATAN]]*O160</f>
        <v>91080</v>
      </c>
    </row>
    <row r="161" spans="1:16" ht="27" customHeight="1" x14ac:dyDescent="0.2">
      <c r="A161" s="13"/>
      <c r="B161" s="73"/>
      <c r="C161" s="71" t="s">
        <v>4039</v>
      </c>
      <c r="D161" s="76" t="s">
        <v>69</v>
      </c>
      <c r="E161" s="12">
        <v>44484</v>
      </c>
      <c r="F161" s="74" t="s">
        <v>523</v>
      </c>
      <c r="G161" s="12" t="s">
        <v>3137</v>
      </c>
      <c r="H161" s="75" t="s">
        <v>3138</v>
      </c>
      <c r="I161" s="15">
        <v>190</v>
      </c>
      <c r="J161" s="15">
        <v>68</v>
      </c>
      <c r="K161" s="15">
        <v>30</v>
      </c>
      <c r="L161" s="15">
        <v>40</v>
      </c>
      <c r="M161" s="79">
        <v>96.9</v>
      </c>
      <c r="N161" s="101">
        <v>96.9</v>
      </c>
      <c r="O161" s="63">
        <v>2530</v>
      </c>
      <c r="P161" s="64">
        <f>Table22457891011234567891011121314151617181920212223242526[[#This Row],[PEMBULATAN]]*O161</f>
        <v>245157</v>
      </c>
    </row>
    <row r="162" spans="1:16" ht="27" customHeight="1" x14ac:dyDescent="0.2">
      <c r="A162" s="13"/>
      <c r="B162" s="73"/>
      <c r="C162" s="71" t="s">
        <v>4040</v>
      </c>
      <c r="D162" s="76" t="s">
        <v>69</v>
      </c>
      <c r="E162" s="12">
        <v>44484</v>
      </c>
      <c r="F162" s="74" t="s">
        <v>523</v>
      </c>
      <c r="G162" s="12" t="s">
        <v>3137</v>
      </c>
      <c r="H162" s="75" t="s">
        <v>3138</v>
      </c>
      <c r="I162" s="15">
        <v>45</v>
      </c>
      <c r="J162" s="15">
        <v>40</v>
      </c>
      <c r="K162" s="15">
        <v>18</v>
      </c>
      <c r="L162" s="15">
        <v>3</v>
      </c>
      <c r="M162" s="79">
        <v>8.1</v>
      </c>
      <c r="N162" s="101">
        <v>8.1</v>
      </c>
      <c r="O162" s="63">
        <v>2530</v>
      </c>
      <c r="P162" s="64">
        <f>Table22457891011234567891011121314151617181920212223242526[[#This Row],[PEMBULATAN]]*O162</f>
        <v>20493</v>
      </c>
    </row>
    <row r="163" spans="1:16" ht="27" customHeight="1" x14ac:dyDescent="0.2">
      <c r="A163" s="13"/>
      <c r="B163" s="73"/>
      <c r="C163" s="71" t="s">
        <v>4041</v>
      </c>
      <c r="D163" s="76" t="s">
        <v>69</v>
      </c>
      <c r="E163" s="12">
        <v>44484</v>
      </c>
      <c r="F163" s="74" t="s">
        <v>523</v>
      </c>
      <c r="G163" s="12" t="s">
        <v>3137</v>
      </c>
      <c r="H163" s="75" t="s">
        <v>3138</v>
      </c>
      <c r="I163" s="15">
        <v>84</v>
      </c>
      <c r="J163" s="15">
        <v>65</v>
      </c>
      <c r="K163" s="15">
        <v>30</v>
      </c>
      <c r="L163" s="15">
        <v>18</v>
      </c>
      <c r="M163" s="79">
        <v>40.950000000000003</v>
      </c>
      <c r="N163" s="101">
        <v>40.950000000000003</v>
      </c>
      <c r="O163" s="63">
        <v>2530</v>
      </c>
      <c r="P163" s="64">
        <f>Table22457891011234567891011121314151617181920212223242526[[#This Row],[PEMBULATAN]]*O163</f>
        <v>103603.5</v>
      </c>
    </row>
    <row r="164" spans="1:16" ht="27" customHeight="1" x14ac:dyDescent="0.2">
      <c r="A164" s="13"/>
      <c r="B164" s="73"/>
      <c r="C164" s="71" t="s">
        <v>4042</v>
      </c>
      <c r="D164" s="76" t="s">
        <v>69</v>
      </c>
      <c r="E164" s="12">
        <v>44484</v>
      </c>
      <c r="F164" s="74" t="s">
        <v>523</v>
      </c>
      <c r="G164" s="12" t="s">
        <v>3137</v>
      </c>
      <c r="H164" s="75" t="s">
        <v>3138</v>
      </c>
      <c r="I164" s="15">
        <v>68</v>
      </c>
      <c r="J164" s="15">
        <v>70</v>
      </c>
      <c r="K164" s="15">
        <v>18</v>
      </c>
      <c r="L164" s="15">
        <v>6</v>
      </c>
      <c r="M164" s="79">
        <v>21.42</v>
      </c>
      <c r="N164" s="101">
        <v>22</v>
      </c>
      <c r="O164" s="63">
        <v>2530</v>
      </c>
      <c r="P164" s="64">
        <f>Table22457891011234567891011121314151617181920212223242526[[#This Row],[PEMBULATAN]]*O164</f>
        <v>55660</v>
      </c>
    </row>
    <row r="165" spans="1:16" ht="27" customHeight="1" x14ac:dyDescent="0.2">
      <c r="A165" s="13"/>
      <c r="B165" s="73"/>
      <c r="C165" s="71" t="s">
        <v>4043</v>
      </c>
      <c r="D165" s="76" t="s">
        <v>69</v>
      </c>
      <c r="E165" s="12">
        <v>44484</v>
      </c>
      <c r="F165" s="74" t="s">
        <v>523</v>
      </c>
      <c r="G165" s="12" t="s">
        <v>3137</v>
      </c>
      <c r="H165" s="75" t="s">
        <v>3138</v>
      </c>
      <c r="I165" s="15">
        <v>70</v>
      </c>
      <c r="J165" s="15">
        <v>58</v>
      </c>
      <c r="K165" s="15">
        <v>13</v>
      </c>
      <c r="L165" s="15">
        <v>8</v>
      </c>
      <c r="M165" s="79">
        <v>13.195</v>
      </c>
      <c r="N165" s="101">
        <v>13.195</v>
      </c>
      <c r="O165" s="63">
        <v>2530</v>
      </c>
      <c r="P165" s="64">
        <f>Table22457891011234567891011121314151617181920212223242526[[#This Row],[PEMBULATAN]]*O165</f>
        <v>33383.35</v>
      </c>
    </row>
    <row r="166" spans="1:16" ht="27" customHeight="1" x14ac:dyDescent="0.2">
      <c r="A166" s="13"/>
      <c r="B166" s="73"/>
      <c r="C166" s="71" t="s">
        <v>4044</v>
      </c>
      <c r="D166" s="76" t="s">
        <v>69</v>
      </c>
      <c r="E166" s="12">
        <v>44484</v>
      </c>
      <c r="F166" s="74" t="s">
        <v>523</v>
      </c>
      <c r="G166" s="12" t="s">
        <v>3137</v>
      </c>
      <c r="H166" s="75" t="s">
        <v>3138</v>
      </c>
      <c r="I166" s="15">
        <v>74</v>
      </c>
      <c r="J166" s="15">
        <v>60</v>
      </c>
      <c r="K166" s="15">
        <v>13</v>
      </c>
      <c r="L166" s="15">
        <v>4</v>
      </c>
      <c r="M166" s="79">
        <v>14.43</v>
      </c>
      <c r="N166" s="101">
        <v>15</v>
      </c>
      <c r="O166" s="63">
        <v>2530</v>
      </c>
      <c r="P166" s="64">
        <f>Table22457891011234567891011121314151617181920212223242526[[#This Row],[PEMBULATAN]]*O166</f>
        <v>37950</v>
      </c>
    </row>
    <row r="167" spans="1:16" ht="27" customHeight="1" x14ac:dyDescent="0.2">
      <c r="A167" s="13"/>
      <c r="B167" s="73"/>
      <c r="C167" s="71" t="s">
        <v>4045</v>
      </c>
      <c r="D167" s="76" t="s">
        <v>69</v>
      </c>
      <c r="E167" s="12">
        <v>44484</v>
      </c>
      <c r="F167" s="74" t="s">
        <v>523</v>
      </c>
      <c r="G167" s="12" t="s">
        <v>3137</v>
      </c>
      <c r="H167" s="75" t="s">
        <v>3138</v>
      </c>
      <c r="I167" s="15">
        <v>140</v>
      </c>
      <c r="J167" s="15">
        <v>106</v>
      </c>
      <c r="K167" s="15">
        <v>10</v>
      </c>
      <c r="L167" s="15">
        <v>29</v>
      </c>
      <c r="M167" s="79">
        <v>37.1</v>
      </c>
      <c r="N167" s="101">
        <v>37.1</v>
      </c>
      <c r="O167" s="63">
        <v>2530</v>
      </c>
      <c r="P167" s="64">
        <f>Table22457891011234567891011121314151617181920212223242526[[#This Row],[PEMBULATAN]]*O167</f>
        <v>93863</v>
      </c>
    </row>
    <row r="168" spans="1:16" ht="27" customHeight="1" x14ac:dyDescent="0.2">
      <c r="A168" s="13"/>
      <c r="B168" s="73"/>
      <c r="C168" s="71" t="s">
        <v>4046</v>
      </c>
      <c r="D168" s="76" t="s">
        <v>69</v>
      </c>
      <c r="E168" s="12">
        <v>44484</v>
      </c>
      <c r="F168" s="74" t="s">
        <v>523</v>
      </c>
      <c r="G168" s="12" t="s">
        <v>3137</v>
      </c>
      <c r="H168" s="75" t="s">
        <v>3138</v>
      </c>
      <c r="I168" s="15">
        <v>82</v>
      </c>
      <c r="J168" s="15">
        <v>55</v>
      </c>
      <c r="K168" s="15">
        <v>10</v>
      </c>
      <c r="L168" s="15">
        <v>2</v>
      </c>
      <c r="M168" s="79">
        <v>11.275</v>
      </c>
      <c r="N168" s="101">
        <v>11.275</v>
      </c>
      <c r="O168" s="63">
        <v>2530</v>
      </c>
      <c r="P168" s="64">
        <f>Table22457891011234567891011121314151617181920212223242526[[#This Row],[PEMBULATAN]]*O168</f>
        <v>28525.75</v>
      </c>
    </row>
    <row r="169" spans="1:16" ht="27" customHeight="1" x14ac:dyDescent="0.2">
      <c r="A169" s="13"/>
      <c r="B169" s="73"/>
      <c r="C169" s="71" t="s">
        <v>4047</v>
      </c>
      <c r="D169" s="76" t="s">
        <v>69</v>
      </c>
      <c r="E169" s="12">
        <v>44484</v>
      </c>
      <c r="F169" s="74" t="s">
        <v>523</v>
      </c>
      <c r="G169" s="12" t="s">
        <v>3137</v>
      </c>
      <c r="H169" s="75" t="s">
        <v>3138</v>
      </c>
      <c r="I169" s="15">
        <v>82</v>
      </c>
      <c r="J169" s="15">
        <v>58</v>
      </c>
      <c r="K169" s="15">
        <v>20</v>
      </c>
      <c r="L169" s="15">
        <v>18</v>
      </c>
      <c r="M169" s="79">
        <v>23.78</v>
      </c>
      <c r="N169" s="101">
        <v>23.78</v>
      </c>
      <c r="O169" s="63">
        <v>2530</v>
      </c>
      <c r="P169" s="64">
        <f>Table22457891011234567891011121314151617181920212223242526[[#This Row],[PEMBULATAN]]*O169</f>
        <v>60163.4</v>
      </c>
    </row>
    <row r="170" spans="1:16" ht="27" customHeight="1" x14ac:dyDescent="0.2">
      <c r="A170" s="13"/>
      <c r="B170" s="73"/>
      <c r="C170" s="71" t="s">
        <v>4048</v>
      </c>
      <c r="D170" s="76" t="s">
        <v>69</v>
      </c>
      <c r="E170" s="12">
        <v>44484</v>
      </c>
      <c r="F170" s="74" t="s">
        <v>523</v>
      </c>
      <c r="G170" s="12" t="s">
        <v>3137</v>
      </c>
      <c r="H170" s="75" t="s">
        <v>3138</v>
      </c>
      <c r="I170" s="15">
        <v>65</v>
      </c>
      <c r="J170" s="15">
        <v>23</v>
      </c>
      <c r="K170" s="15">
        <v>40</v>
      </c>
      <c r="L170" s="15">
        <v>83</v>
      </c>
      <c r="M170" s="79">
        <v>14.95</v>
      </c>
      <c r="N170" s="101">
        <v>83</v>
      </c>
      <c r="O170" s="63">
        <v>2530</v>
      </c>
      <c r="P170" s="64">
        <f>Table22457891011234567891011121314151617181920212223242526[[#This Row],[PEMBULATAN]]*O170</f>
        <v>209990</v>
      </c>
    </row>
    <row r="171" spans="1:16" ht="27" customHeight="1" x14ac:dyDescent="0.2">
      <c r="A171" s="13"/>
      <c r="B171" s="73"/>
      <c r="C171" s="71" t="s">
        <v>4049</v>
      </c>
      <c r="D171" s="76" t="s">
        <v>69</v>
      </c>
      <c r="E171" s="12">
        <v>44484</v>
      </c>
      <c r="F171" s="74" t="s">
        <v>523</v>
      </c>
      <c r="G171" s="12" t="s">
        <v>3137</v>
      </c>
      <c r="H171" s="75" t="s">
        <v>3138</v>
      </c>
      <c r="I171" s="15">
        <v>75</v>
      </c>
      <c r="J171" s="15">
        <v>64</v>
      </c>
      <c r="K171" s="15">
        <v>17</v>
      </c>
      <c r="L171" s="15">
        <v>9</v>
      </c>
      <c r="M171" s="79">
        <v>20.399999999999999</v>
      </c>
      <c r="N171" s="101">
        <v>21</v>
      </c>
      <c r="O171" s="63">
        <v>2530</v>
      </c>
      <c r="P171" s="64">
        <f>Table22457891011234567891011121314151617181920212223242526[[#This Row],[PEMBULATAN]]*O171</f>
        <v>53130</v>
      </c>
    </row>
    <row r="172" spans="1:16" ht="27" customHeight="1" x14ac:dyDescent="0.2">
      <c r="A172" s="13"/>
      <c r="B172" s="73"/>
      <c r="C172" s="71" t="s">
        <v>4050</v>
      </c>
      <c r="D172" s="76" t="s">
        <v>69</v>
      </c>
      <c r="E172" s="12">
        <v>44484</v>
      </c>
      <c r="F172" s="74" t="s">
        <v>523</v>
      </c>
      <c r="G172" s="12" t="s">
        <v>3137</v>
      </c>
      <c r="H172" s="75" t="s">
        <v>3138</v>
      </c>
      <c r="I172" s="15">
        <v>70</v>
      </c>
      <c r="J172" s="15">
        <v>55</v>
      </c>
      <c r="K172" s="15">
        <v>32</v>
      </c>
      <c r="L172" s="15">
        <v>12</v>
      </c>
      <c r="M172" s="79">
        <v>30.8</v>
      </c>
      <c r="N172" s="101">
        <v>30.8</v>
      </c>
      <c r="O172" s="63">
        <v>2530</v>
      </c>
      <c r="P172" s="64">
        <f>Table22457891011234567891011121314151617181920212223242526[[#This Row],[PEMBULATAN]]*O172</f>
        <v>77924</v>
      </c>
    </row>
    <row r="173" spans="1:16" ht="27" customHeight="1" x14ac:dyDescent="0.2">
      <c r="A173" s="13"/>
      <c r="B173" s="73"/>
      <c r="C173" s="71" t="s">
        <v>4051</v>
      </c>
      <c r="D173" s="76" t="s">
        <v>69</v>
      </c>
      <c r="E173" s="12">
        <v>44484</v>
      </c>
      <c r="F173" s="74" t="s">
        <v>523</v>
      </c>
      <c r="G173" s="12" t="s">
        <v>3137</v>
      </c>
      <c r="H173" s="75" t="s">
        <v>3138</v>
      </c>
      <c r="I173" s="15">
        <v>34</v>
      </c>
      <c r="J173" s="15">
        <v>23</v>
      </c>
      <c r="K173" s="15">
        <v>20</v>
      </c>
      <c r="L173" s="15">
        <v>10</v>
      </c>
      <c r="M173" s="79">
        <v>3.91</v>
      </c>
      <c r="N173" s="101">
        <v>10</v>
      </c>
      <c r="O173" s="63">
        <v>2530</v>
      </c>
      <c r="P173" s="64">
        <f>Table22457891011234567891011121314151617181920212223242526[[#This Row],[PEMBULATAN]]*O173</f>
        <v>25300</v>
      </c>
    </row>
    <row r="174" spans="1:16" ht="27" customHeight="1" x14ac:dyDescent="0.2">
      <c r="A174" s="13"/>
      <c r="B174" s="73"/>
      <c r="C174" s="71" t="s">
        <v>4052</v>
      </c>
      <c r="D174" s="76" t="s">
        <v>69</v>
      </c>
      <c r="E174" s="12">
        <v>44484</v>
      </c>
      <c r="F174" s="74" t="s">
        <v>523</v>
      </c>
      <c r="G174" s="12" t="s">
        <v>3137</v>
      </c>
      <c r="H174" s="75" t="s">
        <v>3138</v>
      </c>
      <c r="I174" s="15">
        <v>54</v>
      </c>
      <c r="J174" s="15">
        <v>42</v>
      </c>
      <c r="K174" s="15">
        <v>13</v>
      </c>
      <c r="L174" s="15">
        <v>3</v>
      </c>
      <c r="M174" s="79">
        <v>7.3710000000000004</v>
      </c>
      <c r="N174" s="101">
        <v>8</v>
      </c>
      <c r="O174" s="63">
        <v>2530</v>
      </c>
      <c r="P174" s="64">
        <f>Table22457891011234567891011121314151617181920212223242526[[#This Row],[PEMBULATAN]]*O174</f>
        <v>20240</v>
      </c>
    </row>
    <row r="175" spans="1:16" ht="27" customHeight="1" x14ac:dyDescent="0.2">
      <c r="A175" s="13"/>
      <c r="B175" s="73"/>
      <c r="C175" s="71" t="s">
        <v>4053</v>
      </c>
      <c r="D175" s="76" t="s">
        <v>69</v>
      </c>
      <c r="E175" s="12">
        <v>44484</v>
      </c>
      <c r="F175" s="74" t="s">
        <v>523</v>
      </c>
      <c r="G175" s="12" t="s">
        <v>3137</v>
      </c>
      <c r="H175" s="75" t="s">
        <v>3138</v>
      </c>
      <c r="I175" s="15">
        <v>64</v>
      </c>
      <c r="J175" s="15">
        <v>50</v>
      </c>
      <c r="K175" s="15">
        <v>20</v>
      </c>
      <c r="L175" s="15">
        <v>7</v>
      </c>
      <c r="M175" s="79">
        <v>16</v>
      </c>
      <c r="N175" s="101">
        <v>16</v>
      </c>
      <c r="O175" s="63">
        <v>2530</v>
      </c>
      <c r="P175" s="64">
        <f>Table22457891011234567891011121314151617181920212223242526[[#This Row],[PEMBULATAN]]*O175</f>
        <v>40480</v>
      </c>
    </row>
    <row r="176" spans="1:16" ht="27" customHeight="1" x14ac:dyDescent="0.2">
      <c r="A176" s="13"/>
      <c r="B176" s="73"/>
      <c r="C176" s="71" t="s">
        <v>4054</v>
      </c>
      <c r="D176" s="76" t="s">
        <v>69</v>
      </c>
      <c r="E176" s="12">
        <v>44484</v>
      </c>
      <c r="F176" s="74" t="s">
        <v>523</v>
      </c>
      <c r="G176" s="12" t="s">
        <v>3137</v>
      </c>
      <c r="H176" s="75" t="s">
        <v>3138</v>
      </c>
      <c r="I176" s="15">
        <v>63</v>
      </c>
      <c r="J176" s="15">
        <v>60</v>
      </c>
      <c r="K176" s="15">
        <v>22</v>
      </c>
      <c r="L176" s="15">
        <v>5</v>
      </c>
      <c r="M176" s="79">
        <v>20.79</v>
      </c>
      <c r="N176" s="101">
        <v>20.79</v>
      </c>
      <c r="O176" s="63">
        <v>2530</v>
      </c>
      <c r="P176" s="64">
        <f>Table22457891011234567891011121314151617181920212223242526[[#This Row],[PEMBULATAN]]*O176</f>
        <v>52598.7</v>
      </c>
    </row>
    <row r="177" spans="1:16" ht="27" customHeight="1" x14ac:dyDescent="0.2">
      <c r="A177" s="13"/>
      <c r="B177" s="73"/>
      <c r="C177" s="71" t="s">
        <v>4055</v>
      </c>
      <c r="D177" s="76" t="s">
        <v>69</v>
      </c>
      <c r="E177" s="12">
        <v>44484</v>
      </c>
      <c r="F177" s="74" t="s">
        <v>523</v>
      </c>
      <c r="G177" s="12" t="s">
        <v>3137</v>
      </c>
      <c r="H177" s="75" t="s">
        <v>3138</v>
      </c>
      <c r="I177" s="15">
        <v>65</v>
      </c>
      <c r="J177" s="15">
        <v>58</v>
      </c>
      <c r="K177" s="15">
        <v>28</v>
      </c>
      <c r="L177" s="15">
        <v>6</v>
      </c>
      <c r="M177" s="79">
        <v>26.39</v>
      </c>
      <c r="N177" s="101">
        <v>27</v>
      </c>
      <c r="O177" s="63">
        <v>2530</v>
      </c>
      <c r="P177" s="64">
        <f>Table22457891011234567891011121314151617181920212223242526[[#This Row],[PEMBULATAN]]*O177</f>
        <v>68310</v>
      </c>
    </row>
    <row r="178" spans="1:16" ht="27" customHeight="1" x14ac:dyDescent="0.2">
      <c r="A178" s="13"/>
      <c r="B178" s="73"/>
      <c r="C178" s="71" t="s">
        <v>4056</v>
      </c>
      <c r="D178" s="76" t="s">
        <v>69</v>
      </c>
      <c r="E178" s="12">
        <v>44484</v>
      </c>
      <c r="F178" s="74" t="s">
        <v>523</v>
      </c>
      <c r="G178" s="12" t="s">
        <v>3137</v>
      </c>
      <c r="H178" s="75" t="s">
        <v>3138</v>
      </c>
      <c r="I178" s="15">
        <v>42</v>
      </c>
      <c r="J178" s="15">
        <v>28</v>
      </c>
      <c r="K178" s="15">
        <v>15</v>
      </c>
      <c r="L178" s="15">
        <v>3</v>
      </c>
      <c r="M178" s="79">
        <v>4.41</v>
      </c>
      <c r="N178" s="101">
        <v>5</v>
      </c>
      <c r="O178" s="63">
        <v>2530</v>
      </c>
      <c r="P178" s="64">
        <f>Table22457891011234567891011121314151617181920212223242526[[#This Row],[PEMBULATAN]]*O178</f>
        <v>12650</v>
      </c>
    </row>
    <row r="179" spans="1:16" ht="27" customHeight="1" x14ac:dyDescent="0.2">
      <c r="A179" s="13"/>
      <c r="B179" s="73"/>
      <c r="C179" s="71" t="s">
        <v>4057</v>
      </c>
      <c r="D179" s="76" t="s">
        <v>69</v>
      </c>
      <c r="E179" s="12">
        <v>44484</v>
      </c>
      <c r="F179" s="74" t="s">
        <v>523</v>
      </c>
      <c r="G179" s="12" t="s">
        <v>3137</v>
      </c>
      <c r="H179" s="75" t="s">
        <v>3138</v>
      </c>
      <c r="I179" s="15">
        <v>98</v>
      </c>
      <c r="J179" s="15">
        <v>68</v>
      </c>
      <c r="K179" s="15">
        <v>27</v>
      </c>
      <c r="L179" s="15">
        <v>23</v>
      </c>
      <c r="M179" s="79">
        <v>44.981999999999999</v>
      </c>
      <c r="N179" s="101">
        <v>44.981999999999999</v>
      </c>
      <c r="O179" s="63">
        <v>2530</v>
      </c>
      <c r="P179" s="64">
        <f>Table22457891011234567891011121314151617181920212223242526[[#This Row],[PEMBULATAN]]*O179</f>
        <v>113804.45999999999</v>
      </c>
    </row>
    <row r="180" spans="1:16" ht="27" customHeight="1" x14ac:dyDescent="0.2">
      <c r="A180" s="13"/>
      <c r="B180" s="106"/>
      <c r="C180" s="71" t="s">
        <v>4058</v>
      </c>
      <c r="D180" s="76" t="s">
        <v>69</v>
      </c>
      <c r="E180" s="12">
        <v>44484</v>
      </c>
      <c r="F180" s="74" t="s">
        <v>523</v>
      </c>
      <c r="G180" s="12" t="s">
        <v>3137</v>
      </c>
      <c r="H180" s="75" t="s">
        <v>3138</v>
      </c>
      <c r="I180" s="15">
        <v>70</v>
      </c>
      <c r="J180" s="15">
        <v>67</v>
      </c>
      <c r="K180" s="15">
        <v>23</v>
      </c>
      <c r="L180" s="15">
        <v>8</v>
      </c>
      <c r="M180" s="79">
        <v>26.967500000000001</v>
      </c>
      <c r="N180" s="101">
        <v>26.967500000000001</v>
      </c>
      <c r="O180" s="63">
        <v>2530</v>
      </c>
      <c r="P180" s="64">
        <f>Table22457891011234567891011121314151617181920212223242526[[#This Row],[PEMBULATAN]]*O180</f>
        <v>68227.775000000009</v>
      </c>
    </row>
    <row r="181" spans="1:16" ht="27" customHeight="1" x14ac:dyDescent="0.2">
      <c r="A181" s="13"/>
      <c r="B181" s="73" t="s">
        <v>4059</v>
      </c>
      <c r="C181" s="71" t="s">
        <v>4060</v>
      </c>
      <c r="D181" s="76" t="s">
        <v>69</v>
      </c>
      <c r="E181" s="12">
        <v>44484</v>
      </c>
      <c r="F181" s="74" t="s">
        <v>523</v>
      </c>
      <c r="G181" s="12" t="s">
        <v>3137</v>
      </c>
      <c r="H181" s="75" t="s">
        <v>3138</v>
      </c>
      <c r="I181" s="15">
        <v>60</v>
      </c>
      <c r="J181" s="15">
        <v>58</v>
      </c>
      <c r="K181" s="15">
        <v>21</v>
      </c>
      <c r="L181" s="15">
        <v>10</v>
      </c>
      <c r="M181" s="79">
        <v>18.27</v>
      </c>
      <c r="N181" s="101">
        <v>18.27</v>
      </c>
      <c r="O181" s="63">
        <v>2530</v>
      </c>
      <c r="P181" s="64">
        <f>Table22457891011234567891011121314151617181920212223242526[[#This Row],[PEMBULATAN]]*O181</f>
        <v>46223.1</v>
      </c>
    </row>
    <row r="182" spans="1:16" ht="27" customHeight="1" x14ac:dyDescent="0.2">
      <c r="A182" s="13"/>
      <c r="B182" s="73"/>
      <c r="C182" s="71" t="s">
        <v>4061</v>
      </c>
      <c r="D182" s="76" t="s">
        <v>69</v>
      </c>
      <c r="E182" s="12">
        <v>44484</v>
      </c>
      <c r="F182" s="74" t="s">
        <v>523</v>
      </c>
      <c r="G182" s="12" t="s">
        <v>3137</v>
      </c>
      <c r="H182" s="75" t="s">
        <v>3138</v>
      </c>
      <c r="I182" s="15">
        <v>36</v>
      </c>
      <c r="J182" s="15">
        <v>34</v>
      </c>
      <c r="K182" s="15">
        <v>10</v>
      </c>
      <c r="L182" s="15">
        <v>1</v>
      </c>
      <c r="M182" s="79">
        <v>3.06</v>
      </c>
      <c r="N182" s="101">
        <v>3.06</v>
      </c>
      <c r="O182" s="63">
        <v>2530</v>
      </c>
      <c r="P182" s="64">
        <f>Table22457891011234567891011121314151617181920212223242526[[#This Row],[PEMBULATAN]]*O182</f>
        <v>7741.8</v>
      </c>
    </row>
    <row r="183" spans="1:16" ht="27" customHeight="1" x14ac:dyDescent="0.2">
      <c r="A183" s="13"/>
      <c r="B183" s="73"/>
      <c r="C183" s="71" t="s">
        <v>4062</v>
      </c>
      <c r="D183" s="76" t="s">
        <v>69</v>
      </c>
      <c r="E183" s="12">
        <v>44484</v>
      </c>
      <c r="F183" s="74" t="s">
        <v>523</v>
      </c>
      <c r="G183" s="12" t="s">
        <v>3137</v>
      </c>
      <c r="H183" s="75" t="s">
        <v>3138</v>
      </c>
      <c r="I183" s="15">
        <v>68</v>
      </c>
      <c r="J183" s="15">
        <v>64</v>
      </c>
      <c r="K183" s="15">
        <v>28</v>
      </c>
      <c r="L183" s="15">
        <v>8</v>
      </c>
      <c r="M183" s="79">
        <v>30.463999999999999</v>
      </c>
      <c r="N183" s="101">
        <v>31</v>
      </c>
      <c r="O183" s="63">
        <v>2530</v>
      </c>
      <c r="P183" s="64">
        <f>Table22457891011234567891011121314151617181920212223242526[[#This Row],[PEMBULATAN]]*O183</f>
        <v>78430</v>
      </c>
    </row>
    <row r="184" spans="1:16" ht="27" customHeight="1" x14ac:dyDescent="0.2">
      <c r="A184" s="13"/>
      <c r="B184" s="73"/>
      <c r="C184" s="71" t="s">
        <v>4063</v>
      </c>
      <c r="D184" s="76" t="s">
        <v>69</v>
      </c>
      <c r="E184" s="12">
        <v>44484</v>
      </c>
      <c r="F184" s="74" t="s">
        <v>523</v>
      </c>
      <c r="G184" s="12" t="s">
        <v>3137</v>
      </c>
      <c r="H184" s="75" t="s">
        <v>3138</v>
      </c>
      <c r="I184" s="15">
        <v>66</v>
      </c>
      <c r="J184" s="15">
        <v>54</v>
      </c>
      <c r="K184" s="15">
        <v>28</v>
      </c>
      <c r="L184" s="15">
        <v>20</v>
      </c>
      <c r="M184" s="79">
        <v>24.948</v>
      </c>
      <c r="N184" s="101">
        <v>24.948</v>
      </c>
      <c r="O184" s="63">
        <v>2530</v>
      </c>
      <c r="P184" s="64">
        <f>Table22457891011234567891011121314151617181920212223242526[[#This Row],[PEMBULATAN]]*O184</f>
        <v>63118.44</v>
      </c>
    </row>
    <row r="185" spans="1:16" ht="27" customHeight="1" x14ac:dyDescent="0.2">
      <c r="A185" s="13"/>
      <c r="B185" s="73"/>
      <c r="C185" s="71" t="s">
        <v>4064</v>
      </c>
      <c r="D185" s="76" t="s">
        <v>69</v>
      </c>
      <c r="E185" s="12">
        <v>44484</v>
      </c>
      <c r="F185" s="74" t="s">
        <v>523</v>
      </c>
      <c r="G185" s="12" t="s">
        <v>3137</v>
      </c>
      <c r="H185" s="75" t="s">
        <v>3138</v>
      </c>
      <c r="I185" s="15">
        <v>60</v>
      </c>
      <c r="J185" s="15">
        <v>55</v>
      </c>
      <c r="K185" s="15">
        <v>38</v>
      </c>
      <c r="L185" s="15">
        <v>16</v>
      </c>
      <c r="M185" s="79">
        <v>31.35</v>
      </c>
      <c r="N185" s="101">
        <v>32</v>
      </c>
      <c r="O185" s="63">
        <v>2530</v>
      </c>
      <c r="P185" s="64">
        <f>Table22457891011234567891011121314151617181920212223242526[[#This Row],[PEMBULATAN]]*O185</f>
        <v>80960</v>
      </c>
    </row>
    <row r="186" spans="1:16" ht="27" customHeight="1" x14ac:dyDescent="0.2">
      <c r="A186" s="13"/>
      <c r="B186" s="106"/>
      <c r="C186" s="71" t="s">
        <v>4065</v>
      </c>
      <c r="D186" s="76" t="s">
        <v>69</v>
      </c>
      <c r="E186" s="12">
        <v>44484</v>
      </c>
      <c r="F186" s="74" t="s">
        <v>523</v>
      </c>
      <c r="G186" s="12" t="s">
        <v>3137</v>
      </c>
      <c r="H186" s="75" t="s">
        <v>3138</v>
      </c>
      <c r="I186" s="15">
        <v>78</v>
      </c>
      <c r="J186" s="15">
        <v>40</v>
      </c>
      <c r="K186" s="15">
        <v>87</v>
      </c>
      <c r="L186" s="15">
        <v>3</v>
      </c>
      <c r="M186" s="79">
        <v>67.86</v>
      </c>
      <c r="N186" s="101">
        <v>67.86</v>
      </c>
      <c r="O186" s="63">
        <v>2530</v>
      </c>
      <c r="P186" s="64">
        <f>Table22457891011234567891011121314151617181920212223242526[[#This Row],[PEMBULATAN]]*O186</f>
        <v>171685.8</v>
      </c>
    </row>
    <row r="187" spans="1:16" ht="27" customHeight="1" x14ac:dyDescent="0.2">
      <c r="A187" s="13"/>
      <c r="B187" s="73" t="s">
        <v>4066</v>
      </c>
      <c r="C187" s="71" t="s">
        <v>4067</v>
      </c>
      <c r="D187" s="76" t="s">
        <v>69</v>
      </c>
      <c r="E187" s="12">
        <v>44484</v>
      </c>
      <c r="F187" s="74" t="s">
        <v>523</v>
      </c>
      <c r="G187" s="12" t="s">
        <v>3137</v>
      </c>
      <c r="H187" s="75" t="s">
        <v>3138</v>
      </c>
      <c r="I187" s="15">
        <v>45</v>
      </c>
      <c r="J187" s="15">
        <v>45</v>
      </c>
      <c r="K187" s="15">
        <v>47</v>
      </c>
      <c r="L187" s="15">
        <v>8</v>
      </c>
      <c r="M187" s="79">
        <v>23.793749999999999</v>
      </c>
      <c r="N187" s="101">
        <v>23.793749999999999</v>
      </c>
      <c r="O187" s="63">
        <v>2530</v>
      </c>
      <c r="P187" s="64">
        <f>Table22457891011234567891011121314151617181920212223242526[[#This Row],[PEMBULATAN]]*O187</f>
        <v>60198.1875</v>
      </c>
    </row>
    <row r="188" spans="1:16" ht="27" customHeight="1" x14ac:dyDescent="0.2">
      <c r="A188" s="13"/>
      <c r="B188" s="73"/>
      <c r="C188" s="71" t="s">
        <v>4068</v>
      </c>
      <c r="D188" s="76" t="s">
        <v>69</v>
      </c>
      <c r="E188" s="12">
        <v>44484</v>
      </c>
      <c r="F188" s="74" t="s">
        <v>523</v>
      </c>
      <c r="G188" s="12" t="s">
        <v>3137</v>
      </c>
      <c r="H188" s="75" t="s">
        <v>3138</v>
      </c>
      <c r="I188" s="15">
        <v>45</v>
      </c>
      <c r="J188" s="15">
        <v>45</v>
      </c>
      <c r="K188" s="15">
        <v>47</v>
      </c>
      <c r="L188" s="15">
        <v>8</v>
      </c>
      <c r="M188" s="79">
        <v>23.793749999999999</v>
      </c>
      <c r="N188" s="101">
        <v>23.793749999999999</v>
      </c>
      <c r="O188" s="63">
        <v>2530</v>
      </c>
      <c r="P188" s="64">
        <f>Table22457891011234567891011121314151617181920212223242526[[#This Row],[PEMBULATAN]]*O188</f>
        <v>60198.1875</v>
      </c>
    </row>
    <row r="189" spans="1:16" ht="27" customHeight="1" x14ac:dyDescent="0.2">
      <c r="A189" s="13"/>
      <c r="B189" s="73"/>
      <c r="C189" s="71" t="s">
        <v>4069</v>
      </c>
      <c r="D189" s="76" t="s">
        <v>69</v>
      </c>
      <c r="E189" s="12">
        <v>44484</v>
      </c>
      <c r="F189" s="74" t="s">
        <v>523</v>
      </c>
      <c r="G189" s="12" t="s">
        <v>3137</v>
      </c>
      <c r="H189" s="75" t="s">
        <v>3138</v>
      </c>
      <c r="I189" s="15">
        <v>45</v>
      </c>
      <c r="J189" s="15">
        <v>45</v>
      </c>
      <c r="K189" s="15">
        <v>47</v>
      </c>
      <c r="L189" s="15">
        <v>8</v>
      </c>
      <c r="M189" s="79">
        <v>23.793749999999999</v>
      </c>
      <c r="N189" s="101">
        <v>23.793749999999999</v>
      </c>
      <c r="O189" s="63">
        <v>2530</v>
      </c>
      <c r="P189" s="64">
        <f>Table22457891011234567891011121314151617181920212223242526[[#This Row],[PEMBULATAN]]*O189</f>
        <v>60198.1875</v>
      </c>
    </row>
    <row r="190" spans="1:16" ht="27" customHeight="1" x14ac:dyDescent="0.2">
      <c r="A190" s="13"/>
      <c r="B190" s="73"/>
      <c r="C190" s="71" t="s">
        <v>4070</v>
      </c>
      <c r="D190" s="76" t="s">
        <v>69</v>
      </c>
      <c r="E190" s="12">
        <v>44484</v>
      </c>
      <c r="F190" s="74" t="s">
        <v>523</v>
      </c>
      <c r="G190" s="12" t="s">
        <v>3137</v>
      </c>
      <c r="H190" s="75" t="s">
        <v>3138</v>
      </c>
      <c r="I190" s="15">
        <v>45</v>
      </c>
      <c r="J190" s="15">
        <v>45</v>
      </c>
      <c r="K190" s="15">
        <v>47</v>
      </c>
      <c r="L190" s="15">
        <v>8</v>
      </c>
      <c r="M190" s="79">
        <v>23.793749999999999</v>
      </c>
      <c r="N190" s="101">
        <v>23.793749999999999</v>
      </c>
      <c r="O190" s="63">
        <v>2530</v>
      </c>
      <c r="P190" s="64">
        <f>Table22457891011234567891011121314151617181920212223242526[[#This Row],[PEMBULATAN]]*O190</f>
        <v>60198.1875</v>
      </c>
    </row>
    <row r="191" spans="1:16" ht="27" customHeight="1" x14ac:dyDescent="0.2">
      <c r="A191" s="13"/>
      <c r="B191" s="73"/>
      <c r="C191" s="71" t="s">
        <v>4071</v>
      </c>
      <c r="D191" s="76" t="s">
        <v>69</v>
      </c>
      <c r="E191" s="12">
        <v>44484</v>
      </c>
      <c r="F191" s="74" t="s">
        <v>523</v>
      </c>
      <c r="G191" s="12" t="s">
        <v>3137</v>
      </c>
      <c r="H191" s="75" t="s">
        <v>3138</v>
      </c>
      <c r="I191" s="15">
        <v>45</v>
      </c>
      <c r="J191" s="15">
        <v>45</v>
      </c>
      <c r="K191" s="15">
        <v>47</v>
      </c>
      <c r="L191" s="15">
        <v>8</v>
      </c>
      <c r="M191" s="79">
        <v>23.793749999999999</v>
      </c>
      <c r="N191" s="101">
        <v>23.793749999999999</v>
      </c>
      <c r="O191" s="63">
        <v>2530</v>
      </c>
      <c r="P191" s="64">
        <f>Table22457891011234567891011121314151617181920212223242526[[#This Row],[PEMBULATAN]]*O191</f>
        <v>60198.1875</v>
      </c>
    </row>
    <row r="192" spans="1:16" ht="27" customHeight="1" x14ac:dyDescent="0.2">
      <c r="A192" s="13"/>
      <c r="B192" s="73"/>
      <c r="C192" s="71" t="s">
        <v>4072</v>
      </c>
      <c r="D192" s="76" t="s">
        <v>69</v>
      </c>
      <c r="E192" s="12">
        <v>44484</v>
      </c>
      <c r="F192" s="74" t="s">
        <v>523</v>
      </c>
      <c r="G192" s="12" t="s">
        <v>3137</v>
      </c>
      <c r="H192" s="75" t="s">
        <v>3138</v>
      </c>
      <c r="I192" s="15">
        <v>43</v>
      </c>
      <c r="J192" s="15">
        <v>43</v>
      </c>
      <c r="K192" s="15">
        <v>62</v>
      </c>
      <c r="L192" s="15">
        <v>14</v>
      </c>
      <c r="M192" s="79">
        <v>28.659500000000001</v>
      </c>
      <c r="N192" s="101">
        <v>28.659500000000001</v>
      </c>
      <c r="O192" s="63">
        <v>2530</v>
      </c>
      <c r="P192" s="64">
        <f>Table22457891011234567891011121314151617181920212223242526[[#This Row],[PEMBULATAN]]*O192</f>
        <v>72508.535000000003</v>
      </c>
    </row>
    <row r="193" spans="1:16" ht="27" customHeight="1" x14ac:dyDescent="0.2">
      <c r="A193" s="13"/>
      <c r="B193" s="73"/>
      <c r="C193" s="71" t="s">
        <v>4073</v>
      </c>
      <c r="D193" s="76" t="s">
        <v>69</v>
      </c>
      <c r="E193" s="12">
        <v>44484</v>
      </c>
      <c r="F193" s="74" t="s">
        <v>523</v>
      </c>
      <c r="G193" s="12" t="s">
        <v>3137</v>
      </c>
      <c r="H193" s="75" t="s">
        <v>3138</v>
      </c>
      <c r="I193" s="15">
        <v>25</v>
      </c>
      <c r="J193" s="15">
        <v>21</v>
      </c>
      <c r="K193" s="15">
        <v>12</v>
      </c>
      <c r="L193" s="15">
        <v>4</v>
      </c>
      <c r="M193" s="79">
        <v>1.575</v>
      </c>
      <c r="N193" s="101">
        <v>4</v>
      </c>
      <c r="O193" s="63">
        <v>2530</v>
      </c>
      <c r="P193" s="64">
        <f>Table22457891011234567891011121314151617181920212223242526[[#This Row],[PEMBULATAN]]*O193</f>
        <v>10120</v>
      </c>
    </row>
    <row r="194" spans="1:16" ht="27" customHeight="1" x14ac:dyDescent="0.2">
      <c r="A194" s="13"/>
      <c r="B194" s="73"/>
      <c r="C194" s="71" t="s">
        <v>4074</v>
      </c>
      <c r="D194" s="76" t="s">
        <v>69</v>
      </c>
      <c r="E194" s="12">
        <v>44484</v>
      </c>
      <c r="F194" s="74" t="s">
        <v>523</v>
      </c>
      <c r="G194" s="12" t="s">
        <v>3137</v>
      </c>
      <c r="H194" s="75" t="s">
        <v>3138</v>
      </c>
      <c r="I194" s="15">
        <v>48</v>
      </c>
      <c r="J194" s="15">
        <v>37</v>
      </c>
      <c r="K194" s="15">
        <v>17</v>
      </c>
      <c r="L194" s="15">
        <v>9</v>
      </c>
      <c r="M194" s="79">
        <v>7.548</v>
      </c>
      <c r="N194" s="101">
        <v>9</v>
      </c>
      <c r="O194" s="63">
        <v>2530</v>
      </c>
      <c r="P194" s="64">
        <f>Table22457891011234567891011121314151617181920212223242526[[#This Row],[PEMBULATAN]]*O194</f>
        <v>22770</v>
      </c>
    </row>
    <row r="195" spans="1:16" ht="27" customHeight="1" x14ac:dyDescent="0.2">
      <c r="A195" s="13"/>
      <c r="B195" s="73"/>
      <c r="C195" s="71" t="s">
        <v>4075</v>
      </c>
      <c r="D195" s="76" t="s">
        <v>69</v>
      </c>
      <c r="E195" s="12">
        <v>44484</v>
      </c>
      <c r="F195" s="74" t="s">
        <v>523</v>
      </c>
      <c r="G195" s="12" t="s">
        <v>3137</v>
      </c>
      <c r="H195" s="75" t="s">
        <v>3138</v>
      </c>
      <c r="I195" s="15">
        <v>43</v>
      </c>
      <c r="J195" s="15">
        <v>43</v>
      </c>
      <c r="K195" s="15">
        <v>62</v>
      </c>
      <c r="L195" s="15">
        <v>14</v>
      </c>
      <c r="M195" s="79">
        <v>28.659500000000001</v>
      </c>
      <c r="N195" s="101">
        <v>28.659500000000001</v>
      </c>
      <c r="O195" s="63">
        <v>2530</v>
      </c>
      <c r="P195" s="64">
        <f>Table22457891011234567891011121314151617181920212223242526[[#This Row],[PEMBULATAN]]*O195</f>
        <v>72508.535000000003</v>
      </c>
    </row>
    <row r="196" spans="1:16" ht="27" customHeight="1" x14ac:dyDescent="0.2">
      <c r="A196" s="13"/>
      <c r="B196" s="73"/>
      <c r="C196" s="71" t="s">
        <v>4076</v>
      </c>
      <c r="D196" s="76" t="s">
        <v>69</v>
      </c>
      <c r="E196" s="12">
        <v>44484</v>
      </c>
      <c r="F196" s="74" t="s">
        <v>523</v>
      </c>
      <c r="G196" s="12" t="s">
        <v>3137</v>
      </c>
      <c r="H196" s="75" t="s">
        <v>3138</v>
      </c>
      <c r="I196" s="15">
        <v>33</v>
      </c>
      <c r="J196" s="15">
        <v>23</v>
      </c>
      <c r="K196" s="15">
        <v>19</v>
      </c>
      <c r="L196" s="15">
        <v>7</v>
      </c>
      <c r="M196" s="79">
        <v>3.6052499999999998</v>
      </c>
      <c r="N196" s="101">
        <v>7</v>
      </c>
      <c r="O196" s="63">
        <v>2530</v>
      </c>
      <c r="P196" s="64">
        <f>Table22457891011234567891011121314151617181920212223242526[[#This Row],[PEMBULATAN]]*O196</f>
        <v>17710</v>
      </c>
    </row>
    <row r="197" spans="1:16" ht="27" customHeight="1" x14ac:dyDescent="0.2">
      <c r="A197" s="13"/>
      <c r="B197" s="73"/>
      <c r="C197" s="71" t="s">
        <v>4077</v>
      </c>
      <c r="D197" s="76" t="s">
        <v>69</v>
      </c>
      <c r="E197" s="12">
        <v>44484</v>
      </c>
      <c r="F197" s="74" t="s">
        <v>523</v>
      </c>
      <c r="G197" s="12" t="s">
        <v>3137</v>
      </c>
      <c r="H197" s="75" t="s">
        <v>3138</v>
      </c>
      <c r="I197" s="15">
        <v>33</v>
      </c>
      <c r="J197" s="15">
        <v>23</v>
      </c>
      <c r="K197" s="15">
        <v>19</v>
      </c>
      <c r="L197" s="15">
        <v>7</v>
      </c>
      <c r="M197" s="79">
        <v>3.6052499999999998</v>
      </c>
      <c r="N197" s="101">
        <v>7</v>
      </c>
      <c r="O197" s="63">
        <v>2530</v>
      </c>
      <c r="P197" s="64">
        <f>Table22457891011234567891011121314151617181920212223242526[[#This Row],[PEMBULATAN]]*O197</f>
        <v>17710</v>
      </c>
    </row>
    <row r="198" spans="1:16" ht="27" customHeight="1" x14ac:dyDescent="0.2">
      <c r="A198" s="13"/>
      <c r="B198" s="73"/>
      <c r="C198" s="71" t="s">
        <v>4078</v>
      </c>
      <c r="D198" s="76" t="s">
        <v>69</v>
      </c>
      <c r="E198" s="12">
        <v>44484</v>
      </c>
      <c r="F198" s="74" t="s">
        <v>523</v>
      </c>
      <c r="G198" s="12" t="s">
        <v>3137</v>
      </c>
      <c r="H198" s="75" t="s">
        <v>3138</v>
      </c>
      <c r="I198" s="15">
        <v>70</v>
      </c>
      <c r="J198" s="15">
        <v>54</v>
      </c>
      <c r="K198" s="15">
        <v>57</v>
      </c>
      <c r="L198" s="15">
        <v>16</v>
      </c>
      <c r="M198" s="79">
        <v>53.865000000000002</v>
      </c>
      <c r="N198" s="101">
        <v>53.865000000000002</v>
      </c>
      <c r="O198" s="63">
        <v>2530</v>
      </c>
      <c r="P198" s="64">
        <f>Table22457891011234567891011121314151617181920212223242526[[#This Row],[PEMBULATAN]]*O198</f>
        <v>136278.45000000001</v>
      </c>
    </row>
    <row r="199" spans="1:16" ht="27" customHeight="1" x14ac:dyDescent="0.2">
      <c r="A199" s="13"/>
      <c r="B199" s="73"/>
      <c r="C199" s="71" t="s">
        <v>4079</v>
      </c>
      <c r="D199" s="76" t="s">
        <v>69</v>
      </c>
      <c r="E199" s="12">
        <v>44484</v>
      </c>
      <c r="F199" s="74" t="s">
        <v>523</v>
      </c>
      <c r="G199" s="12" t="s">
        <v>3137</v>
      </c>
      <c r="H199" s="75" t="s">
        <v>3138</v>
      </c>
      <c r="I199" s="15">
        <v>43</v>
      </c>
      <c r="J199" s="15">
        <v>26</v>
      </c>
      <c r="K199" s="15">
        <v>55</v>
      </c>
      <c r="L199" s="15">
        <v>12</v>
      </c>
      <c r="M199" s="79">
        <v>15.3725</v>
      </c>
      <c r="N199" s="101">
        <v>16</v>
      </c>
      <c r="O199" s="63">
        <v>2530</v>
      </c>
      <c r="P199" s="64">
        <f>Table22457891011234567891011121314151617181920212223242526[[#This Row],[PEMBULATAN]]*O199</f>
        <v>40480</v>
      </c>
    </row>
    <row r="200" spans="1:16" ht="22.5" customHeight="1" x14ac:dyDescent="0.2">
      <c r="A200" s="165" t="s">
        <v>30</v>
      </c>
      <c r="B200" s="166"/>
      <c r="C200" s="166"/>
      <c r="D200" s="166"/>
      <c r="E200" s="166"/>
      <c r="F200" s="166"/>
      <c r="G200" s="166"/>
      <c r="H200" s="166"/>
      <c r="I200" s="166"/>
      <c r="J200" s="166"/>
      <c r="K200" s="166"/>
      <c r="L200" s="167"/>
      <c r="M200" s="77">
        <f>SUBTOTAL(109,Table22457891011234567891011121314151617181920212223242526[KG VOLUME])</f>
        <v>3836.7699999999986</v>
      </c>
      <c r="N200" s="67">
        <f>SUM(N3:N199)</f>
        <v>3968.8967499999999</v>
      </c>
      <c r="O200" s="168">
        <f>SUM(P3:P199)</f>
        <v>10041308.777500002</v>
      </c>
      <c r="P200" s="169"/>
    </row>
    <row r="201" spans="1:16" ht="18" customHeight="1" x14ac:dyDescent="0.2">
      <c r="A201" s="84"/>
      <c r="B201" s="55" t="s">
        <v>42</v>
      </c>
      <c r="C201" s="54"/>
      <c r="D201" s="56" t="s">
        <v>43</v>
      </c>
      <c r="E201" s="84"/>
      <c r="F201" s="84"/>
      <c r="G201" s="84"/>
      <c r="H201" s="84"/>
      <c r="I201" s="84"/>
      <c r="J201" s="84"/>
      <c r="K201" s="84"/>
      <c r="L201" s="84"/>
      <c r="M201" s="85"/>
      <c r="N201" s="86" t="s">
        <v>51</v>
      </c>
      <c r="O201" s="87"/>
      <c r="P201" s="87">
        <f>O200*10%</f>
        <v>1004130.8777500002</v>
      </c>
    </row>
    <row r="202" spans="1:16" ht="18" customHeight="1" thickBot="1" x14ac:dyDescent="0.25">
      <c r="A202" s="84"/>
      <c r="B202" s="55"/>
      <c r="C202" s="54"/>
      <c r="D202" s="56"/>
      <c r="E202" s="84"/>
      <c r="F202" s="84"/>
      <c r="G202" s="84"/>
      <c r="H202" s="84"/>
      <c r="I202" s="84"/>
      <c r="J202" s="84"/>
      <c r="K202" s="84"/>
      <c r="L202" s="84"/>
      <c r="M202" s="85"/>
      <c r="N202" s="88" t="s">
        <v>52</v>
      </c>
      <c r="O202" s="89"/>
      <c r="P202" s="89">
        <f>O200-P201</f>
        <v>9037177.8997500017</v>
      </c>
    </row>
    <row r="203" spans="1:16" ht="18" customHeight="1" x14ac:dyDescent="0.2">
      <c r="A203" s="10"/>
      <c r="H203" s="62"/>
      <c r="N203" s="61" t="s">
        <v>31</v>
      </c>
      <c r="P203" s="68">
        <f>P202*1%</f>
        <v>90371.77899750002</v>
      </c>
    </row>
    <row r="204" spans="1:16" ht="18" customHeight="1" thickBot="1" x14ac:dyDescent="0.25">
      <c r="A204" s="10"/>
      <c r="H204" s="62"/>
      <c r="N204" s="61" t="s">
        <v>53</v>
      </c>
      <c r="P204" s="70">
        <f>P202*2%</f>
        <v>180743.55799500004</v>
      </c>
    </row>
    <row r="205" spans="1:16" ht="18" customHeight="1" x14ac:dyDescent="0.2">
      <c r="A205" s="10"/>
      <c r="H205" s="62"/>
      <c r="N205" s="65" t="s">
        <v>32</v>
      </c>
      <c r="O205" s="66"/>
      <c r="P205" s="69">
        <f>P202+P203-P204</f>
        <v>8946806.1207525004</v>
      </c>
    </row>
    <row r="207" spans="1:16" x14ac:dyDescent="0.2">
      <c r="A207" s="10"/>
      <c r="H207" s="62"/>
      <c r="P207" s="70"/>
    </row>
    <row r="208" spans="1:16" x14ac:dyDescent="0.2">
      <c r="A208" s="10"/>
      <c r="H208" s="62"/>
      <c r="O208" s="57"/>
      <c r="P208" s="70"/>
    </row>
    <row r="209" spans="1:16" s="3" customFormat="1" x14ac:dyDescent="0.25">
      <c r="A209" s="10"/>
      <c r="B209" s="2"/>
      <c r="C209" s="2"/>
      <c r="E209" s="11"/>
      <c r="H209" s="62"/>
      <c r="N209" s="14"/>
      <c r="O209" s="14"/>
      <c r="P209" s="14"/>
    </row>
    <row r="210" spans="1:16" s="3" customFormat="1" x14ac:dyDescent="0.25">
      <c r="A210" s="10"/>
      <c r="B210" s="2"/>
      <c r="C210" s="2"/>
      <c r="E210" s="11"/>
      <c r="H210" s="62"/>
      <c r="N210" s="14"/>
      <c r="O210" s="14"/>
      <c r="P210" s="14"/>
    </row>
    <row r="211" spans="1:16" s="3" customFormat="1" x14ac:dyDescent="0.25">
      <c r="A211" s="10"/>
      <c r="B211" s="2"/>
      <c r="C211" s="2"/>
      <c r="E211" s="11"/>
      <c r="H211" s="62"/>
      <c r="N211" s="14"/>
      <c r="O211" s="14"/>
      <c r="P211" s="14"/>
    </row>
    <row r="212" spans="1:16" s="3" customFormat="1" x14ac:dyDescent="0.25">
      <c r="A212" s="10"/>
      <c r="B212" s="2"/>
      <c r="C212" s="2"/>
      <c r="E212" s="11"/>
      <c r="H212" s="62"/>
      <c r="N212" s="14"/>
      <c r="O212" s="14"/>
      <c r="P212" s="14"/>
    </row>
    <row r="213" spans="1:16" s="3" customFormat="1" x14ac:dyDescent="0.25">
      <c r="A213" s="10"/>
      <c r="B213" s="2"/>
      <c r="C213" s="2"/>
      <c r="E213" s="11"/>
      <c r="H213" s="62"/>
      <c r="N213" s="14"/>
      <c r="O213" s="14"/>
      <c r="P213" s="14"/>
    </row>
    <row r="214" spans="1:16" s="3" customFormat="1" x14ac:dyDescent="0.25">
      <c r="A214" s="10"/>
      <c r="B214" s="2"/>
      <c r="C214" s="2"/>
      <c r="E214" s="11"/>
      <c r="H214" s="62"/>
      <c r="N214" s="14"/>
      <c r="O214" s="14"/>
      <c r="P214" s="14"/>
    </row>
    <row r="215" spans="1:16" s="3" customFormat="1" x14ac:dyDescent="0.25">
      <c r="A215" s="10"/>
      <c r="B215" s="2"/>
      <c r="C215" s="2"/>
      <c r="E215" s="11"/>
      <c r="H215" s="62"/>
      <c r="N215" s="14"/>
      <c r="O215" s="14"/>
      <c r="P215" s="14"/>
    </row>
    <row r="216" spans="1:16" s="3" customFormat="1" x14ac:dyDescent="0.25">
      <c r="A216" s="10"/>
      <c r="B216" s="2"/>
      <c r="C216" s="2"/>
      <c r="E216" s="11"/>
      <c r="H216" s="62"/>
      <c r="N216" s="14"/>
      <c r="O216" s="14"/>
      <c r="P216" s="14"/>
    </row>
    <row r="217" spans="1:16" s="3" customFormat="1" x14ac:dyDescent="0.25">
      <c r="A217" s="10"/>
      <c r="B217" s="2"/>
      <c r="C217" s="2"/>
      <c r="E217" s="11"/>
      <c r="H217" s="62"/>
      <c r="N217" s="14"/>
      <c r="O217" s="14"/>
      <c r="P217" s="14"/>
    </row>
    <row r="218" spans="1:16" s="3" customFormat="1" x14ac:dyDescent="0.25">
      <c r="A218" s="10"/>
      <c r="B218" s="2"/>
      <c r="C218" s="2"/>
      <c r="E218" s="11"/>
      <c r="H218" s="62"/>
      <c r="N218" s="14"/>
      <c r="O218" s="14"/>
      <c r="P218" s="14"/>
    </row>
    <row r="219" spans="1:16" s="3" customFormat="1" x14ac:dyDescent="0.25">
      <c r="A219" s="10"/>
      <c r="B219" s="2"/>
      <c r="C219" s="2"/>
      <c r="E219" s="11"/>
      <c r="H219" s="62"/>
      <c r="N219" s="14"/>
      <c r="O219" s="14"/>
      <c r="P219" s="14"/>
    </row>
    <row r="220" spans="1:16" s="3" customFormat="1" x14ac:dyDescent="0.25">
      <c r="A220" s="10"/>
      <c r="B220" s="2"/>
      <c r="C220" s="2"/>
      <c r="E220" s="11"/>
      <c r="H220" s="62"/>
      <c r="N220" s="14"/>
      <c r="O220" s="14"/>
      <c r="P220" s="14"/>
    </row>
  </sheetData>
  <mergeCells count="2">
    <mergeCell ref="A200:L200"/>
    <mergeCell ref="O200:P200"/>
  </mergeCells>
  <conditionalFormatting sqref="B3:B199">
    <cfRule type="duplicateValues" dxfId="576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94"/>
  <sheetViews>
    <sheetView zoomScale="110" zoomScaleNormal="110" workbookViewId="0">
      <pane xSplit="3" ySplit="2" topLeftCell="D66" activePane="bottomRight" state="frozen"/>
      <selection pane="topRight" activeCell="B1" sqref="B1"/>
      <selection pane="bottomLeft" activeCell="A3" sqref="A3"/>
      <selection pane="bottomRight" activeCell="L72" sqref="L72"/>
    </sheetView>
  </sheetViews>
  <sheetFormatPr defaultRowHeight="15" x14ac:dyDescent="0.2"/>
  <cols>
    <col min="1" max="1" width="8" style="4" customWidth="1"/>
    <col min="2" max="2" width="19.5703125" style="2" customWidth="1"/>
    <col min="3" max="3" width="15.710937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403902</v>
      </c>
      <c r="B3" s="72" t="s">
        <v>4080</v>
      </c>
      <c r="C3" s="8" t="s">
        <v>4081</v>
      </c>
      <c r="D3" s="74" t="s">
        <v>69</v>
      </c>
      <c r="E3" s="12">
        <v>44484</v>
      </c>
      <c r="F3" s="74" t="s">
        <v>523</v>
      </c>
      <c r="G3" s="12" t="s">
        <v>3137</v>
      </c>
      <c r="H3" s="9" t="s">
        <v>3138</v>
      </c>
      <c r="I3" s="1">
        <v>98</v>
      </c>
      <c r="J3" s="1">
        <v>50</v>
      </c>
      <c r="K3" s="1">
        <v>20</v>
      </c>
      <c r="L3" s="1">
        <v>21</v>
      </c>
      <c r="M3" s="78">
        <v>24.5</v>
      </c>
      <c r="N3" s="101">
        <v>24.5</v>
      </c>
      <c r="O3" s="63">
        <v>2530</v>
      </c>
      <c r="P3" s="64">
        <f>Table2245789101123456789101112131415161718192021222324252627[[#This Row],[PEMBULATAN]]*O3</f>
        <v>61985</v>
      </c>
    </row>
    <row r="4" spans="1:16" ht="26.25" customHeight="1" x14ac:dyDescent="0.2">
      <c r="A4" s="13"/>
      <c r="B4" s="73"/>
      <c r="C4" s="71" t="s">
        <v>4082</v>
      </c>
      <c r="D4" s="76" t="s">
        <v>69</v>
      </c>
      <c r="E4" s="12">
        <v>44484</v>
      </c>
      <c r="F4" s="74" t="s">
        <v>523</v>
      </c>
      <c r="G4" s="12" t="s">
        <v>3137</v>
      </c>
      <c r="H4" s="75" t="s">
        <v>3138</v>
      </c>
      <c r="I4" s="15">
        <v>60</v>
      </c>
      <c r="J4" s="15">
        <v>51</v>
      </c>
      <c r="K4" s="15">
        <v>20</v>
      </c>
      <c r="L4" s="15">
        <v>8</v>
      </c>
      <c r="M4" s="79">
        <v>15.3</v>
      </c>
      <c r="N4" s="101">
        <v>16</v>
      </c>
      <c r="O4" s="63">
        <v>2530</v>
      </c>
      <c r="P4" s="64">
        <f>Table2245789101123456789101112131415161718192021222324252627[[#This Row],[PEMBULATAN]]*O4</f>
        <v>40480</v>
      </c>
    </row>
    <row r="5" spans="1:16" ht="26.25" customHeight="1" x14ac:dyDescent="0.2">
      <c r="A5" s="13"/>
      <c r="B5" s="73"/>
      <c r="C5" s="71" t="s">
        <v>4083</v>
      </c>
      <c r="D5" s="76" t="s">
        <v>69</v>
      </c>
      <c r="E5" s="12">
        <v>44484</v>
      </c>
      <c r="F5" s="74" t="s">
        <v>523</v>
      </c>
      <c r="G5" s="12" t="s">
        <v>3137</v>
      </c>
      <c r="H5" s="75" t="s">
        <v>3138</v>
      </c>
      <c r="I5" s="15">
        <v>53</v>
      </c>
      <c r="J5" s="15">
        <v>40</v>
      </c>
      <c r="K5" s="15">
        <v>5</v>
      </c>
      <c r="L5" s="15">
        <v>1</v>
      </c>
      <c r="M5" s="79">
        <v>2.65</v>
      </c>
      <c r="N5" s="101">
        <v>2.65</v>
      </c>
      <c r="O5" s="63">
        <v>2530</v>
      </c>
      <c r="P5" s="64">
        <f>Table2245789101123456789101112131415161718192021222324252627[[#This Row],[PEMBULATAN]]*O5</f>
        <v>6704.5</v>
      </c>
    </row>
    <row r="6" spans="1:16" ht="26.25" customHeight="1" x14ac:dyDescent="0.2">
      <c r="A6" s="13"/>
      <c r="B6" s="73"/>
      <c r="C6" s="71" t="s">
        <v>4084</v>
      </c>
      <c r="D6" s="76" t="s">
        <v>69</v>
      </c>
      <c r="E6" s="12">
        <v>44484</v>
      </c>
      <c r="F6" s="74" t="s">
        <v>523</v>
      </c>
      <c r="G6" s="12" t="s">
        <v>3137</v>
      </c>
      <c r="H6" s="75" t="s">
        <v>3138</v>
      </c>
      <c r="I6" s="15">
        <v>100</v>
      </c>
      <c r="J6" s="15">
        <v>53</v>
      </c>
      <c r="K6" s="15">
        <v>23</v>
      </c>
      <c r="L6" s="15">
        <v>5</v>
      </c>
      <c r="M6" s="79">
        <v>30.475000000000001</v>
      </c>
      <c r="N6" s="101">
        <v>31</v>
      </c>
      <c r="O6" s="63">
        <v>2530</v>
      </c>
      <c r="P6" s="64">
        <f>Table2245789101123456789101112131415161718192021222324252627[[#This Row],[PEMBULATAN]]*O6</f>
        <v>78430</v>
      </c>
    </row>
    <row r="7" spans="1:16" ht="26.25" customHeight="1" x14ac:dyDescent="0.2">
      <c r="A7" s="13"/>
      <c r="B7" s="73"/>
      <c r="C7" s="71" t="s">
        <v>4085</v>
      </c>
      <c r="D7" s="76" t="s">
        <v>69</v>
      </c>
      <c r="E7" s="12">
        <v>44484</v>
      </c>
      <c r="F7" s="74" t="s">
        <v>523</v>
      </c>
      <c r="G7" s="12" t="s">
        <v>3137</v>
      </c>
      <c r="H7" s="75" t="s">
        <v>3138</v>
      </c>
      <c r="I7" s="15">
        <v>51</v>
      </c>
      <c r="J7" s="15">
        <v>51</v>
      </c>
      <c r="K7" s="15">
        <v>21</v>
      </c>
      <c r="L7" s="15">
        <v>4</v>
      </c>
      <c r="M7" s="79">
        <v>13.655250000000001</v>
      </c>
      <c r="N7" s="101">
        <v>13.655250000000001</v>
      </c>
      <c r="O7" s="63">
        <v>2530</v>
      </c>
      <c r="P7" s="64">
        <f>Table2245789101123456789101112131415161718192021222324252627[[#This Row],[PEMBULATAN]]*O7</f>
        <v>34547.782500000001</v>
      </c>
    </row>
    <row r="8" spans="1:16" ht="26.25" customHeight="1" x14ac:dyDescent="0.2">
      <c r="A8" s="13"/>
      <c r="B8" s="73"/>
      <c r="C8" s="71" t="s">
        <v>4086</v>
      </c>
      <c r="D8" s="76" t="s">
        <v>69</v>
      </c>
      <c r="E8" s="12">
        <v>44484</v>
      </c>
      <c r="F8" s="74" t="s">
        <v>523</v>
      </c>
      <c r="G8" s="12" t="s">
        <v>3137</v>
      </c>
      <c r="H8" s="75" t="s">
        <v>3138</v>
      </c>
      <c r="I8" s="15">
        <v>53</v>
      </c>
      <c r="J8" s="15">
        <v>62</v>
      </c>
      <c r="K8" s="15">
        <v>23</v>
      </c>
      <c r="L8" s="15">
        <v>8</v>
      </c>
      <c r="M8" s="79">
        <v>18.894500000000001</v>
      </c>
      <c r="N8" s="101">
        <v>18.894500000000001</v>
      </c>
      <c r="O8" s="63">
        <v>2530</v>
      </c>
      <c r="P8" s="64">
        <f>Table2245789101123456789101112131415161718192021222324252627[[#This Row],[PEMBULATAN]]*O8</f>
        <v>47803.084999999999</v>
      </c>
    </row>
    <row r="9" spans="1:16" ht="26.25" customHeight="1" x14ac:dyDescent="0.2">
      <c r="A9" s="13"/>
      <c r="B9" s="73"/>
      <c r="C9" s="71" t="s">
        <v>4087</v>
      </c>
      <c r="D9" s="76" t="s">
        <v>69</v>
      </c>
      <c r="E9" s="12">
        <v>44484</v>
      </c>
      <c r="F9" s="74" t="s">
        <v>523</v>
      </c>
      <c r="G9" s="12" t="s">
        <v>3137</v>
      </c>
      <c r="H9" s="75" t="s">
        <v>3138</v>
      </c>
      <c r="I9" s="15">
        <v>71</v>
      </c>
      <c r="J9" s="15">
        <v>43</v>
      </c>
      <c r="K9" s="15">
        <v>41</v>
      </c>
      <c r="L9" s="15">
        <v>11</v>
      </c>
      <c r="M9" s="79">
        <v>31.29325</v>
      </c>
      <c r="N9" s="101">
        <v>31.29325</v>
      </c>
      <c r="O9" s="63">
        <v>2530</v>
      </c>
      <c r="P9" s="64">
        <f>Table2245789101123456789101112131415161718192021222324252627[[#This Row],[PEMBULATAN]]*O9</f>
        <v>79171.922500000001</v>
      </c>
    </row>
    <row r="10" spans="1:16" ht="26.25" customHeight="1" x14ac:dyDescent="0.2">
      <c r="A10" s="13"/>
      <c r="B10" s="73"/>
      <c r="C10" s="71" t="s">
        <v>4088</v>
      </c>
      <c r="D10" s="76" t="s">
        <v>69</v>
      </c>
      <c r="E10" s="12">
        <v>44484</v>
      </c>
      <c r="F10" s="74" t="s">
        <v>523</v>
      </c>
      <c r="G10" s="12" t="s">
        <v>3137</v>
      </c>
      <c r="H10" s="75" t="s">
        <v>3138</v>
      </c>
      <c r="I10" s="15">
        <v>51</v>
      </c>
      <c r="J10" s="15">
        <v>43</v>
      </c>
      <c r="K10" s="15">
        <v>30</v>
      </c>
      <c r="L10" s="15">
        <v>10</v>
      </c>
      <c r="M10" s="79">
        <v>16.447500000000002</v>
      </c>
      <c r="N10" s="101">
        <v>17</v>
      </c>
      <c r="O10" s="63">
        <v>2530</v>
      </c>
      <c r="P10" s="64">
        <f>Table2245789101123456789101112131415161718192021222324252627[[#This Row],[PEMBULATAN]]*O10</f>
        <v>43010</v>
      </c>
    </row>
    <row r="11" spans="1:16" ht="26.25" customHeight="1" x14ac:dyDescent="0.2">
      <c r="A11" s="13"/>
      <c r="B11" s="73"/>
      <c r="C11" s="71" t="s">
        <v>4089</v>
      </c>
      <c r="D11" s="76" t="s">
        <v>69</v>
      </c>
      <c r="E11" s="12">
        <v>44484</v>
      </c>
      <c r="F11" s="74" t="s">
        <v>523</v>
      </c>
      <c r="G11" s="12" t="s">
        <v>3137</v>
      </c>
      <c r="H11" s="75" t="s">
        <v>3138</v>
      </c>
      <c r="I11" s="15">
        <v>52</v>
      </c>
      <c r="J11" s="15">
        <v>30</v>
      </c>
      <c r="K11" s="15">
        <v>40</v>
      </c>
      <c r="L11" s="15">
        <v>8</v>
      </c>
      <c r="M11" s="79">
        <v>15.6</v>
      </c>
      <c r="N11" s="101">
        <v>15.6</v>
      </c>
      <c r="O11" s="63">
        <v>2530</v>
      </c>
      <c r="P11" s="64">
        <f>Table2245789101123456789101112131415161718192021222324252627[[#This Row],[PEMBULATAN]]*O11</f>
        <v>39468</v>
      </c>
    </row>
    <row r="12" spans="1:16" ht="26.25" customHeight="1" x14ac:dyDescent="0.2">
      <c r="A12" s="13"/>
      <c r="B12" s="73"/>
      <c r="C12" s="71" t="s">
        <v>4090</v>
      </c>
      <c r="D12" s="76" t="s">
        <v>69</v>
      </c>
      <c r="E12" s="12">
        <v>44484</v>
      </c>
      <c r="F12" s="74" t="s">
        <v>523</v>
      </c>
      <c r="G12" s="12" t="s">
        <v>3137</v>
      </c>
      <c r="H12" s="75" t="s">
        <v>3138</v>
      </c>
      <c r="I12" s="15">
        <v>61</v>
      </c>
      <c r="J12" s="15">
        <v>61</v>
      </c>
      <c r="K12" s="15">
        <v>10</v>
      </c>
      <c r="L12" s="15">
        <v>1</v>
      </c>
      <c r="M12" s="79">
        <v>9.3025000000000002</v>
      </c>
      <c r="N12" s="101">
        <v>10</v>
      </c>
      <c r="O12" s="63">
        <v>2530</v>
      </c>
      <c r="P12" s="64">
        <f>Table2245789101123456789101112131415161718192021222324252627[[#This Row],[PEMBULATAN]]*O12</f>
        <v>25300</v>
      </c>
    </row>
    <row r="13" spans="1:16" ht="26.25" customHeight="1" x14ac:dyDescent="0.2">
      <c r="A13" s="13"/>
      <c r="B13" s="73"/>
      <c r="C13" s="71" t="s">
        <v>4091</v>
      </c>
      <c r="D13" s="76" t="s">
        <v>69</v>
      </c>
      <c r="E13" s="12">
        <v>44484</v>
      </c>
      <c r="F13" s="74" t="s">
        <v>523</v>
      </c>
      <c r="G13" s="12" t="s">
        <v>3137</v>
      </c>
      <c r="H13" s="75" t="s">
        <v>3138</v>
      </c>
      <c r="I13" s="15">
        <v>80</v>
      </c>
      <c r="J13" s="15">
        <v>51</v>
      </c>
      <c r="K13" s="15">
        <v>30</v>
      </c>
      <c r="L13" s="15">
        <v>14</v>
      </c>
      <c r="M13" s="79">
        <v>30.6</v>
      </c>
      <c r="N13" s="101">
        <v>30.6</v>
      </c>
      <c r="O13" s="63">
        <v>2530</v>
      </c>
      <c r="P13" s="64">
        <f>Table2245789101123456789101112131415161718192021222324252627[[#This Row],[PEMBULATAN]]*O13</f>
        <v>77418</v>
      </c>
    </row>
    <row r="14" spans="1:16" ht="26.25" customHeight="1" x14ac:dyDescent="0.2">
      <c r="A14" s="13"/>
      <c r="B14" s="73"/>
      <c r="C14" s="71" t="s">
        <v>4092</v>
      </c>
      <c r="D14" s="76" t="s">
        <v>69</v>
      </c>
      <c r="E14" s="12">
        <v>44484</v>
      </c>
      <c r="F14" s="74" t="s">
        <v>523</v>
      </c>
      <c r="G14" s="12" t="s">
        <v>3137</v>
      </c>
      <c r="H14" s="75" t="s">
        <v>3138</v>
      </c>
      <c r="I14" s="15">
        <v>31</v>
      </c>
      <c r="J14" s="15">
        <v>31</v>
      </c>
      <c r="K14" s="15">
        <v>20</v>
      </c>
      <c r="L14" s="15">
        <v>3</v>
      </c>
      <c r="M14" s="79">
        <v>4.8049999999999997</v>
      </c>
      <c r="N14" s="101">
        <v>4.8049999999999997</v>
      </c>
      <c r="O14" s="63">
        <v>2530</v>
      </c>
      <c r="P14" s="64">
        <f>Table2245789101123456789101112131415161718192021222324252627[[#This Row],[PEMBULATAN]]*O14</f>
        <v>12156.65</v>
      </c>
    </row>
    <row r="15" spans="1:16" ht="26.25" customHeight="1" x14ac:dyDescent="0.2">
      <c r="A15" s="13"/>
      <c r="B15" s="73"/>
      <c r="C15" s="71" t="s">
        <v>4093</v>
      </c>
      <c r="D15" s="76" t="s">
        <v>69</v>
      </c>
      <c r="E15" s="12">
        <v>44484</v>
      </c>
      <c r="F15" s="74" t="s">
        <v>523</v>
      </c>
      <c r="G15" s="12" t="s">
        <v>3137</v>
      </c>
      <c r="H15" s="75" t="s">
        <v>3138</v>
      </c>
      <c r="I15" s="15">
        <v>80</v>
      </c>
      <c r="J15" s="15">
        <v>41</v>
      </c>
      <c r="K15" s="15">
        <v>40</v>
      </c>
      <c r="L15" s="15">
        <v>6</v>
      </c>
      <c r="M15" s="79">
        <v>32.799999999999997</v>
      </c>
      <c r="N15" s="101">
        <v>32.799999999999997</v>
      </c>
      <c r="O15" s="63">
        <v>2530</v>
      </c>
      <c r="P15" s="64">
        <f>Table2245789101123456789101112131415161718192021222324252627[[#This Row],[PEMBULATAN]]*O15</f>
        <v>82984</v>
      </c>
    </row>
    <row r="16" spans="1:16" ht="26.25" customHeight="1" x14ac:dyDescent="0.2">
      <c r="A16" s="13"/>
      <c r="B16" s="73"/>
      <c r="C16" s="71" t="s">
        <v>4094</v>
      </c>
      <c r="D16" s="76" t="s">
        <v>69</v>
      </c>
      <c r="E16" s="12">
        <v>44484</v>
      </c>
      <c r="F16" s="74" t="s">
        <v>523</v>
      </c>
      <c r="G16" s="12" t="s">
        <v>3137</v>
      </c>
      <c r="H16" s="75" t="s">
        <v>3138</v>
      </c>
      <c r="I16" s="15">
        <v>55</v>
      </c>
      <c r="J16" s="15">
        <v>30</v>
      </c>
      <c r="K16" s="15">
        <v>51</v>
      </c>
      <c r="L16" s="15">
        <v>8</v>
      </c>
      <c r="M16" s="79">
        <v>21.037500000000001</v>
      </c>
      <c r="N16" s="101">
        <v>21.037500000000001</v>
      </c>
      <c r="O16" s="63">
        <v>2530</v>
      </c>
      <c r="P16" s="64">
        <f>Table2245789101123456789101112131415161718192021222324252627[[#This Row],[PEMBULATAN]]*O16</f>
        <v>53224.875</v>
      </c>
    </row>
    <row r="17" spans="1:16" ht="26.25" customHeight="1" x14ac:dyDescent="0.2">
      <c r="A17" s="13"/>
      <c r="B17" s="73"/>
      <c r="C17" s="71" t="s">
        <v>4095</v>
      </c>
      <c r="D17" s="76" t="s">
        <v>69</v>
      </c>
      <c r="E17" s="12">
        <v>44484</v>
      </c>
      <c r="F17" s="74" t="s">
        <v>523</v>
      </c>
      <c r="G17" s="12" t="s">
        <v>3137</v>
      </c>
      <c r="H17" s="75" t="s">
        <v>3138</v>
      </c>
      <c r="I17" s="15">
        <v>70</v>
      </c>
      <c r="J17" s="15">
        <v>62</v>
      </c>
      <c r="K17" s="15">
        <v>30</v>
      </c>
      <c r="L17" s="15">
        <v>8</v>
      </c>
      <c r="M17" s="79">
        <v>32.549999999999997</v>
      </c>
      <c r="N17" s="101">
        <v>32.549999999999997</v>
      </c>
      <c r="O17" s="63">
        <v>2530</v>
      </c>
      <c r="P17" s="64">
        <f>Table2245789101123456789101112131415161718192021222324252627[[#This Row],[PEMBULATAN]]*O17</f>
        <v>82351.5</v>
      </c>
    </row>
    <row r="18" spans="1:16" ht="26.25" customHeight="1" x14ac:dyDescent="0.2">
      <c r="A18" s="13"/>
      <c r="B18" s="73"/>
      <c r="C18" s="71" t="s">
        <v>4096</v>
      </c>
      <c r="D18" s="76" t="s">
        <v>69</v>
      </c>
      <c r="E18" s="12">
        <v>44484</v>
      </c>
      <c r="F18" s="74" t="s">
        <v>523</v>
      </c>
      <c r="G18" s="12" t="s">
        <v>3137</v>
      </c>
      <c r="H18" s="75" t="s">
        <v>3138</v>
      </c>
      <c r="I18" s="15">
        <v>43</v>
      </c>
      <c r="J18" s="15">
        <v>20</v>
      </c>
      <c r="K18" s="15">
        <v>12</v>
      </c>
      <c r="L18" s="15">
        <v>2</v>
      </c>
      <c r="M18" s="79">
        <v>2.58</v>
      </c>
      <c r="N18" s="101">
        <v>2.58</v>
      </c>
      <c r="O18" s="63">
        <v>2530</v>
      </c>
      <c r="P18" s="64">
        <f>Table2245789101123456789101112131415161718192021222324252627[[#This Row],[PEMBULATAN]]*O18</f>
        <v>6527.4000000000005</v>
      </c>
    </row>
    <row r="19" spans="1:16" ht="26.25" customHeight="1" x14ac:dyDescent="0.2">
      <c r="A19" s="13"/>
      <c r="B19" s="73"/>
      <c r="C19" s="71" t="s">
        <v>4097</v>
      </c>
      <c r="D19" s="76" t="s">
        <v>69</v>
      </c>
      <c r="E19" s="12">
        <v>44484</v>
      </c>
      <c r="F19" s="74" t="s">
        <v>523</v>
      </c>
      <c r="G19" s="12" t="s">
        <v>3137</v>
      </c>
      <c r="H19" s="75" t="s">
        <v>3138</v>
      </c>
      <c r="I19" s="15">
        <v>52</v>
      </c>
      <c r="J19" s="15">
        <v>30</v>
      </c>
      <c r="K19" s="15">
        <v>24</v>
      </c>
      <c r="L19" s="15">
        <v>5</v>
      </c>
      <c r="M19" s="79">
        <v>9.36</v>
      </c>
      <c r="N19" s="101">
        <v>10</v>
      </c>
      <c r="O19" s="63">
        <v>2530</v>
      </c>
      <c r="P19" s="64">
        <f>Table2245789101123456789101112131415161718192021222324252627[[#This Row],[PEMBULATAN]]*O19</f>
        <v>25300</v>
      </c>
    </row>
    <row r="20" spans="1:16" ht="26.25" customHeight="1" x14ac:dyDescent="0.2">
      <c r="A20" s="13"/>
      <c r="B20" s="73"/>
      <c r="C20" s="71" t="s">
        <v>4098</v>
      </c>
      <c r="D20" s="76" t="s">
        <v>69</v>
      </c>
      <c r="E20" s="12">
        <v>44484</v>
      </c>
      <c r="F20" s="74" t="s">
        <v>523</v>
      </c>
      <c r="G20" s="12" t="s">
        <v>3137</v>
      </c>
      <c r="H20" s="75" t="s">
        <v>3138</v>
      </c>
      <c r="I20" s="15">
        <v>47</v>
      </c>
      <c r="J20" s="15">
        <v>47</v>
      </c>
      <c r="K20" s="15">
        <v>20</v>
      </c>
      <c r="L20" s="15">
        <v>7</v>
      </c>
      <c r="M20" s="79">
        <v>11.045</v>
      </c>
      <c r="N20" s="101">
        <v>11.045</v>
      </c>
      <c r="O20" s="63">
        <v>2530</v>
      </c>
      <c r="P20" s="64">
        <f>Table2245789101123456789101112131415161718192021222324252627[[#This Row],[PEMBULATAN]]*O20</f>
        <v>27943.85</v>
      </c>
    </row>
    <row r="21" spans="1:16" ht="26.25" customHeight="1" x14ac:dyDescent="0.2">
      <c r="A21" s="13"/>
      <c r="B21" s="73"/>
      <c r="C21" s="71" t="s">
        <v>4099</v>
      </c>
      <c r="D21" s="76" t="s">
        <v>69</v>
      </c>
      <c r="E21" s="12">
        <v>44484</v>
      </c>
      <c r="F21" s="74" t="s">
        <v>523</v>
      </c>
      <c r="G21" s="12" t="s">
        <v>3137</v>
      </c>
      <c r="H21" s="75" t="s">
        <v>3138</v>
      </c>
      <c r="I21" s="15">
        <v>101</v>
      </c>
      <c r="J21" s="15">
        <v>6</v>
      </c>
      <c r="K21" s="15">
        <v>6</v>
      </c>
      <c r="L21" s="15">
        <v>23</v>
      </c>
      <c r="M21" s="79">
        <v>0.90900000000000003</v>
      </c>
      <c r="N21" s="101">
        <v>23</v>
      </c>
      <c r="O21" s="63">
        <v>2530</v>
      </c>
      <c r="P21" s="64">
        <f>Table2245789101123456789101112131415161718192021222324252627[[#This Row],[PEMBULATAN]]*O21</f>
        <v>58190</v>
      </c>
    </row>
    <row r="22" spans="1:16" ht="26.25" customHeight="1" x14ac:dyDescent="0.2">
      <c r="A22" s="13"/>
      <c r="B22" s="73"/>
      <c r="C22" s="71" t="s">
        <v>4100</v>
      </c>
      <c r="D22" s="76" t="s">
        <v>69</v>
      </c>
      <c r="E22" s="12">
        <v>44484</v>
      </c>
      <c r="F22" s="74" t="s">
        <v>523</v>
      </c>
      <c r="G22" s="12" t="s">
        <v>3137</v>
      </c>
      <c r="H22" s="75" t="s">
        <v>3138</v>
      </c>
      <c r="I22" s="15">
        <v>61</v>
      </c>
      <c r="J22" s="15">
        <v>61</v>
      </c>
      <c r="K22" s="15">
        <v>6</v>
      </c>
      <c r="L22" s="15">
        <v>1</v>
      </c>
      <c r="M22" s="79">
        <v>5.5815000000000001</v>
      </c>
      <c r="N22" s="101">
        <v>5.5815000000000001</v>
      </c>
      <c r="O22" s="63">
        <v>2530</v>
      </c>
      <c r="P22" s="64">
        <f>Table2245789101123456789101112131415161718192021222324252627[[#This Row],[PEMBULATAN]]*O22</f>
        <v>14121.195</v>
      </c>
    </row>
    <row r="23" spans="1:16" ht="26.25" customHeight="1" x14ac:dyDescent="0.2">
      <c r="A23" s="13"/>
      <c r="B23" s="73"/>
      <c r="C23" s="71" t="s">
        <v>4101</v>
      </c>
      <c r="D23" s="76" t="s">
        <v>69</v>
      </c>
      <c r="E23" s="12">
        <v>44484</v>
      </c>
      <c r="F23" s="74" t="s">
        <v>523</v>
      </c>
      <c r="G23" s="12" t="s">
        <v>3137</v>
      </c>
      <c r="H23" s="75" t="s">
        <v>3138</v>
      </c>
      <c r="I23" s="15">
        <v>80</v>
      </c>
      <c r="J23" s="15">
        <v>49</v>
      </c>
      <c r="K23" s="15">
        <v>30</v>
      </c>
      <c r="L23" s="15">
        <v>13</v>
      </c>
      <c r="M23" s="79">
        <v>29.4</v>
      </c>
      <c r="N23" s="101">
        <v>30</v>
      </c>
      <c r="O23" s="63">
        <v>2530</v>
      </c>
      <c r="P23" s="64">
        <f>Table2245789101123456789101112131415161718192021222324252627[[#This Row],[PEMBULATAN]]*O23</f>
        <v>75900</v>
      </c>
    </row>
    <row r="24" spans="1:16" ht="26.25" customHeight="1" x14ac:dyDescent="0.2">
      <c r="A24" s="13"/>
      <c r="B24" s="73"/>
      <c r="C24" s="71" t="s">
        <v>4102</v>
      </c>
      <c r="D24" s="76" t="s">
        <v>69</v>
      </c>
      <c r="E24" s="12">
        <v>44484</v>
      </c>
      <c r="F24" s="74" t="s">
        <v>523</v>
      </c>
      <c r="G24" s="12" t="s">
        <v>3137</v>
      </c>
      <c r="H24" s="75" t="s">
        <v>3138</v>
      </c>
      <c r="I24" s="15">
        <v>105</v>
      </c>
      <c r="J24" s="15">
        <v>23</v>
      </c>
      <c r="K24" s="15">
        <v>20</v>
      </c>
      <c r="L24" s="15">
        <v>5</v>
      </c>
      <c r="M24" s="79">
        <v>12.074999999999999</v>
      </c>
      <c r="N24" s="101">
        <v>12.074999999999999</v>
      </c>
      <c r="O24" s="63">
        <v>2530</v>
      </c>
      <c r="P24" s="64">
        <f>Table2245789101123456789101112131415161718192021222324252627[[#This Row],[PEMBULATAN]]*O24</f>
        <v>30549.75</v>
      </c>
    </row>
    <row r="25" spans="1:16" ht="26.25" customHeight="1" x14ac:dyDescent="0.2">
      <c r="A25" s="13"/>
      <c r="B25" s="73"/>
      <c r="C25" s="71" t="s">
        <v>4103</v>
      </c>
      <c r="D25" s="76" t="s">
        <v>69</v>
      </c>
      <c r="E25" s="12">
        <v>44484</v>
      </c>
      <c r="F25" s="74" t="s">
        <v>523</v>
      </c>
      <c r="G25" s="12" t="s">
        <v>3137</v>
      </c>
      <c r="H25" s="75" t="s">
        <v>3138</v>
      </c>
      <c r="I25" s="15">
        <v>71</v>
      </c>
      <c r="J25" s="15">
        <v>41</v>
      </c>
      <c r="K25" s="15">
        <v>26</v>
      </c>
      <c r="L25" s="15">
        <v>11</v>
      </c>
      <c r="M25" s="79">
        <v>18.921500000000002</v>
      </c>
      <c r="N25" s="101">
        <v>18.921500000000002</v>
      </c>
      <c r="O25" s="63">
        <v>2530</v>
      </c>
      <c r="P25" s="64">
        <f>Table2245789101123456789101112131415161718192021222324252627[[#This Row],[PEMBULATAN]]*O25</f>
        <v>47871.395000000004</v>
      </c>
    </row>
    <row r="26" spans="1:16" ht="26.25" customHeight="1" x14ac:dyDescent="0.2">
      <c r="A26" s="13"/>
      <c r="B26" s="73"/>
      <c r="C26" s="71" t="s">
        <v>4104</v>
      </c>
      <c r="D26" s="76" t="s">
        <v>69</v>
      </c>
      <c r="E26" s="12">
        <v>44484</v>
      </c>
      <c r="F26" s="74" t="s">
        <v>523</v>
      </c>
      <c r="G26" s="12" t="s">
        <v>3137</v>
      </c>
      <c r="H26" s="75" t="s">
        <v>3138</v>
      </c>
      <c r="I26" s="15">
        <v>51</v>
      </c>
      <c r="J26" s="15">
        <v>20</v>
      </c>
      <c r="K26" s="15">
        <v>20</v>
      </c>
      <c r="L26" s="15">
        <v>3</v>
      </c>
      <c r="M26" s="79">
        <v>5.0999999999999996</v>
      </c>
      <c r="N26" s="101">
        <v>5.0999999999999996</v>
      </c>
      <c r="O26" s="63">
        <v>2530</v>
      </c>
      <c r="P26" s="64">
        <f>Table2245789101123456789101112131415161718192021222324252627[[#This Row],[PEMBULATAN]]*O26</f>
        <v>12903</v>
      </c>
    </row>
    <row r="27" spans="1:16" ht="26.25" customHeight="1" x14ac:dyDescent="0.2">
      <c r="A27" s="13"/>
      <c r="B27" s="73"/>
      <c r="C27" s="71" t="s">
        <v>4105</v>
      </c>
      <c r="D27" s="76" t="s">
        <v>69</v>
      </c>
      <c r="E27" s="12">
        <v>44484</v>
      </c>
      <c r="F27" s="74" t="s">
        <v>523</v>
      </c>
      <c r="G27" s="12" t="s">
        <v>3137</v>
      </c>
      <c r="H27" s="75" t="s">
        <v>3138</v>
      </c>
      <c r="I27" s="15">
        <v>91</v>
      </c>
      <c r="J27" s="15">
        <v>43</v>
      </c>
      <c r="K27" s="15">
        <v>30</v>
      </c>
      <c r="L27" s="15">
        <v>12</v>
      </c>
      <c r="M27" s="79">
        <v>29.3475</v>
      </c>
      <c r="N27" s="101">
        <v>30</v>
      </c>
      <c r="O27" s="63">
        <v>2530</v>
      </c>
      <c r="P27" s="64">
        <f>Table2245789101123456789101112131415161718192021222324252627[[#This Row],[PEMBULATAN]]*O27</f>
        <v>75900</v>
      </c>
    </row>
    <row r="28" spans="1:16" ht="26.25" customHeight="1" x14ac:dyDescent="0.2">
      <c r="A28" s="13"/>
      <c r="B28" s="73"/>
      <c r="C28" s="71" t="s">
        <v>4106</v>
      </c>
      <c r="D28" s="76" t="s">
        <v>69</v>
      </c>
      <c r="E28" s="12">
        <v>44484</v>
      </c>
      <c r="F28" s="74" t="s">
        <v>523</v>
      </c>
      <c r="G28" s="12" t="s">
        <v>3137</v>
      </c>
      <c r="H28" s="75" t="s">
        <v>3138</v>
      </c>
      <c r="I28" s="15">
        <v>70</v>
      </c>
      <c r="J28" s="15">
        <v>53</v>
      </c>
      <c r="K28" s="15">
        <v>25</v>
      </c>
      <c r="L28" s="15">
        <v>7</v>
      </c>
      <c r="M28" s="79">
        <v>23.1875</v>
      </c>
      <c r="N28" s="101">
        <v>23.1875</v>
      </c>
      <c r="O28" s="63">
        <v>2530</v>
      </c>
      <c r="P28" s="64">
        <f>Table2245789101123456789101112131415161718192021222324252627[[#This Row],[PEMBULATAN]]*O28</f>
        <v>58664.375</v>
      </c>
    </row>
    <row r="29" spans="1:16" ht="26.25" customHeight="1" x14ac:dyDescent="0.2">
      <c r="A29" s="13"/>
      <c r="B29" s="73"/>
      <c r="C29" s="71" t="s">
        <v>4107</v>
      </c>
      <c r="D29" s="76" t="s">
        <v>69</v>
      </c>
      <c r="E29" s="12">
        <v>44484</v>
      </c>
      <c r="F29" s="74" t="s">
        <v>523</v>
      </c>
      <c r="G29" s="12" t="s">
        <v>3137</v>
      </c>
      <c r="H29" s="75" t="s">
        <v>3138</v>
      </c>
      <c r="I29" s="15">
        <v>154</v>
      </c>
      <c r="J29" s="15">
        <v>10</v>
      </c>
      <c r="K29" s="15">
        <v>10</v>
      </c>
      <c r="L29" s="15">
        <v>1</v>
      </c>
      <c r="M29" s="79">
        <v>3.85</v>
      </c>
      <c r="N29" s="101">
        <v>3.85</v>
      </c>
      <c r="O29" s="63">
        <v>2530</v>
      </c>
      <c r="P29" s="64">
        <f>Table2245789101123456789101112131415161718192021222324252627[[#This Row],[PEMBULATAN]]*O29</f>
        <v>9740.5</v>
      </c>
    </row>
    <row r="30" spans="1:16" ht="26.25" customHeight="1" x14ac:dyDescent="0.2">
      <c r="A30" s="13"/>
      <c r="B30" s="73"/>
      <c r="C30" s="71" t="s">
        <v>4108</v>
      </c>
      <c r="D30" s="76" t="s">
        <v>69</v>
      </c>
      <c r="E30" s="12">
        <v>44484</v>
      </c>
      <c r="F30" s="74" t="s">
        <v>523</v>
      </c>
      <c r="G30" s="12" t="s">
        <v>3137</v>
      </c>
      <c r="H30" s="75" t="s">
        <v>3138</v>
      </c>
      <c r="I30" s="15">
        <v>61</v>
      </c>
      <c r="J30" s="15">
        <v>61</v>
      </c>
      <c r="K30" s="15">
        <v>21</v>
      </c>
      <c r="L30" s="15">
        <v>6</v>
      </c>
      <c r="M30" s="79">
        <v>19.535250000000001</v>
      </c>
      <c r="N30" s="101">
        <v>19.535250000000001</v>
      </c>
      <c r="O30" s="63">
        <v>2530</v>
      </c>
      <c r="P30" s="64">
        <f>Table2245789101123456789101112131415161718192021222324252627[[#This Row],[PEMBULATAN]]*O30</f>
        <v>49424.182500000003</v>
      </c>
    </row>
    <row r="31" spans="1:16" ht="26.25" customHeight="1" x14ac:dyDescent="0.2">
      <c r="A31" s="13"/>
      <c r="B31" s="73"/>
      <c r="C31" s="71" t="s">
        <v>4109</v>
      </c>
      <c r="D31" s="76" t="s">
        <v>69</v>
      </c>
      <c r="E31" s="12">
        <v>44484</v>
      </c>
      <c r="F31" s="74" t="s">
        <v>523</v>
      </c>
      <c r="G31" s="12" t="s">
        <v>3137</v>
      </c>
      <c r="H31" s="75" t="s">
        <v>3138</v>
      </c>
      <c r="I31" s="15">
        <v>43</v>
      </c>
      <c r="J31" s="15">
        <v>32</v>
      </c>
      <c r="K31" s="15">
        <v>10</v>
      </c>
      <c r="L31" s="15">
        <v>1</v>
      </c>
      <c r="M31" s="79">
        <v>3.44</v>
      </c>
      <c r="N31" s="101">
        <v>4</v>
      </c>
      <c r="O31" s="63">
        <v>2530</v>
      </c>
      <c r="P31" s="64">
        <f>Table2245789101123456789101112131415161718192021222324252627[[#This Row],[PEMBULATAN]]*O31</f>
        <v>10120</v>
      </c>
    </row>
    <row r="32" spans="1:16" ht="26.25" customHeight="1" x14ac:dyDescent="0.2">
      <c r="A32" s="13"/>
      <c r="B32" s="73"/>
      <c r="C32" s="71" t="s">
        <v>4110</v>
      </c>
      <c r="D32" s="76" t="s">
        <v>69</v>
      </c>
      <c r="E32" s="12">
        <v>44484</v>
      </c>
      <c r="F32" s="74" t="s">
        <v>523</v>
      </c>
      <c r="G32" s="12" t="s">
        <v>3137</v>
      </c>
      <c r="H32" s="75" t="s">
        <v>3138</v>
      </c>
      <c r="I32" s="15">
        <v>105</v>
      </c>
      <c r="J32" s="15">
        <v>20</v>
      </c>
      <c r="K32" s="15">
        <v>10</v>
      </c>
      <c r="L32" s="15">
        <v>2</v>
      </c>
      <c r="M32" s="79">
        <v>5.25</v>
      </c>
      <c r="N32" s="101">
        <v>5.25</v>
      </c>
      <c r="O32" s="63">
        <v>2530</v>
      </c>
      <c r="P32" s="64">
        <f>Table2245789101123456789101112131415161718192021222324252627[[#This Row],[PEMBULATAN]]*O32</f>
        <v>13282.5</v>
      </c>
    </row>
    <row r="33" spans="1:16" ht="26.25" customHeight="1" x14ac:dyDescent="0.2">
      <c r="A33" s="13"/>
      <c r="B33" s="73"/>
      <c r="C33" s="71" t="s">
        <v>4111</v>
      </c>
      <c r="D33" s="76" t="s">
        <v>69</v>
      </c>
      <c r="E33" s="12">
        <v>44484</v>
      </c>
      <c r="F33" s="74" t="s">
        <v>523</v>
      </c>
      <c r="G33" s="12" t="s">
        <v>3137</v>
      </c>
      <c r="H33" s="75" t="s">
        <v>3138</v>
      </c>
      <c r="I33" s="15">
        <v>50</v>
      </c>
      <c r="J33" s="15">
        <v>50</v>
      </c>
      <c r="K33" s="15">
        <v>10</v>
      </c>
      <c r="L33" s="15">
        <v>3</v>
      </c>
      <c r="M33" s="79">
        <v>6.25</v>
      </c>
      <c r="N33" s="101">
        <v>6.25</v>
      </c>
      <c r="O33" s="63">
        <v>2530</v>
      </c>
      <c r="P33" s="64">
        <f>Table2245789101123456789101112131415161718192021222324252627[[#This Row],[PEMBULATAN]]*O33</f>
        <v>15812.5</v>
      </c>
    </row>
    <row r="34" spans="1:16" ht="26.25" customHeight="1" x14ac:dyDescent="0.2">
      <c r="A34" s="13"/>
      <c r="B34" s="73"/>
      <c r="C34" s="71" t="s">
        <v>4112</v>
      </c>
      <c r="D34" s="76" t="s">
        <v>69</v>
      </c>
      <c r="E34" s="12">
        <v>44484</v>
      </c>
      <c r="F34" s="74" t="s">
        <v>523</v>
      </c>
      <c r="G34" s="12" t="s">
        <v>3137</v>
      </c>
      <c r="H34" s="75" t="s">
        <v>3138</v>
      </c>
      <c r="I34" s="15">
        <v>50</v>
      </c>
      <c r="J34" s="15">
        <v>50</v>
      </c>
      <c r="K34" s="15">
        <v>30</v>
      </c>
      <c r="L34" s="15">
        <v>8</v>
      </c>
      <c r="M34" s="79">
        <v>18.75</v>
      </c>
      <c r="N34" s="101">
        <v>18.75</v>
      </c>
      <c r="O34" s="63">
        <v>2530</v>
      </c>
      <c r="P34" s="64">
        <f>Table2245789101123456789101112131415161718192021222324252627[[#This Row],[PEMBULATAN]]*O34</f>
        <v>47437.5</v>
      </c>
    </row>
    <row r="35" spans="1:16" ht="26.25" customHeight="1" x14ac:dyDescent="0.2">
      <c r="A35" s="13"/>
      <c r="B35" s="73"/>
      <c r="C35" s="71" t="s">
        <v>4113</v>
      </c>
      <c r="D35" s="76" t="s">
        <v>69</v>
      </c>
      <c r="E35" s="12">
        <v>44484</v>
      </c>
      <c r="F35" s="74" t="s">
        <v>523</v>
      </c>
      <c r="G35" s="12" t="s">
        <v>3137</v>
      </c>
      <c r="H35" s="75" t="s">
        <v>3138</v>
      </c>
      <c r="I35" s="15">
        <v>60</v>
      </c>
      <c r="J35" s="15">
        <v>80</v>
      </c>
      <c r="K35" s="15">
        <v>20</v>
      </c>
      <c r="L35" s="15">
        <v>8</v>
      </c>
      <c r="M35" s="79">
        <v>24</v>
      </c>
      <c r="N35" s="101">
        <v>24</v>
      </c>
      <c r="O35" s="63">
        <v>2530</v>
      </c>
      <c r="P35" s="64">
        <f>Table2245789101123456789101112131415161718192021222324252627[[#This Row],[PEMBULATAN]]*O35</f>
        <v>60720</v>
      </c>
    </row>
    <row r="36" spans="1:16" ht="26.25" customHeight="1" x14ac:dyDescent="0.2">
      <c r="A36" s="13"/>
      <c r="B36" s="73"/>
      <c r="C36" s="71" t="s">
        <v>4114</v>
      </c>
      <c r="D36" s="76" t="s">
        <v>69</v>
      </c>
      <c r="E36" s="12">
        <v>44484</v>
      </c>
      <c r="F36" s="74" t="s">
        <v>523</v>
      </c>
      <c r="G36" s="12" t="s">
        <v>3137</v>
      </c>
      <c r="H36" s="75" t="s">
        <v>3138</v>
      </c>
      <c r="I36" s="15">
        <v>61</v>
      </c>
      <c r="J36" s="15">
        <v>30</v>
      </c>
      <c r="K36" s="15">
        <v>60</v>
      </c>
      <c r="L36" s="15">
        <v>70</v>
      </c>
      <c r="M36" s="79">
        <v>27.45</v>
      </c>
      <c r="N36" s="101">
        <v>70</v>
      </c>
      <c r="O36" s="63">
        <v>2530</v>
      </c>
      <c r="P36" s="64">
        <f>Table2245789101123456789101112131415161718192021222324252627[[#This Row],[PEMBULATAN]]*O36</f>
        <v>177100</v>
      </c>
    </row>
    <row r="37" spans="1:16" ht="26.25" customHeight="1" x14ac:dyDescent="0.2">
      <c r="A37" s="13"/>
      <c r="B37" s="73"/>
      <c r="C37" s="71" t="s">
        <v>4115</v>
      </c>
      <c r="D37" s="76" t="s">
        <v>69</v>
      </c>
      <c r="E37" s="12">
        <v>44484</v>
      </c>
      <c r="F37" s="74" t="s">
        <v>523</v>
      </c>
      <c r="G37" s="12" t="s">
        <v>3137</v>
      </c>
      <c r="H37" s="75" t="s">
        <v>3138</v>
      </c>
      <c r="I37" s="15">
        <v>71</v>
      </c>
      <c r="J37" s="15">
        <v>61</v>
      </c>
      <c r="K37" s="15">
        <v>30</v>
      </c>
      <c r="L37" s="15">
        <v>7</v>
      </c>
      <c r="M37" s="79">
        <v>32.482500000000002</v>
      </c>
      <c r="N37" s="101">
        <v>33</v>
      </c>
      <c r="O37" s="63">
        <v>2530</v>
      </c>
      <c r="P37" s="64">
        <f>Table2245789101123456789101112131415161718192021222324252627[[#This Row],[PEMBULATAN]]*O37</f>
        <v>83490</v>
      </c>
    </row>
    <row r="38" spans="1:16" ht="26.25" customHeight="1" x14ac:dyDescent="0.2">
      <c r="A38" s="13"/>
      <c r="B38" s="73"/>
      <c r="C38" s="71" t="s">
        <v>4116</v>
      </c>
      <c r="D38" s="76" t="s">
        <v>69</v>
      </c>
      <c r="E38" s="12">
        <v>44484</v>
      </c>
      <c r="F38" s="74" t="s">
        <v>523</v>
      </c>
      <c r="G38" s="12" t="s">
        <v>3137</v>
      </c>
      <c r="H38" s="75" t="s">
        <v>3138</v>
      </c>
      <c r="I38" s="15">
        <v>81</v>
      </c>
      <c r="J38" s="15">
        <v>43</v>
      </c>
      <c r="K38" s="15">
        <v>20</v>
      </c>
      <c r="L38" s="15">
        <v>11</v>
      </c>
      <c r="M38" s="79">
        <v>17.414999999999999</v>
      </c>
      <c r="N38" s="101">
        <v>17.414999999999999</v>
      </c>
      <c r="O38" s="63">
        <v>2530</v>
      </c>
      <c r="P38" s="64">
        <f>Table2245789101123456789101112131415161718192021222324252627[[#This Row],[PEMBULATAN]]*O38</f>
        <v>44059.95</v>
      </c>
    </row>
    <row r="39" spans="1:16" ht="26.25" customHeight="1" x14ac:dyDescent="0.2">
      <c r="A39" s="13"/>
      <c r="B39" s="73"/>
      <c r="C39" s="71" t="s">
        <v>4117</v>
      </c>
      <c r="D39" s="76" t="s">
        <v>69</v>
      </c>
      <c r="E39" s="12">
        <v>44484</v>
      </c>
      <c r="F39" s="74" t="s">
        <v>523</v>
      </c>
      <c r="G39" s="12" t="s">
        <v>3137</v>
      </c>
      <c r="H39" s="75" t="s">
        <v>3138</v>
      </c>
      <c r="I39" s="15">
        <v>60</v>
      </c>
      <c r="J39" s="15">
        <v>51</v>
      </c>
      <c r="K39" s="15">
        <v>21</v>
      </c>
      <c r="L39" s="15">
        <v>5</v>
      </c>
      <c r="M39" s="79">
        <v>16.065000000000001</v>
      </c>
      <c r="N39" s="101">
        <v>16.065000000000001</v>
      </c>
      <c r="O39" s="63">
        <v>2530</v>
      </c>
      <c r="P39" s="64">
        <f>Table2245789101123456789101112131415161718192021222324252627[[#This Row],[PEMBULATAN]]*O39</f>
        <v>40644.450000000004</v>
      </c>
    </row>
    <row r="40" spans="1:16" ht="26.25" customHeight="1" x14ac:dyDescent="0.2">
      <c r="A40" s="13"/>
      <c r="B40" s="73"/>
      <c r="C40" s="71" t="s">
        <v>4118</v>
      </c>
      <c r="D40" s="76" t="s">
        <v>69</v>
      </c>
      <c r="E40" s="12">
        <v>44484</v>
      </c>
      <c r="F40" s="74" t="s">
        <v>523</v>
      </c>
      <c r="G40" s="12" t="s">
        <v>3137</v>
      </c>
      <c r="H40" s="75" t="s">
        <v>3138</v>
      </c>
      <c r="I40" s="15">
        <v>6</v>
      </c>
      <c r="J40" s="15">
        <v>21</v>
      </c>
      <c r="K40" s="15">
        <v>12</v>
      </c>
      <c r="L40" s="15">
        <v>6</v>
      </c>
      <c r="M40" s="79">
        <v>0.378</v>
      </c>
      <c r="N40" s="101">
        <v>6</v>
      </c>
      <c r="O40" s="63">
        <v>2530</v>
      </c>
      <c r="P40" s="64">
        <f>Table2245789101123456789101112131415161718192021222324252627[[#This Row],[PEMBULATAN]]*O40</f>
        <v>15180</v>
      </c>
    </row>
    <row r="41" spans="1:16" ht="26.25" customHeight="1" x14ac:dyDescent="0.2">
      <c r="A41" s="13"/>
      <c r="B41" s="73"/>
      <c r="C41" s="71" t="s">
        <v>4119</v>
      </c>
      <c r="D41" s="76" t="s">
        <v>69</v>
      </c>
      <c r="E41" s="12">
        <v>44484</v>
      </c>
      <c r="F41" s="74" t="s">
        <v>523</v>
      </c>
      <c r="G41" s="12" t="s">
        <v>3137</v>
      </c>
      <c r="H41" s="75" t="s">
        <v>3138</v>
      </c>
      <c r="I41" s="15">
        <v>60</v>
      </c>
      <c r="J41" s="15">
        <v>21</v>
      </c>
      <c r="K41" s="15">
        <v>34</v>
      </c>
      <c r="L41" s="15">
        <v>2</v>
      </c>
      <c r="M41" s="79">
        <v>10.71</v>
      </c>
      <c r="N41" s="101">
        <v>10.71</v>
      </c>
      <c r="O41" s="63">
        <v>2530</v>
      </c>
      <c r="P41" s="64">
        <f>Table2245789101123456789101112131415161718192021222324252627[[#This Row],[PEMBULATAN]]*O41</f>
        <v>27096.300000000003</v>
      </c>
    </row>
    <row r="42" spans="1:16" ht="26.25" customHeight="1" x14ac:dyDescent="0.2">
      <c r="A42" s="13"/>
      <c r="B42" s="73"/>
      <c r="C42" s="71" t="s">
        <v>4120</v>
      </c>
      <c r="D42" s="76" t="s">
        <v>69</v>
      </c>
      <c r="E42" s="12">
        <v>44484</v>
      </c>
      <c r="F42" s="74" t="s">
        <v>523</v>
      </c>
      <c r="G42" s="12" t="s">
        <v>3137</v>
      </c>
      <c r="H42" s="75" t="s">
        <v>3138</v>
      </c>
      <c r="I42" s="15">
        <v>40</v>
      </c>
      <c r="J42" s="15">
        <v>51</v>
      </c>
      <c r="K42" s="15">
        <v>20</v>
      </c>
      <c r="L42" s="15">
        <v>2</v>
      </c>
      <c r="M42" s="79">
        <v>10.199999999999999</v>
      </c>
      <c r="N42" s="101">
        <v>10.199999999999999</v>
      </c>
      <c r="O42" s="63">
        <v>2530</v>
      </c>
      <c r="P42" s="64">
        <f>Table2245789101123456789101112131415161718192021222324252627[[#This Row],[PEMBULATAN]]*O42</f>
        <v>25806</v>
      </c>
    </row>
    <row r="43" spans="1:16" ht="26.25" customHeight="1" x14ac:dyDescent="0.2">
      <c r="A43" s="13"/>
      <c r="B43" s="73"/>
      <c r="C43" s="71" t="s">
        <v>4121</v>
      </c>
      <c r="D43" s="76" t="s">
        <v>69</v>
      </c>
      <c r="E43" s="12">
        <v>44484</v>
      </c>
      <c r="F43" s="74" t="s">
        <v>523</v>
      </c>
      <c r="G43" s="12" t="s">
        <v>3137</v>
      </c>
      <c r="H43" s="75" t="s">
        <v>3138</v>
      </c>
      <c r="I43" s="15">
        <v>72</v>
      </c>
      <c r="J43" s="15">
        <v>40</v>
      </c>
      <c r="K43" s="15">
        <v>10</v>
      </c>
      <c r="L43" s="15">
        <v>7</v>
      </c>
      <c r="M43" s="79">
        <v>7.2</v>
      </c>
      <c r="N43" s="101">
        <v>7.2</v>
      </c>
      <c r="O43" s="63">
        <v>2530</v>
      </c>
      <c r="P43" s="64">
        <f>Table2245789101123456789101112131415161718192021222324252627[[#This Row],[PEMBULATAN]]*O43</f>
        <v>18216</v>
      </c>
    </row>
    <row r="44" spans="1:16" ht="26.25" customHeight="1" x14ac:dyDescent="0.2">
      <c r="A44" s="13"/>
      <c r="B44" s="73"/>
      <c r="C44" s="71" t="s">
        <v>4122</v>
      </c>
      <c r="D44" s="76" t="s">
        <v>69</v>
      </c>
      <c r="E44" s="12">
        <v>44484</v>
      </c>
      <c r="F44" s="74" t="s">
        <v>523</v>
      </c>
      <c r="G44" s="12" t="s">
        <v>3137</v>
      </c>
      <c r="H44" s="75" t="s">
        <v>3138</v>
      </c>
      <c r="I44" s="15">
        <v>30</v>
      </c>
      <c r="J44" s="15">
        <v>30</v>
      </c>
      <c r="K44" s="15">
        <v>30</v>
      </c>
      <c r="L44" s="15">
        <v>2</v>
      </c>
      <c r="M44" s="79">
        <v>6.75</v>
      </c>
      <c r="N44" s="101">
        <v>6.75</v>
      </c>
      <c r="O44" s="63">
        <v>2530</v>
      </c>
      <c r="P44" s="64">
        <f>Table2245789101123456789101112131415161718192021222324252627[[#This Row],[PEMBULATAN]]*O44</f>
        <v>17077.5</v>
      </c>
    </row>
    <row r="45" spans="1:16" ht="26.25" customHeight="1" x14ac:dyDescent="0.2">
      <c r="A45" s="13"/>
      <c r="B45" s="73"/>
      <c r="C45" s="71" t="s">
        <v>4123</v>
      </c>
      <c r="D45" s="76" t="s">
        <v>69</v>
      </c>
      <c r="E45" s="12">
        <v>44484</v>
      </c>
      <c r="F45" s="74" t="s">
        <v>523</v>
      </c>
      <c r="G45" s="12" t="s">
        <v>3137</v>
      </c>
      <c r="H45" s="75" t="s">
        <v>3138</v>
      </c>
      <c r="I45" s="15">
        <v>60</v>
      </c>
      <c r="J45" s="15">
        <v>20</v>
      </c>
      <c r="K45" s="15">
        <v>20</v>
      </c>
      <c r="L45" s="15">
        <v>4</v>
      </c>
      <c r="M45" s="79">
        <v>6</v>
      </c>
      <c r="N45" s="101">
        <v>6</v>
      </c>
      <c r="O45" s="63">
        <v>2530</v>
      </c>
      <c r="P45" s="64">
        <f>Table2245789101123456789101112131415161718192021222324252627[[#This Row],[PEMBULATAN]]*O45</f>
        <v>15180</v>
      </c>
    </row>
    <row r="46" spans="1:16" ht="26.25" customHeight="1" x14ac:dyDescent="0.2">
      <c r="A46" s="13"/>
      <c r="B46" s="73"/>
      <c r="C46" s="71" t="s">
        <v>4124</v>
      </c>
      <c r="D46" s="76" t="s">
        <v>69</v>
      </c>
      <c r="E46" s="12">
        <v>44484</v>
      </c>
      <c r="F46" s="74" t="s">
        <v>523</v>
      </c>
      <c r="G46" s="12" t="s">
        <v>3137</v>
      </c>
      <c r="H46" s="75" t="s">
        <v>3138</v>
      </c>
      <c r="I46" s="15">
        <v>97</v>
      </c>
      <c r="J46" s="15">
        <v>11</v>
      </c>
      <c r="K46" s="15">
        <v>10</v>
      </c>
      <c r="L46" s="15">
        <v>2</v>
      </c>
      <c r="M46" s="79">
        <v>2.6675</v>
      </c>
      <c r="N46" s="101">
        <v>2.6675</v>
      </c>
      <c r="O46" s="63">
        <v>2530</v>
      </c>
      <c r="P46" s="64">
        <f>Table2245789101123456789101112131415161718192021222324252627[[#This Row],[PEMBULATAN]]*O46</f>
        <v>6748.7749999999996</v>
      </c>
    </row>
    <row r="47" spans="1:16" ht="26.25" customHeight="1" x14ac:dyDescent="0.2">
      <c r="A47" s="13"/>
      <c r="B47" s="73"/>
      <c r="C47" s="71" t="s">
        <v>4125</v>
      </c>
      <c r="D47" s="76" t="s">
        <v>69</v>
      </c>
      <c r="E47" s="12">
        <v>44484</v>
      </c>
      <c r="F47" s="74" t="s">
        <v>523</v>
      </c>
      <c r="G47" s="12" t="s">
        <v>3137</v>
      </c>
      <c r="H47" s="75" t="s">
        <v>3138</v>
      </c>
      <c r="I47" s="15">
        <v>40</v>
      </c>
      <c r="J47" s="15">
        <v>38</v>
      </c>
      <c r="K47" s="15">
        <v>25</v>
      </c>
      <c r="L47" s="15">
        <v>5</v>
      </c>
      <c r="M47" s="79">
        <v>9.5</v>
      </c>
      <c r="N47" s="101">
        <v>9.5</v>
      </c>
      <c r="O47" s="63">
        <v>2530</v>
      </c>
      <c r="P47" s="64">
        <f>Table2245789101123456789101112131415161718192021222324252627[[#This Row],[PEMBULATAN]]*O47</f>
        <v>24035</v>
      </c>
    </row>
    <row r="48" spans="1:16" ht="26.25" customHeight="1" x14ac:dyDescent="0.2">
      <c r="A48" s="13"/>
      <c r="B48" s="73"/>
      <c r="C48" s="71" t="s">
        <v>4126</v>
      </c>
      <c r="D48" s="76" t="s">
        <v>69</v>
      </c>
      <c r="E48" s="12">
        <v>44484</v>
      </c>
      <c r="F48" s="74" t="s">
        <v>523</v>
      </c>
      <c r="G48" s="12" t="s">
        <v>3137</v>
      </c>
      <c r="H48" s="75" t="s">
        <v>3138</v>
      </c>
      <c r="I48" s="15">
        <v>130</v>
      </c>
      <c r="J48" s="15">
        <v>10</v>
      </c>
      <c r="K48" s="15">
        <v>10</v>
      </c>
      <c r="L48" s="15">
        <v>5</v>
      </c>
      <c r="M48" s="79">
        <v>3.25</v>
      </c>
      <c r="N48" s="101">
        <v>5</v>
      </c>
      <c r="O48" s="63">
        <v>2530</v>
      </c>
      <c r="P48" s="64">
        <f>Table2245789101123456789101112131415161718192021222324252627[[#This Row],[PEMBULATAN]]*O48</f>
        <v>12650</v>
      </c>
    </row>
    <row r="49" spans="1:16" ht="26.25" customHeight="1" x14ac:dyDescent="0.2">
      <c r="A49" s="13"/>
      <c r="B49" s="73"/>
      <c r="C49" s="71" t="s">
        <v>4127</v>
      </c>
      <c r="D49" s="76" t="s">
        <v>69</v>
      </c>
      <c r="E49" s="12">
        <v>44484</v>
      </c>
      <c r="F49" s="74" t="s">
        <v>523</v>
      </c>
      <c r="G49" s="12" t="s">
        <v>3137</v>
      </c>
      <c r="H49" s="75" t="s">
        <v>3138</v>
      </c>
      <c r="I49" s="15">
        <v>50</v>
      </c>
      <c r="J49" s="15">
        <v>50</v>
      </c>
      <c r="K49" s="15">
        <v>50</v>
      </c>
      <c r="L49" s="15">
        <v>16</v>
      </c>
      <c r="M49" s="79">
        <v>31.25</v>
      </c>
      <c r="N49" s="101">
        <v>31.25</v>
      </c>
      <c r="O49" s="63">
        <v>2530</v>
      </c>
      <c r="P49" s="64">
        <f>Table2245789101123456789101112131415161718192021222324252627[[#This Row],[PEMBULATAN]]*O49</f>
        <v>79062.5</v>
      </c>
    </row>
    <row r="50" spans="1:16" ht="26.25" customHeight="1" x14ac:dyDescent="0.2">
      <c r="A50" s="13"/>
      <c r="B50" s="73"/>
      <c r="C50" s="71" t="s">
        <v>4128</v>
      </c>
      <c r="D50" s="76" t="s">
        <v>69</v>
      </c>
      <c r="E50" s="12">
        <v>44484</v>
      </c>
      <c r="F50" s="74" t="s">
        <v>523</v>
      </c>
      <c r="G50" s="12" t="s">
        <v>3137</v>
      </c>
      <c r="H50" s="75" t="s">
        <v>3138</v>
      </c>
      <c r="I50" s="15">
        <v>60</v>
      </c>
      <c r="J50" s="15">
        <v>51</v>
      </c>
      <c r="K50" s="15">
        <v>20</v>
      </c>
      <c r="L50" s="15">
        <v>5</v>
      </c>
      <c r="M50" s="79">
        <v>15.3</v>
      </c>
      <c r="N50" s="101">
        <v>16</v>
      </c>
      <c r="O50" s="63">
        <v>2530</v>
      </c>
      <c r="P50" s="64">
        <f>Table2245789101123456789101112131415161718192021222324252627[[#This Row],[PEMBULATAN]]*O50</f>
        <v>40480</v>
      </c>
    </row>
    <row r="51" spans="1:16" ht="26.25" customHeight="1" x14ac:dyDescent="0.2">
      <c r="A51" s="13"/>
      <c r="B51" s="73"/>
      <c r="C51" s="71" t="s">
        <v>4129</v>
      </c>
      <c r="D51" s="76" t="s">
        <v>69</v>
      </c>
      <c r="E51" s="12">
        <v>44484</v>
      </c>
      <c r="F51" s="74" t="s">
        <v>523</v>
      </c>
      <c r="G51" s="12" t="s">
        <v>3137</v>
      </c>
      <c r="H51" s="75" t="s">
        <v>3138</v>
      </c>
      <c r="I51" s="15">
        <v>64</v>
      </c>
      <c r="J51" s="15">
        <v>60</v>
      </c>
      <c r="K51" s="15">
        <v>10</v>
      </c>
      <c r="L51" s="15">
        <v>10</v>
      </c>
      <c r="M51" s="79">
        <v>9.6</v>
      </c>
      <c r="N51" s="101">
        <v>10</v>
      </c>
      <c r="O51" s="63">
        <v>2530</v>
      </c>
      <c r="P51" s="64">
        <f>Table2245789101123456789101112131415161718192021222324252627[[#This Row],[PEMBULATAN]]*O51</f>
        <v>25300</v>
      </c>
    </row>
    <row r="52" spans="1:16" ht="26.25" customHeight="1" x14ac:dyDescent="0.2">
      <c r="A52" s="13"/>
      <c r="B52" s="73"/>
      <c r="C52" s="71" t="s">
        <v>4130</v>
      </c>
      <c r="D52" s="76" t="s">
        <v>69</v>
      </c>
      <c r="E52" s="12">
        <v>44484</v>
      </c>
      <c r="F52" s="74" t="s">
        <v>523</v>
      </c>
      <c r="G52" s="12" t="s">
        <v>3137</v>
      </c>
      <c r="H52" s="75" t="s">
        <v>3138</v>
      </c>
      <c r="I52" s="15">
        <v>93</v>
      </c>
      <c r="J52" s="15">
        <v>64</v>
      </c>
      <c r="K52" s="15">
        <v>23</v>
      </c>
      <c r="L52" s="15">
        <v>25</v>
      </c>
      <c r="M52" s="79">
        <v>34.223999999999997</v>
      </c>
      <c r="N52" s="101">
        <v>34.223999999999997</v>
      </c>
      <c r="O52" s="63">
        <v>2530</v>
      </c>
      <c r="P52" s="64">
        <f>Table2245789101123456789101112131415161718192021222324252627[[#This Row],[PEMBULATAN]]*O52</f>
        <v>86586.719999999987</v>
      </c>
    </row>
    <row r="53" spans="1:16" ht="26.25" customHeight="1" x14ac:dyDescent="0.2">
      <c r="A53" s="13"/>
      <c r="B53" s="73"/>
      <c r="C53" s="71" t="s">
        <v>4131</v>
      </c>
      <c r="D53" s="76" t="s">
        <v>69</v>
      </c>
      <c r="E53" s="12">
        <v>44484</v>
      </c>
      <c r="F53" s="74" t="s">
        <v>523</v>
      </c>
      <c r="G53" s="12" t="s">
        <v>3137</v>
      </c>
      <c r="H53" s="75" t="s">
        <v>3138</v>
      </c>
      <c r="I53" s="15">
        <v>46</v>
      </c>
      <c r="J53" s="15">
        <v>32</v>
      </c>
      <c r="K53" s="15">
        <v>20</v>
      </c>
      <c r="L53" s="15">
        <v>2</v>
      </c>
      <c r="M53" s="79">
        <v>7.36</v>
      </c>
      <c r="N53" s="101">
        <v>8</v>
      </c>
      <c r="O53" s="63">
        <v>2530</v>
      </c>
      <c r="P53" s="64">
        <f>Table2245789101123456789101112131415161718192021222324252627[[#This Row],[PEMBULATAN]]*O53</f>
        <v>20240</v>
      </c>
    </row>
    <row r="54" spans="1:16" ht="26.25" customHeight="1" x14ac:dyDescent="0.2">
      <c r="A54" s="13"/>
      <c r="B54" s="73"/>
      <c r="C54" s="71" t="s">
        <v>4132</v>
      </c>
      <c r="D54" s="76" t="s">
        <v>69</v>
      </c>
      <c r="E54" s="12">
        <v>44484</v>
      </c>
      <c r="F54" s="74" t="s">
        <v>523</v>
      </c>
      <c r="G54" s="12" t="s">
        <v>3137</v>
      </c>
      <c r="H54" s="75" t="s">
        <v>3138</v>
      </c>
      <c r="I54" s="15">
        <v>66</v>
      </c>
      <c r="J54" s="15">
        <v>40</v>
      </c>
      <c r="K54" s="15">
        <v>21</v>
      </c>
      <c r="L54" s="15">
        <v>4</v>
      </c>
      <c r="M54" s="79">
        <v>13.86</v>
      </c>
      <c r="N54" s="101">
        <v>13.86</v>
      </c>
      <c r="O54" s="63">
        <v>2530</v>
      </c>
      <c r="P54" s="64">
        <f>Table2245789101123456789101112131415161718192021222324252627[[#This Row],[PEMBULATAN]]*O54</f>
        <v>35065.799999999996</v>
      </c>
    </row>
    <row r="55" spans="1:16" ht="26.25" customHeight="1" x14ac:dyDescent="0.2">
      <c r="A55" s="13"/>
      <c r="B55" s="73"/>
      <c r="C55" s="71" t="s">
        <v>4133</v>
      </c>
      <c r="D55" s="76" t="s">
        <v>69</v>
      </c>
      <c r="E55" s="12">
        <v>44484</v>
      </c>
      <c r="F55" s="74" t="s">
        <v>523</v>
      </c>
      <c r="G55" s="12" t="s">
        <v>3137</v>
      </c>
      <c r="H55" s="75" t="s">
        <v>3138</v>
      </c>
      <c r="I55" s="15">
        <v>41</v>
      </c>
      <c r="J55" s="15">
        <v>21</v>
      </c>
      <c r="K55" s="15">
        <v>7</v>
      </c>
      <c r="L55" s="15">
        <v>1</v>
      </c>
      <c r="M55" s="79">
        <v>1.50675</v>
      </c>
      <c r="N55" s="101">
        <v>1.50675</v>
      </c>
      <c r="O55" s="63">
        <v>2530</v>
      </c>
      <c r="P55" s="64">
        <f>Table2245789101123456789101112131415161718192021222324252627[[#This Row],[PEMBULATAN]]*O55</f>
        <v>3812.0774999999999</v>
      </c>
    </row>
    <row r="56" spans="1:16" ht="26.25" customHeight="1" x14ac:dyDescent="0.2">
      <c r="A56" s="13"/>
      <c r="B56" s="73"/>
      <c r="C56" s="71" t="s">
        <v>4134</v>
      </c>
      <c r="D56" s="76" t="s">
        <v>69</v>
      </c>
      <c r="E56" s="12">
        <v>44484</v>
      </c>
      <c r="F56" s="74" t="s">
        <v>523</v>
      </c>
      <c r="G56" s="12" t="s">
        <v>3137</v>
      </c>
      <c r="H56" s="75" t="s">
        <v>3138</v>
      </c>
      <c r="I56" s="15">
        <v>51</v>
      </c>
      <c r="J56" s="15">
        <v>61</v>
      </c>
      <c r="K56" s="15">
        <v>30</v>
      </c>
      <c r="L56" s="15">
        <v>7</v>
      </c>
      <c r="M56" s="79">
        <v>23.3325</v>
      </c>
      <c r="N56" s="101">
        <v>23.3325</v>
      </c>
      <c r="O56" s="63">
        <v>2530</v>
      </c>
      <c r="P56" s="64">
        <f>Table2245789101123456789101112131415161718192021222324252627[[#This Row],[PEMBULATAN]]*O56</f>
        <v>59031.224999999999</v>
      </c>
    </row>
    <row r="57" spans="1:16" ht="26.25" customHeight="1" x14ac:dyDescent="0.2">
      <c r="A57" s="13"/>
      <c r="B57" s="73"/>
      <c r="C57" s="71" t="s">
        <v>4135</v>
      </c>
      <c r="D57" s="76" t="s">
        <v>69</v>
      </c>
      <c r="E57" s="12">
        <v>44484</v>
      </c>
      <c r="F57" s="74" t="s">
        <v>523</v>
      </c>
      <c r="G57" s="12" t="s">
        <v>3137</v>
      </c>
      <c r="H57" s="75" t="s">
        <v>3138</v>
      </c>
      <c r="I57" s="15">
        <v>84</v>
      </c>
      <c r="J57" s="15">
        <v>51</v>
      </c>
      <c r="K57" s="15">
        <v>32</v>
      </c>
      <c r="L57" s="15">
        <v>27</v>
      </c>
      <c r="M57" s="79">
        <v>34.271999999999998</v>
      </c>
      <c r="N57" s="101">
        <v>34.271999999999998</v>
      </c>
      <c r="O57" s="63">
        <v>2530</v>
      </c>
      <c r="P57" s="64">
        <f>Table2245789101123456789101112131415161718192021222324252627[[#This Row],[PEMBULATAN]]*O57</f>
        <v>86708.159999999989</v>
      </c>
    </row>
    <row r="58" spans="1:16" ht="26.25" customHeight="1" x14ac:dyDescent="0.2">
      <c r="A58" s="13"/>
      <c r="B58" s="73"/>
      <c r="C58" s="71" t="s">
        <v>4136</v>
      </c>
      <c r="D58" s="76" t="s">
        <v>69</v>
      </c>
      <c r="E58" s="12">
        <v>44484</v>
      </c>
      <c r="F58" s="74" t="s">
        <v>523</v>
      </c>
      <c r="G58" s="12" t="s">
        <v>3137</v>
      </c>
      <c r="H58" s="75" t="s">
        <v>3138</v>
      </c>
      <c r="I58" s="15">
        <v>90</v>
      </c>
      <c r="J58" s="15">
        <v>60</v>
      </c>
      <c r="K58" s="15">
        <v>41</v>
      </c>
      <c r="L58" s="15">
        <v>19</v>
      </c>
      <c r="M58" s="79">
        <v>55.35</v>
      </c>
      <c r="N58" s="101">
        <v>55.35</v>
      </c>
      <c r="O58" s="63">
        <v>2530</v>
      </c>
      <c r="P58" s="64">
        <f>Table2245789101123456789101112131415161718192021222324252627[[#This Row],[PEMBULATAN]]*O58</f>
        <v>140035.5</v>
      </c>
    </row>
    <row r="59" spans="1:16" ht="26.25" customHeight="1" x14ac:dyDescent="0.2">
      <c r="A59" s="13"/>
      <c r="B59" s="73"/>
      <c r="C59" s="71" t="s">
        <v>4137</v>
      </c>
      <c r="D59" s="76" t="s">
        <v>69</v>
      </c>
      <c r="E59" s="12">
        <v>44484</v>
      </c>
      <c r="F59" s="74" t="s">
        <v>523</v>
      </c>
      <c r="G59" s="12" t="s">
        <v>3137</v>
      </c>
      <c r="H59" s="75" t="s">
        <v>3138</v>
      </c>
      <c r="I59" s="15">
        <v>41</v>
      </c>
      <c r="J59" s="15">
        <v>25</v>
      </c>
      <c r="K59" s="15">
        <v>26</v>
      </c>
      <c r="L59" s="15">
        <v>11</v>
      </c>
      <c r="M59" s="79">
        <v>6.6624999999999996</v>
      </c>
      <c r="N59" s="101">
        <v>11</v>
      </c>
      <c r="O59" s="63">
        <v>2530</v>
      </c>
      <c r="P59" s="64">
        <f>Table2245789101123456789101112131415161718192021222324252627[[#This Row],[PEMBULATAN]]*O59</f>
        <v>27830</v>
      </c>
    </row>
    <row r="60" spans="1:16" ht="26.25" customHeight="1" x14ac:dyDescent="0.2">
      <c r="A60" s="13"/>
      <c r="B60" s="73"/>
      <c r="C60" s="71" t="s">
        <v>4138</v>
      </c>
      <c r="D60" s="76" t="s">
        <v>69</v>
      </c>
      <c r="E60" s="12">
        <v>44484</v>
      </c>
      <c r="F60" s="74" t="s">
        <v>523</v>
      </c>
      <c r="G60" s="12" t="s">
        <v>3137</v>
      </c>
      <c r="H60" s="75" t="s">
        <v>3138</v>
      </c>
      <c r="I60" s="15">
        <v>40</v>
      </c>
      <c r="J60" s="15">
        <v>31</v>
      </c>
      <c r="K60" s="15">
        <v>10</v>
      </c>
      <c r="L60" s="15">
        <v>1</v>
      </c>
      <c r="M60" s="79">
        <v>3.1</v>
      </c>
      <c r="N60" s="101">
        <v>3.1</v>
      </c>
      <c r="O60" s="63">
        <v>2530</v>
      </c>
      <c r="P60" s="64">
        <f>Table2245789101123456789101112131415161718192021222324252627[[#This Row],[PEMBULATAN]]*O60</f>
        <v>7843</v>
      </c>
    </row>
    <row r="61" spans="1:16" ht="26.25" customHeight="1" x14ac:dyDescent="0.2">
      <c r="A61" s="13"/>
      <c r="B61" s="73"/>
      <c r="C61" s="71" t="s">
        <v>4139</v>
      </c>
      <c r="D61" s="76" t="s">
        <v>69</v>
      </c>
      <c r="E61" s="12">
        <v>44484</v>
      </c>
      <c r="F61" s="74" t="s">
        <v>523</v>
      </c>
      <c r="G61" s="12" t="s">
        <v>3137</v>
      </c>
      <c r="H61" s="75" t="s">
        <v>3138</v>
      </c>
      <c r="I61" s="15">
        <v>61</v>
      </c>
      <c r="J61" s="15">
        <v>51</v>
      </c>
      <c r="K61" s="15">
        <v>20</v>
      </c>
      <c r="L61" s="15">
        <v>4</v>
      </c>
      <c r="M61" s="79">
        <v>15.555</v>
      </c>
      <c r="N61" s="101">
        <v>15.555</v>
      </c>
      <c r="O61" s="63">
        <v>2530</v>
      </c>
      <c r="P61" s="64">
        <f>Table2245789101123456789101112131415161718192021222324252627[[#This Row],[PEMBULATAN]]*O61</f>
        <v>39354.15</v>
      </c>
    </row>
    <row r="62" spans="1:16" ht="26.25" customHeight="1" x14ac:dyDescent="0.2">
      <c r="A62" s="13"/>
      <c r="B62" s="73"/>
      <c r="C62" s="71" t="s">
        <v>4140</v>
      </c>
      <c r="D62" s="76" t="s">
        <v>69</v>
      </c>
      <c r="E62" s="12">
        <v>44484</v>
      </c>
      <c r="F62" s="74" t="s">
        <v>523</v>
      </c>
      <c r="G62" s="12" t="s">
        <v>3137</v>
      </c>
      <c r="H62" s="75" t="s">
        <v>3138</v>
      </c>
      <c r="I62" s="15">
        <v>30</v>
      </c>
      <c r="J62" s="15">
        <v>66</v>
      </c>
      <c r="K62" s="15">
        <v>32</v>
      </c>
      <c r="L62" s="15">
        <v>18</v>
      </c>
      <c r="M62" s="79">
        <v>15.84</v>
      </c>
      <c r="N62" s="101">
        <v>18</v>
      </c>
      <c r="O62" s="63">
        <v>2530</v>
      </c>
      <c r="P62" s="64">
        <f>Table2245789101123456789101112131415161718192021222324252627[[#This Row],[PEMBULATAN]]*O62</f>
        <v>45540</v>
      </c>
    </row>
    <row r="63" spans="1:16" ht="26.25" customHeight="1" x14ac:dyDescent="0.2">
      <c r="A63" s="13"/>
      <c r="B63" s="73"/>
      <c r="C63" s="71" t="s">
        <v>4141</v>
      </c>
      <c r="D63" s="76" t="s">
        <v>69</v>
      </c>
      <c r="E63" s="12">
        <v>44484</v>
      </c>
      <c r="F63" s="74" t="s">
        <v>523</v>
      </c>
      <c r="G63" s="12" t="s">
        <v>3137</v>
      </c>
      <c r="H63" s="75" t="s">
        <v>3138</v>
      </c>
      <c r="I63" s="15">
        <v>50</v>
      </c>
      <c r="J63" s="15">
        <v>32</v>
      </c>
      <c r="K63" s="15">
        <v>20</v>
      </c>
      <c r="L63" s="15">
        <v>8</v>
      </c>
      <c r="M63" s="79">
        <v>8</v>
      </c>
      <c r="N63" s="101">
        <v>8</v>
      </c>
      <c r="O63" s="63">
        <v>2530</v>
      </c>
      <c r="P63" s="64">
        <f>Table2245789101123456789101112131415161718192021222324252627[[#This Row],[PEMBULATAN]]*O63</f>
        <v>20240</v>
      </c>
    </row>
    <row r="64" spans="1:16" ht="26.25" customHeight="1" x14ac:dyDescent="0.2">
      <c r="A64" s="13"/>
      <c r="B64" s="73"/>
      <c r="C64" s="71" t="s">
        <v>4142</v>
      </c>
      <c r="D64" s="76" t="s">
        <v>69</v>
      </c>
      <c r="E64" s="12">
        <v>44484</v>
      </c>
      <c r="F64" s="74" t="s">
        <v>523</v>
      </c>
      <c r="G64" s="12" t="s">
        <v>3137</v>
      </c>
      <c r="H64" s="75" t="s">
        <v>3138</v>
      </c>
      <c r="I64" s="15">
        <v>66</v>
      </c>
      <c r="J64" s="15">
        <v>51</v>
      </c>
      <c r="K64" s="15">
        <v>40</v>
      </c>
      <c r="L64" s="15">
        <v>14</v>
      </c>
      <c r="M64" s="79">
        <v>33.659999999999997</v>
      </c>
      <c r="N64" s="101">
        <v>33.659999999999997</v>
      </c>
      <c r="O64" s="63">
        <v>2530</v>
      </c>
      <c r="P64" s="64">
        <f>Table2245789101123456789101112131415161718192021222324252627[[#This Row],[PEMBULATAN]]*O64</f>
        <v>85159.799999999988</v>
      </c>
    </row>
    <row r="65" spans="1:16" ht="26.25" customHeight="1" x14ac:dyDescent="0.2">
      <c r="A65" s="13"/>
      <c r="B65" s="73"/>
      <c r="C65" s="71" t="s">
        <v>4143</v>
      </c>
      <c r="D65" s="76" t="s">
        <v>69</v>
      </c>
      <c r="E65" s="12">
        <v>44484</v>
      </c>
      <c r="F65" s="74" t="s">
        <v>523</v>
      </c>
      <c r="G65" s="12" t="s">
        <v>3137</v>
      </c>
      <c r="H65" s="75" t="s">
        <v>3138</v>
      </c>
      <c r="I65" s="15">
        <v>70</v>
      </c>
      <c r="J65" s="15">
        <v>41</v>
      </c>
      <c r="K65" s="15">
        <v>30</v>
      </c>
      <c r="L65" s="15">
        <v>5</v>
      </c>
      <c r="M65" s="79">
        <v>21.524999999999999</v>
      </c>
      <c r="N65" s="101">
        <v>21.524999999999999</v>
      </c>
      <c r="O65" s="63">
        <v>2530</v>
      </c>
      <c r="P65" s="64">
        <f>Table2245789101123456789101112131415161718192021222324252627[[#This Row],[PEMBULATAN]]*O65</f>
        <v>54458.25</v>
      </c>
    </row>
    <row r="66" spans="1:16" ht="26.25" customHeight="1" x14ac:dyDescent="0.2">
      <c r="A66" s="13"/>
      <c r="B66" s="73"/>
      <c r="C66" s="71" t="s">
        <v>4144</v>
      </c>
      <c r="D66" s="76" t="s">
        <v>69</v>
      </c>
      <c r="E66" s="12">
        <v>44484</v>
      </c>
      <c r="F66" s="74" t="s">
        <v>523</v>
      </c>
      <c r="G66" s="12" t="s">
        <v>3137</v>
      </c>
      <c r="H66" s="75" t="s">
        <v>3138</v>
      </c>
      <c r="I66" s="15">
        <v>78</v>
      </c>
      <c r="J66" s="15">
        <v>51</v>
      </c>
      <c r="K66" s="15">
        <v>26</v>
      </c>
      <c r="L66" s="15">
        <v>9</v>
      </c>
      <c r="M66" s="79">
        <v>25.856999999999999</v>
      </c>
      <c r="N66" s="101">
        <v>25.856999999999999</v>
      </c>
      <c r="O66" s="63">
        <v>2530</v>
      </c>
      <c r="P66" s="64">
        <f>Table2245789101123456789101112131415161718192021222324252627[[#This Row],[PEMBULATAN]]*O66</f>
        <v>65418.21</v>
      </c>
    </row>
    <row r="67" spans="1:16" ht="26.25" customHeight="1" x14ac:dyDescent="0.2">
      <c r="A67" s="13"/>
      <c r="B67" s="73"/>
      <c r="C67" s="71" t="s">
        <v>4145</v>
      </c>
      <c r="D67" s="76" t="s">
        <v>69</v>
      </c>
      <c r="E67" s="12">
        <v>44484</v>
      </c>
      <c r="F67" s="74" t="s">
        <v>523</v>
      </c>
      <c r="G67" s="12" t="s">
        <v>3137</v>
      </c>
      <c r="H67" s="75" t="s">
        <v>3138</v>
      </c>
      <c r="I67" s="15">
        <v>35</v>
      </c>
      <c r="J67" s="15">
        <v>30</v>
      </c>
      <c r="K67" s="15">
        <v>7</v>
      </c>
      <c r="L67" s="15">
        <v>1</v>
      </c>
      <c r="M67" s="79">
        <v>1.8374999999999999</v>
      </c>
      <c r="N67" s="101">
        <v>1.8374999999999999</v>
      </c>
      <c r="O67" s="63">
        <v>2530</v>
      </c>
      <c r="P67" s="64">
        <f>Table2245789101123456789101112131415161718192021222324252627[[#This Row],[PEMBULATAN]]*O67</f>
        <v>4648.875</v>
      </c>
    </row>
    <row r="68" spans="1:16" ht="26.25" customHeight="1" x14ac:dyDescent="0.2">
      <c r="A68" s="13"/>
      <c r="B68" s="73"/>
      <c r="C68" s="71" t="s">
        <v>4146</v>
      </c>
      <c r="D68" s="76" t="s">
        <v>69</v>
      </c>
      <c r="E68" s="12">
        <v>44484</v>
      </c>
      <c r="F68" s="74" t="s">
        <v>523</v>
      </c>
      <c r="G68" s="12" t="s">
        <v>3137</v>
      </c>
      <c r="H68" s="75" t="s">
        <v>3138</v>
      </c>
      <c r="I68" s="15">
        <v>70</v>
      </c>
      <c r="J68" s="15">
        <v>50</v>
      </c>
      <c r="K68" s="15">
        <v>30</v>
      </c>
      <c r="L68" s="15">
        <v>5</v>
      </c>
      <c r="M68" s="79">
        <v>26.25</v>
      </c>
      <c r="N68" s="101">
        <v>26.25</v>
      </c>
      <c r="O68" s="63">
        <v>2530</v>
      </c>
      <c r="P68" s="64">
        <f>Table2245789101123456789101112131415161718192021222324252627[[#This Row],[PEMBULATAN]]*O68</f>
        <v>66412.5</v>
      </c>
    </row>
    <row r="69" spans="1:16" ht="26.25" customHeight="1" x14ac:dyDescent="0.2">
      <c r="A69" s="13"/>
      <c r="B69" s="73"/>
      <c r="C69" s="71" t="s">
        <v>4147</v>
      </c>
      <c r="D69" s="76" t="s">
        <v>69</v>
      </c>
      <c r="E69" s="12">
        <v>44484</v>
      </c>
      <c r="F69" s="74" t="s">
        <v>523</v>
      </c>
      <c r="G69" s="12" t="s">
        <v>3137</v>
      </c>
      <c r="H69" s="75" t="s">
        <v>3138</v>
      </c>
      <c r="I69" s="15">
        <v>90</v>
      </c>
      <c r="J69" s="15">
        <v>51</v>
      </c>
      <c r="K69" s="15">
        <v>33</v>
      </c>
      <c r="L69" s="15">
        <v>19</v>
      </c>
      <c r="M69" s="79">
        <v>37.8675</v>
      </c>
      <c r="N69" s="101">
        <v>37.8675</v>
      </c>
      <c r="O69" s="63">
        <v>2530</v>
      </c>
      <c r="P69" s="64">
        <f>Table2245789101123456789101112131415161718192021222324252627[[#This Row],[PEMBULATAN]]*O69</f>
        <v>95804.774999999994</v>
      </c>
    </row>
    <row r="70" spans="1:16" ht="26.25" customHeight="1" x14ac:dyDescent="0.2">
      <c r="A70" s="13"/>
      <c r="B70" s="73"/>
      <c r="C70" s="71" t="s">
        <v>4148</v>
      </c>
      <c r="D70" s="76" t="s">
        <v>69</v>
      </c>
      <c r="E70" s="12">
        <v>44484</v>
      </c>
      <c r="F70" s="74" t="s">
        <v>523</v>
      </c>
      <c r="G70" s="12" t="s">
        <v>3137</v>
      </c>
      <c r="H70" s="75" t="s">
        <v>3138</v>
      </c>
      <c r="I70" s="15">
        <v>80</v>
      </c>
      <c r="J70" s="15">
        <v>61</v>
      </c>
      <c r="K70" s="15">
        <v>30</v>
      </c>
      <c r="L70" s="15">
        <v>7</v>
      </c>
      <c r="M70" s="79">
        <v>36.6</v>
      </c>
      <c r="N70" s="101">
        <v>36.6</v>
      </c>
      <c r="O70" s="63">
        <v>2530</v>
      </c>
      <c r="P70" s="64">
        <f>Table2245789101123456789101112131415161718192021222324252627[[#This Row],[PEMBULATAN]]*O70</f>
        <v>92598</v>
      </c>
    </row>
    <row r="71" spans="1:16" ht="26.25" customHeight="1" x14ac:dyDescent="0.2">
      <c r="A71" s="13"/>
      <c r="B71" s="73"/>
      <c r="C71" s="8" t="s">
        <v>4149</v>
      </c>
      <c r="D71" s="74" t="s">
        <v>69</v>
      </c>
      <c r="E71" s="12">
        <v>44484</v>
      </c>
      <c r="F71" s="74" t="s">
        <v>523</v>
      </c>
      <c r="G71" s="12" t="s">
        <v>3137</v>
      </c>
      <c r="H71" s="9" t="s">
        <v>3138</v>
      </c>
      <c r="I71" s="1">
        <v>80</v>
      </c>
      <c r="J71" s="1">
        <v>61</v>
      </c>
      <c r="K71" s="1">
        <v>23</v>
      </c>
      <c r="L71" s="1">
        <v>13</v>
      </c>
      <c r="M71" s="78">
        <v>28.06</v>
      </c>
      <c r="N71" s="101">
        <v>28.06</v>
      </c>
      <c r="O71" s="63">
        <v>2530</v>
      </c>
      <c r="P71" s="64">
        <f>Table2245789101123456789101112131415161718192021222324252627[[#This Row],[PEMBULATAN]]*O71</f>
        <v>70991.8</v>
      </c>
    </row>
    <row r="72" spans="1:16" ht="26.25" customHeight="1" x14ac:dyDescent="0.2">
      <c r="A72" s="13"/>
      <c r="B72" s="106"/>
      <c r="C72" s="94" t="s">
        <v>4150</v>
      </c>
      <c r="D72" s="95" t="s">
        <v>69</v>
      </c>
      <c r="E72" s="96">
        <v>44484</v>
      </c>
      <c r="F72" s="97" t="s">
        <v>523</v>
      </c>
      <c r="G72" s="96" t="s">
        <v>3137</v>
      </c>
      <c r="H72" s="98" t="s">
        <v>3138</v>
      </c>
      <c r="I72" s="99">
        <v>60</v>
      </c>
      <c r="J72" s="99">
        <v>41</v>
      </c>
      <c r="K72" s="99">
        <v>30</v>
      </c>
      <c r="L72" s="99">
        <v>5</v>
      </c>
      <c r="M72" s="100">
        <v>18.45</v>
      </c>
      <c r="N72" s="105">
        <v>18.45</v>
      </c>
      <c r="O72" s="63">
        <v>2530</v>
      </c>
      <c r="P72" s="64">
        <f>Table2245789101123456789101112131415161718192021222324252627[[#This Row],[PEMBULATAN]]*O72</f>
        <v>46678.5</v>
      </c>
    </row>
    <row r="73" spans="1:16" ht="26.25" customHeight="1" x14ac:dyDescent="0.2">
      <c r="A73" s="13"/>
      <c r="B73" s="73" t="s">
        <v>4151</v>
      </c>
      <c r="C73" s="94" t="s">
        <v>4152</v>
      </c>
      <c r="D73" s="95" t="s">
        <v>69</v>
      </c>
      <c r="E73" s="96">
        <v>44484</v>
      </c>
      <c r="F73" s="97" t="s">
        <v>523</v>
      </c>
      <c r="G73" s="96" t="s">
        <v>3137</v>
      </c>
      <c r="H73" s="98" t="s">
        <v>3138</v>
      </c>
      <c r="I73" s="99">
        <v>40</v>
      </c>
      <c r="J73" s="99">
        <v>40</v>
      </c>
      <c r="K73" s="99">
        <v>10</v>
      </c>
      <c r="L73" s="99">
        <v>2</v>
      </c>
      <c r="M73" s="100">
        <v>4</v>
      </c>
      <c r="N73" s="105">
        <v>4</v>
      </c>
      <c r="O73" s="63">
        <v>2530</v>
      </c>
      <c r="P73" s="64">
        <f>Table2245789101123456789101112131415161718192021222324252627[[#This Row],[PEMBULATAN]]*O73</f>
        <v>10120</v>
      </c>
    </row>
    <row r="74" spans="1:16" ht="22.5" customHeight="1" x14ac:dyDescent="0.2">
      <c r="A74" s="165" t="s">
        <v>30</v>
      </c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7"/>
      <c r="M74" s="77">
        <f>SUBTOTAL(109,Table2245789101123456789101112131415161718192021222324252627[KG VOLUME])</f>
        <v>1187.8805000000004</v>
      </c>
      <c r="N74" s="67">
        <f>SUM(N3:N73)</f>
        <v>1273.5760000000005</v>
      </c>
      <c r="O74" s="168">
        <f>SUM(P3:P73)</f>
        <v>3222147.28</v>
      </c>
      <c r="P74" s="169"/>
    </row>
    <row r="75" spans="1:16" ht="18" customHeight="1" x14ac:dyDescent="0.2">
      <c r="A75" s="84"/>
      <c r="B75" s="55" t="s">
        <v>42</v>
      </c>
      <c r="C75" s="54"/>
      <c r="D75" s="56" t="s">
        <v>43</v>
      </c>
      <c r="E75" s="84"/>
      <c r="F75" s="84"/>
      <c r="G75" s="84"/>
      <c r="H75" s="84"/>
      <c r="I75" s="84"/>
      <c r="J75" s="84"/>
      <c r="K75" s="84"/>
      <c r="L75" s="84"/>
      <c r="M75" s="85"/>
      <c r="N75" s="86" t="s">
        <v>51</v>
      </c>
      <c r="O75" s="87"/>
      <c r="P75" s="87">
        <f>O74*10%</f>
        <v>322214.728</v>
      </c>
    </row>
    <row r="76" spans="1:16" ht="18" customHeight="1" thickBot="1" x14ac:dyDescent="0.25">
      <c r="A76" s="84"/>
      <c r="B76" s="55"/>
      <c r="C76" s="54"/>
      <c r="D76" s="56"/>
      <c r="E76" s="84"/>
      <c r="F76" s="84"/>
      <c r="G76" s="84"/>
      <c r="H76" s="84"/>
      <c r="I76" s="84"/>
      <c r="J76" s="84"/>
      <c r="K76" s="84"/>
      <c r="L76" s="84"/>
      <c r="M76" s="85"/>
      <c r="N76" s="88" t="s">
        <v>52</v>
      </c>
      <c r="O76" s="89"/>
      <c r="P76" s="89">
        <f>O74-P75</f>
        <v>2899932.5519999997</v>
      </c>
    </row>
    <row r="77" spans="1:16" ht="18" customHeight="1" x14ac:dyDescent="0.2">
      <c r="A77" s="10"/>
      <c r="H77" s="62"/>
      <c r="N77" s="61" t="s">
        <v>31</v>
      </c>
      <c r="P77" s="68">
        <f>P76*1%</f>
        <v>28999.325519999999</v>
      </c>
    </row>
    <row r="78" spans="1:16" ht="18" customHeight="1" thickBot="1" x14ac:dyDescent="0.25">
      <c r="A78" s="10"/>
      <c r="H78" s="62"/>
      <c r="N78" s="61" t="s">
        <v>53</v>
      </c>
      <c r="P78" s="70">
        <f>P76*2%</f>
        <v>57998.651039999997</v>
      </c>
    </row>
    <row r="79" spans="1:16" ht="18" customHeight="1" x14ac:dyDescent="0.2">
      <c r="A79" s="10"/>
      <c r="H79" s="62"/>
      <c r="N79" s="65" t="s">
        <v>32</v>
      </c>
      <c r="O79" s="66"/>
      <c r="P79" s="69">
        <f>P76+P77-P78</f>
        <v>2870933.2264799997</v>
      </c>
    </row>
    <row r="81" spans="1:16" x14ac:dyDescent="0.2">
      <c r="A81" s="10"/>
      <c r="H81" s="62"/>
      <c r="P81" s="70"/>
    </row>
    <row r="82" spans="1:16" x14ac:dyDescent="0.2">
      <c r="A82" s="10"/>
      <c r="H82" s="62"/>
      <c r="O82" s="57"/>
      <c r="P82" s="70"/>
    </row>
    <row r="83" spans="1:16" s="3" customFormat="1" x14ac:dyDescent="0.25">
      <c r="A83" s="10"/>
      <c r="B83" s="2"/>
      <c r="C83" s="2"/>
      <c r="E83" s="11"/>
      <c r="H83" s="62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2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2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2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2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2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2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2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2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2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2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2"/>
      <c r="N94" s="14"/>
      <c r="O94" s="14"/>
      <c r="P94" s="14"/>
    </row>
  </sheetData>
  <mergeCells count="2">
    <mergeCell ref="A74:L74"/>
    <mergeCell ref="O74:P74"/>
  </mergeCells>
  <conditionalFormatting sqref="B3:B70">
    <cfRule type="duplicateValues" dxfId="560" priority="4"/>
  </conditionalFormatting>
  <conditionalFormatting sqref="B71:B73">
    <cfRule type="duplicateValues" dxfId="559" priority="10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8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68" sqref="N68"/>
    </sheetView>
  </sheetViews>
  <sheetFormatPr defaultRowHeight="15" x14ac:dyDescent="0.2"/>
  <cols>
    <col min="1" max="1" width="8" style="4" customWidth="1"/>
    <col min="2" max="2" width="20.28515625" style="2" customWidth="1"/>
    <col min="3" max="3" width="14.570312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402528</v>
      </c>
      <c r="B3" s="72" t="s">
        <v>4153</v>
      </c>
      <c r="C3" s="8" t="s">
        <v>4154</v>
      </c>
      <c r="D3" s="74" t="s">
        <v>69</v>
      </c>
      <c r="E3" s="12">
        <v>44485</v>
      </c>
      <c r="F3" s="74" t="s">
        <v>2543</v>
      </c>
      <c r="G3" s="12" t="s">
        <v>4155</v>
      </c>
      <c r="H3" s="9" t="s">
        <v>4156</v>
      </c>
      <c r="I3" s="1">
        <v>60</v>
      </c>
      <c r="J3" s="1">
        <v>63</v>
      </c>
      <c r="K3" s="1">
        <v>26</v>
      </c>
      <c r="L3" s="1">
        <v>8</v>
      </c>
      <c r="M3" s="78">
        <v>24.57</v>
      </c>
      <c r="N3" s="101">
        <v>24.57</v>
      </c>
      <c r="O3" s="63">
        <v>2530</v>
      </c>
      <c r="P3" s="64">
        <f>Table22457891011234567891011121314151617181920212223242526272829[[#This Row],[PEMBULATAN]]*O3</f>
        <v>62162.1</v>
      </c>
    </row>
    <row r="4" spans="1:16" ht="26.25" customHeight="1" x14ac:dyDescent="0.2">
      <c r="A4" s="13"/>
      <c r="B4" s="73"/>
      <c r="C4" s="71" t="s">
        <v>4157</v>
      </c>
      <c r="D4" s="76" t="s">
        <v>69</v>
      </c>
      <c r="E4" s="12">
        <v>44485</v>
      </c>
      <c r="F4" s="74" t="s">
        <v>2543</v>
      </c>
      <c r="G4" s="12" t="s">
        <v>4155</v>
      </c>
      <c r="H4" s="75" t="s">
        <v>4156</v>
      </c>
      <c r="I4" s="15">
        <v>37</v>
      </c>
      <c r="J4" s="15">
        <v>24</v>
      </c>
      <c r="K4" s="15">
        <v>11</v>
      </c>
      <c r="L4" s="15">
        <v>1</v>
      </c>
      <c r="M4" s="79">
        <v>2.4420000000000002</v>
      </c>
      <c r="N4" s="101">
        <v>3</v>
      </c>
      <c r="O4" s="63">
        <v>2530</v>
      </c>
      <c r="P4" s="64">
        <f>Table22457891011234567891011121314151617181920212223242526272829[[#This Row],[PEMBULATAN]]*O4</f>
        <v>7590</v>
      </c>
    </row>
    <row r="5" spans="1:16" ht="26.25" customHeight="1" x14ac:dyDescent="0.2">
      <c r="A5" s="13"/>
      <c r="B5" s="73"/>
      <c r="C5" s="71" t="s">
        <v>4158</v>
      </c>
      <c r="D5" s="76" t="s">
        <v>69</v>
      </c>
      <c r="E5" s="12">
        <v>44485</v>
      </c>
      <c r="F5" s="74" t="s">
        <v>2543</v>
      </c>
      <c r="G5" s="12" t="s">
        <v>4155</v>
      </c>
      <c r="H5" s="75" t="s">
        <v>4156</v>
      </c>
      <c r="I5" s="15">
        <v>48</v>
      </c>
      <c r="J5" s="15">
        <v>38</v>
      </c>
      <c r="K5" s="15">
        <v>21</v>
      </c>
      <c r="L5" s="15">
        <v>7</v>
      </c>
      <c r="M5" s="79">
        <v>9.5760000000000005</v>
      </c>
      <c r="N5" s="101">
        <v>9.5760000000000005</v>
      </c>
      <c r="O5" s="63">
        <v>2530</v>
      </c>
      <c r="P5" s="64">
        <f>Table22457891011234567891011121314151617181920212223242526272829[[#This Row],[PEMBULATAN]]*O5</f>
        <v>24227.280000000002</v>
      </c>
    </row>
    <row r="6" spans="1:16" ht="26.25" customHeight="1" x14ac:dyDescent="0.2">
      <c r="A6" s="13"/>
      <c r="B6" s="73"/>
      <c r="C6" s="71" t="s">
        <v>4159</v>
      </c>
      <c r="D6" s="76" t="s">
        <v>69</v>
      </c>
      <c r="E6" s="12">
        <v>44485</v>
      </c>
      <c r="F6" s="74" t="s">
        <v>2543</v>
      </c>
      <c r="G6" s="12" t="s">
        <v>4155</v>
      </c>
      <c r="H6" s="75" t="s">
        <v>4156</v>
      </c>
      <c r="I6" s="15">
        <v>80</v>
      </c>
      <c r="J6" s="15">
        <v>56</v>
      </c>
      <c r="K6" s="15">
        <v>23</v>
      </c>
      <c r="L6" s="15">
        <v>8</v>
      </c>
      <c r="M6" s="79">
        <v>25.76</v>
      </c>
      <c r="N6" s="101">
        <v>25.76</v>
      </c>
      <c r="O6" s="63">
        <v>2530</v>
      </c>
      <c r="P6" s="64">
        <f>Table22457891011234567891011121314151617181920212223242526272829[[#This Row],[PEMBULATAN]]*O6</f>
        <v>65172.800000000003</v>
      </c>
    </row>
    <row r="7" spans="1:16" ht="26.25" customHeight="1" x14ac:dyDescent="0.2">
      <c r="A7" s="13"/>
      <c r="B7" s="73"/>
      <c r="C7" s="71" t="s">
        <v>4160</v>
      </c>
      <c r="D7" s="76" t="s">
        <v>69</v>
      </c>
      <c r="E7" s="12">
        <v>44485</v>
      </c>
      <c r="F7" s="74" t="s">
        <v>2543</v>
      </c>
      <c r="G7" s="12" t="s">
        <v>4155</v>
      </c>
      <c r="H7" s="75" t="s">
        <v>4156</v>
      </c>
      <c r="I7" s="15">
        <v>75</v>
      </c>
      <c r="J7" s="15">
        <v>62</v>
      </c>
      <c r="K7" s="15">
        <v>20</v>
      </c>
      <c r="L7" s="15">
        <v>8</v>
      </c>
      <c r="M7" s="79">
        <v>23.25</v>
      </c>
      <c r="N7" s="101">
        <v>23.25</v>
      </c>
      <c r="O7" s="63">
        <v>2530</v>
      </c>
      <c r="P7" s="64">
        <f>Table22457891011234567891011121314151617181920212223242526272829[[#This Row],[PEMBULATAN]]*O7</f>
        <v>58822.5</v>
      </c>
    </row>
    <row r="8" spans="1:16" ht="26.25" customHeight="1" x14ac:dyDescent="0.2">
      <c r="A8" s="13"/>
      <c r="B8" s="73"/>
      <c r="C8" s="71" t="s">
        <v>4161</v>
      </c>
      <c r="D8" s="76" t="s">
        <v>69</v>
      </c>
      <c r="E8" s="12">
        <v>44485</v>
      </c>
      <c r="F8" s="74" t="s">
        <v>2543</v>
      </c>
      <c r="G8" s="12" t="s">
        <v>4155</v>
      </c>
      <c r="H8" s="75" t="s">
        <v>4156</v>
      </c>
      <c r="I8" s="15">
        <v>75</v>
      </c>
      <c r="J8" s="15">
        <v>55</v>
      </c>
      <c r="K8" s="15">
        <v>21</v>
      </c>
      <c r="L8" s="15">
        <v>8</v>
      </c>
      <c r="M8" s="79">
        <v>21.65625</v>
      </c>
      <c r="N8" s="101">
        <v>21.65625</v>
      </c>
      <c r="O8" s="63">
        <v>2530</v>
      </c>
      <c r="P8" s="64">
        <f>Table22457891011234567891011121314151617181920212223242526272829[[#This Row],[PEMBULATAN]]*O8</f>
        <v>54790.3125</v>
      </c>
    </row>
    <row r="9" spans="1:16" ht="26.25" customHeight="1" x14ac:dyDescent="0.2">
      <c r="A9" s="13"/>
      <c r="B9" s="73"/>
      <c r="C9" s="71" t="s">
        <v>4162</v>
      </c>
      <c r="D9" s="76" t="s">
        <v>69</v>
      </c>
      <c r="E9" s="12">
        <v>44485</v>
      </c>
      <c r="F9" s="74" t="s">
        <v>2543</v>
      </c>
      <c r="G9" s="12" t="s">
        <v>4155</v>
      </c>
      <c r="H9" s="75" t="s">
        <v>4156</v>
      </c>
      <c r="I9" s="15">
        <v>45</v>
      </c>
      <c r="J9" s="15">
        <v>35</v>
      </c>
      <c r="K9" s="15">
        <v>15</v>
      </c>
      <c r="L9" s="15">
        <v>3</v>
      </c>
      <c r="M9" s="79">
        <v>5.90625</v>
      </c>
      <c r="N9" s="101">
        <v>5.90625</v>
      </c>
      <c r="O9" s="63">
        <v>2530</v>
      </c>
      <c r="P9" s="64">
        <f>Table22457891011234567891011121314151617181920212223242526272829[[#This Row],[PEMBULATAN]]*O9</f>
        <v>14942.8125</v>
      </c>
    </row>
    <row r="10" spans="1:16" ht="26.25" customHeight="1" x14ac:dyDescent="0.2">
      <c r="A10" s="13"/>
      <c r="B10" s="73"/>
      <c r="C10" s="71" t="s">
        <v>4163</v>
      </c>
      <c r="D10" s="76" t="s">
        <v>69</v>
      </c>
      <c r="E10" s="12">
        <v>44485</v>
      </c>
      <c r="F10" s="74" t="s">
        <v>2543</v>
      </c>
      <c r="G10" s="12" t="s">
        <v>4155</v>
      </c>
      <c r="H10" s="75" t="s">
        <v>4156</v>
      </c>
      <c r="I10" s="15">
        <v>58</v>
      </c>
      <c r="J10" s="15">
        <v>40</v>
      </c>
      <c r="K10" s="15">
        <v>15</v>
      </c>
      <c r="L10" s="15">
        <v>7</v>
      </c>
      <c r="M10" s="79">
        <v>8.6999999999999993</v>
      </c>
      <c r="N10" s="101">
        <v>8.6999999999999993</v>
      </c>
      <c r="O10" s="63">
        <v>2530</v>
      </c>
      <c r="P10" s="64">
        <f>Table22457891011234567891011121314151617181920212223242526272829[[#This Row],[PEMBULATAN]]*O10</f>
        <v>22011</v>
      </c>
    </row>
    <row r="11" spans="1:16" ht="26.25" customHeight="1" x14ac:dyDescent="0.2">
      <c r="A11" s="13"/>
      <c r="B11" s="73"/>
      <c r="C11" s="71" t="s">
        <v>4164</v>
      </c>
      <c r="D11" s="76" t="s">
        <v>69</v>
      </c>
      <c r="E11" s="12">
        <v>44485</v>
      </c>
      <c r="F11" s="74" t="s">
        <v>2543</v>
      </c>
      <c r="G11" s="12" t="s">
        <v>4155</v>
      </c>
      <c r="H11" s="75" t="s">
        <v>4156</v>
      </c>
      <c r="I11" s="15">
        <v>85</v>
      </c>
      <c r="J11" s="15">
        <v>61</v>
      </c>
      <c r="K11" s="15">
        <v>26</v>
      </c>
      <c r="L11" s="15">
        <v>20</v>
      </c>
      <c r="M11" s="79">
        <v>33.702500000000001</v>
      </c>
      <c r="N11" s="101">
        <v>33.702500000000001</v>
      </c>
      <c r="O11" s="63">
        <v>2530</v>
      </c>
      <c r="P11" s="64">
        <f>Table22457891011234567891011121314151617181920212223242526272829[[#This Row],[PEMBULATAN]]*O11</f>
        <v>85267.324999999997</v>
      </c>
    </row>
    <row r="12" spans="1:16" ht="26.25" customHeight="1" x14ac:dyDescent="0.2">
      <c r="A12" s="13"/>
      <c r="B12" s="73"/>
      <c r="C12" s="71" t="s">
        <v>4165</v>
      </c>
      <c r="D12" s="76" t="s">
        <v>69</v>
      </c>
      <c r="E12" s="12">
        <v>44485</v>
      </c>
      <c r="F12" s="74" t="s">
        <v>2543</v>
      </c>
      <c r="G12" s="12" t="s">
        <v>4155</v>
      </c>
      <c r="H12" s="75" t="s">
        <v>4156</v>
      </c>
      <c r="I12" s="15">
        <v>80</v>
      </c>
      <c r="J12" s="15">
        <v>59</v>
      </c>
      <c r="K12" s="15">
        <v>26</v>
      </c>
      <c r="L12" s="15">
        <v>5</v>
      </c>
      <c r="M12" s="79">
        <v>30.68</v>
      </c>
      <c r="N12" s="101">
        <v>30.68</v>
      </c>
      <c r="O12" s="63">
        <v>2530</v>
      </c>
      <c r="P12" s="64">
        <f>Table22457891011234567891011121314151617181920212223242526272829[[#This Row],[PEMBULATAN]]*O12</f>
        <v>77620.399999999994</v>
      </c>
    </row>
    <row r="13" spans="1:16" ht="26.25" customHeight="1" x14ac:dyDescent="0.2">
      <c r="A13" s="13"/>
      <c r="B13" s="73"/>
      <c r="C13" s="71" t="s">
        <v>4166</v>
      </c>
      <c r="D13" s="76" t="s">
        <v>69</v>
      </c>
      <c r="E13" s="12">
        <v>44485</v>
      </c>
      <c r="F13" s="74" t="s">
        <v>2543</v>
      </c>
      <c r="G13" s="12" t="s">
        <v>4155</v>
      </c>
      <c r="H13" s="75" t="s">
        <v>4156</v>
      </c>
      <c r="I13" s="15">
        <v>68</v>
      </c>
      <c r="J13" s="15">
        <v>57</v>
      </c>
      <c r="K13" s="15">
        <v>20</v>
      </c>
      <c r="L13" s="15">
        <v>5</v>
      </c>
      <c r="M13" s="79">
        <v>19.38</v>
      </c>
      <c r="N13" s="101">
        <v>20</v>
      </c>
      <c r="O13" s="63">
        <v>2530</v>
      </c>
      <c r="P13" s="64">
        <f>Table22457891011234567891011121314151617181920212223242526272829[[#This Row],[PEMBULATAN]]*O13</f>
        <v>50600</v>
      </c>
    </row>
    <row r="14" spans="1:16" ht="26.25" customHeight="1" x14ac:dyDescent="0.2">
      <c r="A14" s="13"/>
      <c r="B14" s="73"/>
      <c r="C14" s="71" t="s">
        <v>4167</v>
      </c>
      <c r="D14" s="76" t="s">
        <v>69</v>
      </c>
      <c r="E14" s="12">
        <v>44485</v>
      </c>
      <c r="F14" s="74" t="s">
        <v>2543</v>
      </c>
      <c r="G14" s="12" t="s">
        <v>4155</v>
      </c>
      <c r="H14" s="75" t="s">
        <v>4156</v>
      </c>
      <c r="I14" s="15">
        <v>62</v>
      </c>
      <c r="J14" s="15">
        <v>61</v>
      </c>
      <c r="K14" s="15">
        <v>18</v>
      </c>
      <c r="L14" s="15">
        <v>6</v>
      </c>
      <c r="M14" s="79">
        <v>17.018999999999998</v>
      </c>
      <c r="N14" s="101">
        <v>17.018999999999998</v>
      </c>
      <c r="O14" s="63">
        <v>2530</v>
      </c>
      <c r="P14" s="64">
        <f>Table22457891011234567891011121314151617181920212223242526272829[[#This Row],[PEMBULATAN]]*O14</f>
        <v>43058.069999999992</v>
      </c>
    </row>
    <row r="15" spans="1:16" ht="26.25" customHeight="1" x14ac:dyDescent="0.2">
      <c r="A15" s="13"/>
      <c r="B15" s="73"/>
      <c r="C15" s="71" t="s">
        <v>4168</v>
      </c>
      <c r="D15" s="76" t="s">
        <v>69</v>
      </c>
      <c r="E15" s="12">
        <v>44485</v>
      </c>
      <c r="F15" s="74" t="s">
        <v>2543</v>
      </c>
      <c r="G15" s="12" t="s">
        <v>4155</v>
      </c>
      <c r="H15" s="75" t="s">
        <v>4156</v>
      </c>
      <c r="I15" s="15">
        <v>46</v>
      </c>
      <c r="J15" s="15">
        <v>28</v>
      </c>
      <c r="K15" s="15">
        <v>26</v>
      </c>
      <c r="L15" s="15">
        <v>4</v>
      </c>
      <c r="M15" s="79">
        <v>8.3719999999999999</v>
      </c>
      <c r="N15" s="101">
        <v>9</v>
      </c>
      <c r="O15" s="63">
        <v>2530</v>
      </c>
      <c r="P15" s="64">
        <f>Table22457891011234567891011121314151617181920212223242526272829[[#This Row],[PEMBULATAN]]*O15</f>
        <v>22770</v>
      </c>
    </row>
    <row r="16" spans="1:16" ht="26.25" customHeight="1" x14ac:dyDescent="0.2">
      <c r="A16" s="13"/>
      <c r="B16" s="73"/>
      <c r="C16" s="71" t="s">
        <v>4169</v>
      </c>
      <c r="D16" s="76" t="s">
        <v>69</v>
      </c>
      <c r="E16" s="12">
        <v>44485</v>
      </c>
      <c r="F16" s="74" t="s">
        <v>2543</v>
      </c>
      <c r="G16" s="12" t="s">
        <v>4155</v>
      </c>
      <c r="H16" s="75" t="s">
        <v>4156</v>
      </c>
      <c r="I16" s="15">
        <v>51</v>
      </c>
      <c r="J16" s="15">
        <v>41</v>
      </c>
      <c r="K16" s="15">
        <v>28</v>
      </c>
      <c r="L16" s="15">
        <v>6</v>
      </c>
      <c r="M16" s="79">
        <v>14.637</v>
      </c>
      <c r="N16" s="101">
        <v>14.637</v>
      </c>
      <c r="O16" s="63">
        <v>2530</v>
      </c>
      <c r="P16" s="64">
        <f>Table22457891011234567891011121314151617181920212223242526272829[[#This Row],[PEMBULATAN]]*O16</f>
        <v>37031.61</v>
      </c>
    </row>
    <row r="17" spans="1:16" ht="26.25" customHeight="1" x14ac:dyDescent="0.2">
      <c r="A17" s="13"/>
      <c r="B17" s="73"/>
      <c r="C17" s="71" t="s">
        <v>4170</v>
      </c>
      <c r="D17" s="76" t="s">
        <v>69</v>
      </c>
      <c r="E17" s="12">
        <v>44485</v>
      </c>
      <c r="F17" s="74" t="s">
        <v>2543</v>
      </c>
      <c r="G17" s="12" t="s">
        <v>4155</v>
      </c>
      <c r="H17" s="75" t="s">
        <v>4156</v>
      </c>
      <c r="I17" s="15">
        <v>78</v>
      </c>
      <c r="J17" s="15">
        <v>57</v>
      </c>
      <c r="K17" s="15">
        <v>26</v>
      </c>
      <c r="L17" s="15">
        <v>13</v>
      </c>
      <c r="M17" s="79">
        <v>28.899000000000001</v>
      </c>
      <c r="N17" s="101">
        <v>28.899000000000001</v>
      </c>
      <c r="O17" s="63">
        <v>2530</v>
      </c>
      <c r="P17" s="64">
        <f>Table22457891011234567891011121314151617181920212223242526272829[[#This Row],[PEMBULATAN]]*O17</f>
        <v>73114.47</v>
      </c>
    </row>
    <row r="18" spans="1:16" ht="26.25" customHeight="1" x14ac:dyDescent="0.2">
      <c r="A18" s="13"/>
      <c r="B18" s="73"/>
      <c r="C18" s="71" t="s">
        <v>4171</v>
      </c>
      <c r="D18" s="76" t="s">
        <v>69</v>
      </c>
      <c r="E18" s="12">
        <v>44485</v>
      </c>
      <c r="F18" s="74" t="s">
        <v>2543</v>
      </c>
      <c r="G18" s="12" t="s">
        <v>4155</v>
      </c>
      <c r="H18" s="75" t="s">
        <v>4156</v>
      </c>
      <c r="I18" s="15">
        <v>81</v>
      </c>
      <c r="J18" s="15">
        <v>48</v>
      </c>
      <c r="K18" s="15">
        <v>23</v>
      </c>
      <c r="L18" s="15">
        <v>9</v>
      </c>
      <c r="M18" s="79">
        <v>22.356000000000002</v>
      </c>
      <c r="N18" s="101">
        <v>23</v>
      </c>
      <c r="O18" s="63">
        <v>2530</v>
      </c>
      <c r="P18" s="64">
        <f>Table22457891011234567891011121314151617181920212223242526272829[[#This Row],[PEMBULATAN]]*O18</f>
        <v>58190</v>
      </c>
    </row>
    <row r="19" spans="1:16" ht="26.25" customHeight="1" x14ac:dyDescent="0.2">
      <c r="A19" s="13"/>
      <c r="B19" s="73"/>
      <c r="C19" s="71" t="s">
        <v>4172</v>
      </c>
      <c r="D19" s="76" t="s">
        <v>69</v>
      </c>
      <c r="E19" s="12">
        <v>44485</v>
      </c>
      <c r="F19" s="74" t="s">
        <v>2543</v>
      </c>
      <c r="G19" s="12" t="s">
        <v>4155</v>
      </c>
      <c r="H19" s="75" t="s">
        <v>4156</v>
      </c>
      <c r="I19" s="15">
        <v>18</v>
      </c>
      <c r="J19" s="15">
        <v>17</v>
      </c>
      <c r="K19" s="15">
        <v>6</v>
      </c>
      <c r="L19" s="15">
        <v>1</v>
      </c>
      <c r="M19" s="79">
        <v>0.45900000000000002</v>
      </c>
      <c r="N19" s="101">
        <v>1</v>
      </c>
      <c r="O19" s="63">
        <v>2530</v>
      </c>
      <c r="P19" s="64">
        <f>Table22457891011234567891011121314151617181920212223242526272829[[#This Row],[PEMBULATAN]]*O19</f>
        <v>2530</v>
      </c>
    </row>
    <row r="20" spans="1:16" ht="26.25" customHeight="1" x14ac:dyDescent="0.2">
      <c r="A20" s="13"/>
      <c r="B20" s="73"/>
      <c r="C20" s="71" t="s">
        <v>4173</v>
      </c>
      <c r="D20" s="76" t="s">
        <v>69</v>
      </c>
      <c r="E20" s="12">
        <v>44485</v>
      </c>
      <c r="F20" s="74" t="s">
        <v>2543</v>
      </c>
      <c r="G20" s="12" t="s">
        <v>4155</v>
      </c>
      <c r="H20" s="75" t="s">
        <v>4156</v>
      </c>
      <c r="I20" s="15">
        <v>81</v>
      </c>
      <c r="J20" s="15">
        <v>51</v>
      </c>
      <c r="K20" s="15">
        <v>37</v>
      </c>
      <c r="L20" s="15">
        <v>19</v>
      </c>
      <c r="M20" s="79">
        <v>38.211750000000002</v>
      </c>
      <c r="N20" s="101">
        <v>38.211750000000002</v>
      </c>
      <c r="O20" s="63">
        <v>2530</v>
      </c>
      <c r="P20" s="64">
        <f>Table22457891011234567891011121314151617181920212223242526272829[[#This Row],[PEMBULATAN]]*O20</f>
        <v>96675.727500000008</v>
      </c>
    </row>
    <row r="21" spans="1:16" ht="26.25" customHeight="1" x14ac:dyDescent="0.2">
      <c r="A21" s="13"/>
      <c r="B21" s="73"/>
      <c r="C21" s="71" t="s">
        <v>4174</v>
      </c>
      <c r="D21" s="76" t="s">
        <v>69</v>
      </c>
      <c r="E21" s="12">
        <v>44485</v>
      </c>
      <c r="F21" s="74" t="s">
        <v>2543</v>
      </c>
      <c r="G21" s="12" t="s">
        <v>4155</v>
      </c>
      <c r="H21" s="75" t="s">
        <v>4156</v>
      </c>
      <c r="I21" s="15">
        <v>71</v>
      </c>
      <c r="J21" s="15">
        <v>60</v>
      </c>
      <c r="K21" s="15">
        <v>13</v>
      </c>
      <c r="L21" s="15">
        <v>4</v>
      </c>
      <c r="M21" s="79">
        <v>13.845000000000001</v>
      </c>
      <c r="N21" s="101">
        <v>13.845000000000001</v>
      </c>
      <c r="O21" s="63">
        <v>2530</v>
      </c>
      <c r="P21" s="64">
        <f>Table22457891011234567891011121314151617181920212223242526272829[[#This Row],[PEMBULATAN]]*O21</f>
        <v>35027.85</v>
      </c>
    </row>
    <row r="22" spans="1:16" ht="26.25" customHeight="1" x14ac:dyDescent="0.2">
      <c r="A22" s="13"/>
      <c r="B22" s="73"/>
      <c r="C22" s="71" t="s">
        <v>4175</v>
      </c>
      <c r="D22" s="76" t="s">
        <v>69</v>
      </c>
      <c r="E22" s="12">
        <v>44485</v>
      </c>
      <c r="F22" s="74" t="s">
        <v>2543</v>
      </c>
      <c r="G22" s="12" t="s">
        <v>4155</v>
      </c>
      <c r="H22" s="75" t="s">
        <v>4156</v>
      </c>
      <c r="I22" s="15">
        <v>70</v>
      </c>
      <c r="J22" s="15">
        <v>50</v>
      </c>
      <c r="K22" s="15">
        <v>21</v>
      </c>
      <c r="L22" s="15">
        <v>9</v>
      </c>
      <c r="M22" s="79">
        <v>18.375</v>
      </c>
      <c r="N22" s="101">
        <v>19</v>
      </c>
      <c r="O22" s="63">
        <v>2530</v>
      </c>
      <c r="P22" s="64">
        <f>Table22457891011234567891011121314151617181920212223242526272829[[#This Row],[PEMBULATAN]]*O22</f>
        <v>48070</v>
      </c>
    </row>
    <row r="23" spans="1:16" ht="26.25" customHeight="1" x14ac:dyDescent="0.2">
      <c r="A23" s="13"/>
      <c r="B23" s="73"/>
      <c r="C23" s="71" t="s">
        <v>4176</v>
      </c>
      <c r="D23" s="76" t="s">
        <v>69</v>
      </c>
      <c r="E23" s="12">
        <v>44485</v>
      </c>
      <c r="F23" s="74" t="s">
        <v>2543</v>
      </c>
      <c r="G23" s="12" t="s">
        <v>4155</v>
      </c>
      <c r="H23" s="75" t="s">
        <v>4156</v>
      </c>
      <c r="I23" s="15">
        <v>68</v>
      </c>
      <c r="J23" s="15">
        <v>51</v>
      </c>
      <c r="K23" s="15">
        <v>21</v>
      </c>
      <c r="L23" s="15">
        <v>8</v>
      </c>
      <c r="M23" s="79">
        <v>18.207000000000001</v>
      </c>
      <c r="N23" s="101">
        <v>18.207000000000001</v>
      </c>
      <c r="O23" s="63">
        <v>2530</v>
      </c>
      <c r="P23" s="64">
        <f>Table22457891011234567891011121314151617181920212223242526272829[[#This Row],[PEMBULATAN]]*O23</f>
        <v>46063.71</v>
      </c>
    </row>
    <row r="24" spans="1:16" ht="26.25" customHeight="1" x14ac:dyDescent="0.2">
      <c r="A24" s="13"/>
      <c r="B24" s="73"/>
      <c r="C24" s="71" t="s">
        <v>4177</v>
      </c>
      <c r="D24" s="76" t="s">
        <v>69</v>
      </c>
      <c r="E24" s="12">
        <v>44485</v>
      </c>
      <c r="F24" s="74" t="s">
        <v>2543</v>
      </c>
      <c r="G24" s="12" t="s">
        <v>4155</v>
      </c>
      <c r="H24" s="75" t="s">
        <v>4156</v>
      </c>
      <c r="I24" s="15">
        <v>46</v>
      </c>
      <c r="J24" s="15">
        <v>36</v>
      </c>
      <c r="K24" s="15">
        <v>14</v>
      </c>
      <c r="L24" s="15">
        <v>4</v>
      </c>
      <c r="M24" s="79">
        <v>5.7960000000000003</v>
      </c>
      <c r="N24" s="101">
        <v>5.7960000000000003</v>
      </c>
      <c r="O24" s="63">
        <v>2530</v>
      </c>
      <c r="P24" s="64">
        <f>Table22457891011234567891011121314151617181920212223242526272829[[#This Row],[PEMBULATAN]]*O24</f>
        <v>14663.880000000001</v>
      </c>
    </row>
    <row r="25" spans="1:16" ht="26.25" customHeight="1" x14ac:dyDescent="0.2">
      <c r="A25" s="13"/>
      <c r="B25" s="73"/>
      <c r="C25" s="71" t="s">
        <v>4178</v>
      </c>
      <c r="D25" s="76" t="s">
        <v>69</v>
      </c>
      <c r="E25" s="12">
        <v>44485</v>
      </c>
      <c r="F25" s="74" t="s">
        <v>2543</v>
      </c>
      <c r="G25" s="12" t="s">
        <v>4155</v>
      </c>
      <c r="H25" s="75" t="s">
        <v>4156</v>
      </c>
      <c r="I25" s="15">
        <v>20</v>
      </c>
      <c r="J25" s="15">
        <v>15</v>
      </c>
      <c r="K25" s="15">
        <v>13</v>
      </c>
      <c r="L25" s="15">
        <v>1</v>
      </c>
      <c r="M25" s="79">
        <v>0.97499999999999998</v>
      </c>
      <c r="N25" s="101">
        <v>1</v>
      </c>
      <c r="O25" s="63">
        <v>2530</v>
      </c>
      <c r="P25" s="64">
        <f>Table22457891011234567891011121314151617181920212223242526272829[[#This Row],[PEMBULATAN]]*O25</f>
        <v>2530</v>
      </c>
    </row>
    <row r="26" spans="1:16" ht="26.25" customHeight="1" x14ac:dyDescent="0.2">
      <c r="A26" s="13"/>
      <c r="B26" s="73"/>
      <c r="C26" s="71" t="s">
        <v>4179</v>
      </c>
      <c r="D26" s="76" t="s">
        <v>69</v>
      </c>
      <c r="E26" s="12">
        <v>44485</v>
      </c>
      <c r="F26" s="74" t="s">
        <v>2543</v>
      </c>
      <c r="G26" s="12" t="s">
        <v>4155</v>
      </c>
      <c r="H26" s="75" t="s">
        <v>4156</v>
      </c>
      <c r="I26" s="15">
        <v>100</v>
      </c>
      <c r="J26" s="15">
        <v>58</v>
      </c>
      <c r="K26" s="15">
        <v>38</v>
      </c>
      <c r="L26" s="15">
        <v>16</v>
      </c>
      <c r="M26" s="79">
        <v>55.1</v>
      </c>
      <c r="N26" s="101">
        <v>55.1</v>
      </c>
      <c r="O26" s="63">
        <v>2530</v>
      </c>
      <c r="P26" s="64">
        <f>Table22457891011234567891011121314151617181920212223242526272829[[#This Row],[PEMBULATAN]]*O26</f>
        <v>139403</v>
      </c>
    </row>
    <row r="27" spans="1:16" ht="26.25" customHeight="1" x14ac:dyDescent="0.2">
      <c r="A27" s="13"/>
      <c r="B27" s="73"/>
      <c r="C27" s="71" t="s">
        <v>4180</v>
      </c>
      <c r="D27" s="76" t="s">
        <v>69</v>
      </c>
      <c r="E27" s="12">
        <v>44485</v>
      </c>
      <c r="F27" s="74" t="s">
        <v>2543</v>
      </c>
      <c r="G27" s="12" t="s">
        <v>4155</v>
      </c>
      <c r="H27" s="75" t="s">
        <v>4156</v>
      </c>
      <c r="I27" s="15">
        <v>68</v>
      </c>
      <c r="J27" s="15">
        <v>55</v>
      </c>
      <c r="K27" s="15">
        <v>27</v>
      </c>
      <c r="L27" s="15">
        <v>4</v>
      </c>
      <c r="M27" s="79">
        <v>25.245000000000001</v>
      </c>
      <c r="N27" s="101">
        <v>25.245000000000001</v>
      </c>
      <c r="O27" s="63">
        <v>2530</v>
      </c>
      <c r="P27" s="64">
        <f>Table22457891011234567891011121314151617181920212223242526272829[[#This Row],[PEMBULATAN]]*O27</f>
        <v>63869.850000000006</v>
      </c>
    </row>
    <row r="28" spans="1:16" ht="26.25" customHeight="1" x14ac:dyDescent="0.2">
      <c r="A28" s="13"/>
      <c r="B28" s="73"/>
      <c r="C28" s="71" t="s">
        <v>4181</v>
      </c>
      <c r="D28" s="76" t="s">
        <v>69</v>
      </c>
      <c r="E28" s="12">
        <v>44485</v>
      </c>
      <c r="F28" s="74" t="s">
        <v>2543</v>
      </c>
      <c r="G28" s="12" t="s">
        <v>4155</v>
      </c>
      <c r="H28" s="75" t="s">
        <v>4156</v>
      </c>
      <c r="I28" s="15">
        <v>88</v>
      </c>
      <c r="J28" s="15">
        <v>51</v>
      </c>
      <c r="K28" s="15">
        <v>33</v>
      </c>
      <c r="L28" s="15">
        <v>12</v>
      </c>
      <c r="M28" s="79">
        <v>37.026000000000003</v>
      </c>
      <c r="N28" s="101">
        <v>37.026000000000003</v>
      </c>
      <c r="O28" s="63">
        <v>2530</v>
      </c>
      <c r="P28" s="64">
        <f>Table22457891011234567891011121314151617181920212223242526272829[[#This Row],[PEMBULATAN]]*O28</f>
        <v>93675.780000000013</v>
      </c>
    </row>
    <row r="29" spans="1:16" ht="26.25" customHeight="1" x14ac:dyDescent="0.2">
      <c r="A29" s="13"/>
      <c r="B29" s="73"/>
      <c r="C29" s="71" t="s">
        <v>4182</v>
      </c>
      <c r="D29" s="76" t="s">
        <v>69</v>
      </c>
      <c r="E29" s="12">
        <v>44485</v>
      </c>
      <c r="F29" s="74" t="s">
        <v>2543</v>
      </c>
      <c r="G29" s="12" t="s">
        <v>4155</v>
      </c>
      <c r="H29" s="75" t="s">
        <v>4156</v>
      </c>
      <c r="I29" s="15">
        <v>78</v>
      </c>
      <c r="J29" s="15">
        <v>63</v>
      </c>
      <c r="K29" s="15">
        <v>32</v>
      </c>
      <c r="L29" s="15">
        <v>14</v>
      </c>
      <c r="M29" s="79">
        <v>39.311999999999998</v>
      </c>
      <c r="N29" s="101">
        <v>40</v>
      </c>
      <c r="O29" s="63">
        <v>2530</v>
      </c>
      <c r="P29" s="64">
        <f>Table22457891011234567891011121314151617181920212223242526272829[[#This Row],[PEMBULATAN]]*O29</f>
        <v>101200</v>
      </c>
    </row>
    <row r="30" spans="1:16" ht="26.25" customHeight="1" x14ac:dyDescent="0.2">
      <c r="A30" s="13"/>
      <c r="B30" s="73"/>
      <c r="C30" s="71" t="s">
        <v>4183</v>
      </c>
      <c r="D30" s="76" t="s">
        <v>69</v>
      </c>
      <c r="E30" s="12">
        <v>44485</v>
      </c>
      <c r="F30" s="74" t="s">
        <v>2543</v>
      </c>
      <c r="G30" s="12" t="s">
        <v>4155</v>
      </c>
      <c r="H30" s="75" t="s">
        <v>4156</v>
      </c>
      <c r="I30" s="15">
        <v>48</v>
      </c>
      <c r="J30" s="15">
        <v>31</v>
      </c>
      <c r="K30" s="15">
        <v>4</v>
      </c>
      <c r="L30" s="15">
        <v>1</v>
      </c>
      <c r="M30" s="79">
        <v>1.488</v>
      </c>
      <c r="N30" s="101">
        <v>2</v>
      </c>
      <c r="O30" s="63">
        <v>2530</v>
      </c>
      <c r="P30" s="64">
        <f>Table22457891011234567891011121314151617181920212223242526272829[[#This Row],[PEMBULATAN]]*O30</f>
        <v>5060</v>
      </c>
    </row>
    <row r="31" spans="1:16" ht="26.25" customHeight="1" x14ac:dyDescent="0.2">
      <c r="A31" s="13"/>
      <c r="B31" s="73"/>
      <c r="C31" s="71" t="s">
        <v>4184</v>
      </c>
      <c r="D31" s="76" t="s">
        <v>69</v>
      </c>
      <c r="E31" s="12">
        <v>44485</v>
      </c>
      <c r="F31" s="74" t="s">
        <v>2543</v>
      </c>
      <c r="G31" s="12" t="s">
        <v>4155</v>
      </c>
      <c r="H31" s="75" t="s">
        <v>4156</v>
      </c>
      <c r="I31" s="15">
        <v>82</v>
      </c>
      <c r="J31" s="15">
        <v>62</v>
      </c>
      <c r="K31" s="15">
        <v>17</v>
      </c>
      <c r="L31" s="15">
        <v>6</v>
      </c>
      <c r="M31" s="79">
        <v>21.606999999999999</v>
      </c>
      <c r="N31" s="101">
        <v>21.606999999999999</v>
      </c>
      <c r="O31" s="63">
        <v>2530</v>
      </c>
      <c r="P31" s="64">
        <f>Table22457891011234567891011121314151617181920212223242526272829[[#This Row],[PEMBULATAN]]*O31</f>
        <v>54665.71</v>
      </c>
    </row>
    <row r="32" spans="1:16" ht="26.25" customHeight="1" x14ac:dyDescent="0.2">
      <c r="A32" s="13"/>
      <c r="B32" s="73"/>
      <c r="C32" s="71" t="s">
        <v>4185</v>
      </c>
      <c r="D32" s="76" t="s">
        <v>69</v>
      </c>
      <c r="E32" s="12">
        <v>44485</v>
      </c>
      <c r="F32" s="74" t="s">
        <v>2543</v>
      </c>
      <c r="G32" s="12" t="s">
        <v>4155</v>
      </c>
      <c r="H32" s="75" t="s">
        <v>4156</v>
      </c>
      <c r="I32" s="15">
        <v>95</v>
      </c>
      <c r="J32" s="15">
        <v>53</v>
      </c>
      <c r="K32" s="15">
        <v>31</v>
      </c>
      <c r="L32" s="15">
        <v>16</v>
      </c>
      <c r="M32" s="79">
        <v>39.021250000000002</v>
      </c>
      <c r="N32" s="101">
        <v>39.021250000000002</v>
      </c>
      <c r="O32" s="63">
        <v>2530</v>
      </c>
      <c r="P32" s="64">
        <f>Table22457891011234567891011121314151617181920212223242526272829[[#This Row],[PEMBULATAN]]*O32</f>
        <v>98723.762500000012</v>
      </c>
    </row>
    <row r="33" spans="1:16" ht="26.25" customHeight="1" x14ac:dyDescent="0.2">
      <c r="A33" s="13"/>
      <c r="B33" s="73"/>
      <c r="C33" s="71" t="s">
        <v>4186</v>
      </c>
      <c r="D33" s="76" t="s">
        <v>69</v>
      </c>
      <c r="E33" s="12">
        <v>44485</v>
      </c>
      <c r="F33" s="74" t="s">
        <v>2543</v>
      </c>
      <c r="G33" s="12" t="s">
        <v>4155</v>
      </c>
      <c r="H33" s="75" t="s">
        <v>4156</v>
      </c>
      <c r="I33" s="15">
        <v>80</v>
      </c>
      <c r="J33" s="15">
        <v>56</v>
      </c>
      <c r="K33" s="15">
        <v>35</v>
      </c>
      <c r="L33" s="15">
        <v>23</v>
      </c>
      <c r="M33" s="79">
        <v>39.200000000000003</v>
      </c>
      <c r="N33" s="101">
        <v>39.200000000000003</v>
      </c>
      <c r="O33" s="63">
        <v>2530</v>
      </c>
      <c r="P33" s="64">
        <f>Table22457891011234567891011121314151617181920212223242526272829[[#This Row],[PEMBULATAN]]*O33</f>
        <v>99176</v>
      </c>
    </row>
    <row r="34" spans="1:16" ht="26.25" customHeight="1" x14ac:dyDescent="0.2">
      <c r="A34" s="13"/>
      <c r="B34" s="73"/>
      <c r="C34" s="71" t="s">
        <v>4187</v>
      </c>
      <c r="D34" s="76" t="s">
        <v>69</v>
      </c>
      <c r="E34" s="12">
        <v>44485</v>
      </c>
      <c r="F34" s="74" t="s">
        <v>2543</v>
      </c>
      <c r="G34" s="12" t="s">
        <v>4155</v>
      </c>
      <c r="H34" s="75" t="s">
        <v>4156</v>
      </c>
      <c r="I34" s="15">
        <v>88</v>
      </c>
      <c r="J34" s="15">
        <v>61</v>
      </c>
      <c r="K34" s="15">
        <v>27</v>
      </c>
      <c r="L34" s="15">
        <v>24</v>
      </c>
      <c r="M34" s="79">
        <v>36.234000000000002</v>
      </c>
      <c r="N34" s="101">
        <v>36.234000000000002</v>
      </c>
      <c r="O34" s="63">
        <v>2530</v>
      </c>
      <c r="P34" s="64">
        <f>Table22457891011234567891011121314151617181920212223242526272829[[#This Row],[PEMBULATAN]]*O34</f>
        <v>91672.02</v>
      </c>
    </row>
    <row r="35" spans="1:16" ht="26.25" customHeight="1" x14ac:dyDescent="0.2">
      <c r="A35" s="13"/>
      <c r="B35" s="73"/>
      <c r="C35" s="71" t="s">
        <v>4188</v>
      </c>
      <c r="D35" s="76" t="s">
        <v>69</v>
      </c>
      <c r="E35" s="12">
        <v>44485</v>
      </c>
      <c r="F35" s="74" t="s">
        <v>2543</v>
      </c>
      <c r="G35" s="12" t="s">
        <v>4155</v>
      </c>
      <c r="H35" s="75" t="s">
        <v>4156</v>
      </c>
      <c r="I35" s="15">
        <v>80</v>
      </c>
      <c r="J35" s="15">
        <v>51</v>
      </c>
      <c r="K35" s="15">
        <v>31</v>
      </c>
      <c r="L35" s="15">
        <v>15</v>
      </c>
      <c r="M35" s="79">
        <v>31.62</v>
      </c>
      <c r="N35" s="101">
        <v>31.62</v>
      </c>
      <c r="O35" s="63">
        <v>2530</v>
      </c>
      <c r="P35" s="64">
        <f>Table22457891011234567891011121314151617181920212223242526272829[[#This Row],[PEMBULATAN]]*O35</f>
        <v>79998.600000000006</v>
      </c>
    </row>
    <row r="36" spans="1:16" ht="26.25" customHeight="1" x14ac:dyDescent="0.2">
      <c r="A36" s="13"/>
      <c r="B36" s="73"/>
      <c r="C36" s="71" t="s">
        <v>4189</v>
      </c>
      <c r="D36" s="76" t="s">
        <v>69</v>
      </c>
      <c r="E36" s="12">
        <v>44485</v>
      </c>
      <c r="F36" s="74" t="s">
        <v>2543</v>
      </c>
      <c r="G36" s="12" t="s">
        <v>4155</v>
      </c>
      <c r="H36" s="75" t="s">
        <v>4156</v>
      </c>
      <c r="I36" s="15">
        <v>51</v>
      </c>
      <c r="J36" s="15">
        <v>31</v>
      </c>
      <c r="K36" s="15">
        <v>22</v>
      </c>
      <c r="L36" s="15">
        <v>2</v>
      </c>
      <c r="M36" s="79">
        <v>8.6954999999999991</v>
      </c>
      <c r="N36" s="101">
        <v>8.6954999999999991</v>
      </c>
      <c r="O36" s="63">
        <v>2530</v>
      </c>
      <c r="P36" s="64">
        <f>Table22457891011234567891011121314151617181920212223242526272829[[#This Row],[PEMBULATAN]]*O36</f>
        <v>21999.614999999998</v>
      </c>
    </row>
    <row r="37" spans="1:16" ht="26.25" customHeight="1" x14ac:dyDescent="0.2">
      <c r="A37" s="13"/>
      <c r="B37" s="73"/>
      <c r="C37" s="71" t="s">
        <v>4190</v>
      </c>
      <c r="D37" s="76" t="s">
        <v>69</v>
      </c>
      <c r="E37" s="12">
        <v>44485</v>
      </c>
      <c r="F37" s="74" t="s">
        <v>2543</v>
      </c>
      <c r="G37" s="12" t="s">
        <v>4155</v>
      </c>
      <c r="H37" s="75" t="s">
        <v>4156</v>
      </c>
      <c r="I37" s="15">
        <v>75</v>
      </c>
      <c r="J37" s="15">
        <v>58</v>
      </c>
      <c r="K37" s="15">
        <v>36</v>
      </c>
      <c r="L37" s="15">
        <v>10</v>
      </c>
      <c r="M37" s="79">
        <v>39.15</v>
      </c>
      <c r="N37" s="101">
        <v>39.15</v>
      </c>
      <c r="O37" s="63">
        <v>2530</v>
      </c>
      <c r="P37" s="64">
        <f>Table22457891011234567891011121314151617181920212223242526272829[[#This Row],[PEMBULATAN]]*O37</f>
        <v>99049.5</v>
      </c>
    </row>
    <row r="38" spans="1:16" ht="26.25" customHeight="1" x14ac:dyDescent="0.2">
      <c r="A38" s="13"/>
      <c r="B38" s="73"/>
      <c r="C38" s="71" t="s">
        <v>4191</v>
      </c>
      <c r="D38" s="76" t="s">
        <v>69</v>
      </c>
      <c r="E38" s="12">
        <v>44485</v>
      </c>
      <c r="F38" s="74" t="s">
        <v>2543</v>
      </c>
      <c r="G38" s="12" t="s">
        <v>4155</v>
      </c>
      <c r="H38" s="75" t="s">
        <v>4156</v>
      </c>
      <c r="I38" s="15">
        <v>87</v>
      </c>
      <c r="J38" s="15">
        <v>55</v>
      </c>
      <c r="K38" s="15">
        <v>27</v>
      </c>
      <c r="L38" s="15">
        <v>11</v>
      </c>
      <c r="M38" s="79">
        <v>32.298749999999998</v>
      </c>
      <c r="N38" s="101">
        <v>33</v>
      </c>
      <c r="O38" s="63">
        <v>2530</v>
      </c>
      <c r="P38" s="64">
        <f>Table22457891011234567891011121314151617181920212223242526272829[[#This Row],[PEMBULATAN]]*O38</f>
        <v>83490</v>
      </c>
    </row>
    <row r="39" spans="1:16" ht="26.25" customHeight="1" x14ac:dyDescent="0.2">
      <c r="A39" s="13"/>
      <c r="B39" s="73"/>
      <c r="C39" s="71" t="s">
        <v>4192</v>
      </c>
      <c r="D39" s="76" t="s">
        <v>69</v>
      </c>
      <c r="E39" s="12">
        <v>44485</v>
      </c>
      <c r="F39" s="74" t="s">
        <v>2543</v>
      </c>
      <c r="G39" s="12" t="s">
        <v>4155</v>
      </c>
      <c r="H39" s="75" t="s">
        <v>4156</v>
      </c>
      <c r="I39" s="15">
        <v>51</v>
      </c>
      <c r="J39" s="15">
        <v>48</v>
      </c>
      <c r="K39" s="15">
        <v>18</v>
      </c>
      <c r="L39" s="15">
        <v>6</v>
      </c>
      <c r="M39" s="79">
        <v>11.016</v>
      </c>
      <c r="N39" s="101">
        <v>11.016</v>
      </c>
      <c r="O39" s="63">
        <v>2530</v>
      </c>
      <c r="P39" s="64">
        <f>Table22457891011234567891011121314151617181920212223242526272829[[#This Row],[PEMBULATAN]]*O39</f>
        <v>27870.48</v>
      </c>
    </row>
    <row r="40" spans="1:16" ht="26.25" customHeight="1" x14ac:dyDescent="0.2">
      <c r="A40" s="13"/>
      <c r="B40" s="73"/>
      <c r="C40" s="71" t="s">
        <v>4193</v>
      </c>
      <c r="D40" s="76" t="s">
        <v>69</v>
      </c>
      <c r="E40" s="12">
        <v>44485</v>
      </c>
      <c r="F40" s="74" t="s">
        <v>2543</v>
      </c>
      <c r="G40" s="12" t="s">
        <v>4155</v>
      </c>
      <c r="H40" s="75" t="s">
        <v>4156</v>
      </c>
      <c r="I40" s="15">
        <v>51</v>
      </c>
      <c r="J40" s="15">
        <v>38</v>
      </c>
      <c r="K40" s="15">
        <v>26</v>
      </c>
      <c r="L40" s="15">
        <v>4</v>
      </c>
      <c r="M40" s="79">
        <v>12.597</v>
      </c>
      <c r="N40" s="101">
        <v>12.597</v>
      </c>
      <c r="O40" s="63">
        <v>2530</v>
      </c>
      <c r="P40" s="64">
        <f>Table22457891011234567891011121314151617181920212223242526272829[[#This Row],[PEMBULATAN]]*O40</f>
        <v>31870.41</v>
      </c>
    </row>
    <row r="41" spans="1:16" ht="26.25" customHeight="1" x14ac:dyDescent="0.2">
      <c r="A41" s="13"/>
      <c r="B41" s="73"/>
      <c r="C41" s="71" t="s">
        <v>4194</v>
      </c>
      <c r="D41" s="76" t="s">
        <v>69</v>
      </c>
      <c r="E41" s="12">
        <v>44485</v>
      </c>
      <c r="F41" s="74" t="s">
        <v>2543</v>
      </c>
      <c r="G41" s="12" t="s">
        <v>4155</v>
      </c>
      <c r="H41" s="75" t="s">
        <v>4156</v>
      </c>
      <c r="I41" s="15">
        <v>70</v>
      </c>
      <c r="J41" s="15">
        <v>48</v>
      </c>
      <c r="K41" s="15">
        <v>22</v>
      </c>
      <c r="L41" s="15">
        <v>4</v>
      </c>
      <c r="M41" s="79">
        <v>18.48</v>
      </c>
      <c r="N41" s="101">
        <v>19</v>
      </c>
      <c r="O41" s="63">
        <v>2530</v>
      </c>
      <c r="P41" s="64">
        <f>Table22457891011234567891011121314151617181920212223242526272829[[#This Row],[PEMBULATAN]]*O41</f>
        <v>48070</v>
      </c>
    </row>
    <row r="42" spans="1:16" ht="26.25" customHeight="1" x14ac:dyDescent="0.2">
      <c r="A42" s="13"/>
      <c r="B42" s="106"/>
      <c r="C42" s="71" t="s">
        <v>4195</v>
      </c>
      <c r="D42" s="76" t="s">
        <v>69</v>
      </c>
      <c r="E42" s="12">
        <v>44485</v>
      </c>
      <c r="F42" s="74" t="s">
        <v>2543</v>
      </c>
      <c r="G42" s="12" t="s">
        <v>4155</v>
      </c>
      <c r="H42" s="75" t="s">
        <v>4156</v>
      </c>
      <c r="I42" s="15">
        <v>100</v>
      </c>
      <c r="J42" s="15">
        <v>61</v>
      </c>
      <c r="K42" s="15">
        <v>27</v>
      </c>
      <c r="L42" s="15">
        <v>26</v>
      </c>
      <c r="M42" s="79">
        <v>41.174999999999997</v>
      </c>
      <c r="N42" s="101">
        <v>41.174999999999997</v>
      </c>
      <c r="O42" s="63">
        <v>2530</v>
      </c>
      <c r="P42" s="64">
        <f>Table22457891011234567891011121314151617181920212223242526272829[[#This Row],[PEMBULATAN]]*O42</f>
        <v>104172.75</v>
      </c>
    </row>
    <row r="43" spans="1:16" ht="26.25" customHeight="1" x14ac:dyDescent="0.2">
      <c r="A43" s="13"/>
      <c r="B43" s="73" t="s">
        <v>4196</v>
      </c>
      <c r="C43" s="71" t="s">
        <v>4197</v>
      </c>
      <c r="D43" s="76" t="s">
        <v>69</v>
      </c>
      <c r="E43" s="12">
        <v>44485</v>
      </c>
      <c r="F43" s="74" t="s">
        <v>2543</v>
      </c>
      <c r="G43" s="12" t="s">
        <v>4155</v>
      </c>
      <c r="H43" s="75" t="s">
        <v>4156</v>
      </c>
      <c r="I43" s="15">
        <v>61</v>
      </c>
      <c r="J43" s="15">
        <v>16</v>
      </c>
      <c r="K43" s="15">
        <v>16</v>
      </c>
      <c r="L43" s="15">
        <v>4</v>
      </c>
      <c r="M43" s="79">
        <v>3.9039999999999999</v>
      </c>
      <c r="N43" s="101">
        <v>4</v>
      </c>
      <c r="O43" s="63">
        <v>2530</v>
      </c>
      <c r="P43" s="64">
        <f>Table22457891011234567891011121314151617181920212223242526272829[[#This Row],[PEMBULATAN]]*O43</f>
        <v>10120</v>
      </c>
    </row>
    <row r="44" spans="1:16" ht="26.25" customHeight="1" x14ac:dyDescent="0.2">
      <c r="A44" s="13"/>
      <c r="B44" s="73"/>
      <c r="C44" s="71" t="s">
        <v>4198</v>
      </c>
      <c r="D44" s="76" t="s">
        <v>69</v>
      </c>
      <c r="E44" s="12">
        <v>44485</v>
      </c>
      <c r="F44" s="74" t="s">
        <v>2543</v>
      </c>
      <c r="G44" s="12" t="s">
        <v>4155</v>
      </c>
      <c r="H44" s="75" t="s">
        <v>4156</v>
      </c>
      <c r="I44" s="15">
        <v>125</v>
      </c>
      <c r="J44" s="15">
        <v>4</v>
      </c>
      <c r="K44" s="15">
        <v>4</v>
      </c>
      <c r="L44" s="15">
        <v>1</v>
      </c>
      <c r="M44" s="79">
        <v>0.5</v>
      </c>
      <c r="N44" s="101">
        <v>1</v>
      </c>
      <c r="O44" s="63">
        <v>2530</v>
      </c>
      <c r="P44" s="64">
        <f>Table22457891011234567891011121314151617181920212223242526272829[[#This Row],[PEMBULATAN]]*O44</f>
        <v>2530</v>
      </c>
    </row>
    <row r="45" spans="1:16" ht="26.25" customHeight="1" x14ac:dyDescent="0.2">
      <c r="A45" s="13"/>
      <c r="B45" s="73"/>
      <c r="C45" s="71" t="s">
        <v>4199</v>
      </c>
      <c r="D45" s="76" t="s">
        <v>69</v>
      </c>
      <c r="E45" s="12">
        <v>44485</v>
      </c>
      <c r="F45" s="74" t="s">
        <v>2543</v>
      </c>
      <c r="G45" s="12" t="s">
        <v>4155</v>
      </c>
      <c r="H45" s="75" t="s">
        <v>4156</v>
      </c>
      <c r="I45" s="15">
        <v>71</v>
      </c>
      <c r="J45" s="15">
        <v>23</v>
      </c>
      <c r="K45" s="15">
        <v>8</v>
      </c>
      <c r="L45" s="15">
        <v>1</v>
      </c>
      <c r="M45" s="79">
        <v>3.266</v>
      </c>
      <c r="N45" s="101">
        <v>3.266</v>
      </c>
      <c r="O45" s="63">
        <v>2530</v>
      </c>
      <c r="P45" s="64">
        <f>Table22457891011234567891011121314151617181920212223242526272829[[#This Row],[PEMBULATAN]]*O45</f>
        <v>8262.98</v>
      </c>
    </row>
    <row r="46" spans="1:16" ht="26.25" customHeight="1" x14ac:dyDescent="0.2">
      <c r="A46" s="13"/>
      <c r="B46" s="73"/>
      <c r="C46" s="71" t="s">
        <v>4200</v>
      </c>
      <c r="D46" s="76" t="s">
        <v>69</v>
      </c>
      <c r="E46" s="12">
        <v>44485</v>
      </c>
      <c r="F46" s="74" t="s">
        <v>2543</v>
      </c>
      <c r="G46" s="12" t="s">
        <v>4155</v>
      </c>
      <c r="H46" s="75" t="s">
        <v>4156</v>
      </c>
      <c r="I46" s="15">
        <v>66</v>
      </c>
      <c r="J46" s="15">
        <v>48</v>
      </c>
      <c r="K46" s="15">
        <v>7</v>
      </c>
      <c r="L46" s="15">
        <v>3</v>
      </c>
      <c r="M46" s="79">
        <v>5.5439999999999996</v>
      </c>
      <c r="N46" s="101">
        <v>5.5439999999999996</v>
      </c>
      <c r="O46" s="63">
        <v>2530</v>
      </c>
      <c r="P46" s="64">
        <f>Table22457891011234567891011121314151617181920212223242526272829[[#This Row],[PEMBULATAN]]*O46</f>
        <v>14026.32</v>
      </c>
    </row>
    <row r="47" spans="1:16" ht="26.25" customHeight="1" x14ac:dyDescent="0.2">
      <c r="A47" s="13"/>
      <c r="B47" s="73"/>
      <c r="C47" s="71" t="s">
        <v>4201</v>
      </c>
      <c r="D47" s="76" t="s">
        <v>69</v>
      </c>
      <c r="E47" s="12">
        <v>44485</v>
      </c>
      <c r="F47" s="74" t="s">
        <v>2543</v>
      </c>
      <c r="G47" s="12" t="s">
        <v>4155</v>
      </c>
      <c r="H47" s="75" t="s">
        <v>4156</v>
      </c>
      <c r="I47" s="15">
        <v>78</v>
      </c>
      <c r="J47" s="15">
        <v>35</v>
      </c>
      <c r="K47" s="15">
        <v>21</v>
      </c>
      <c r="L47" s="15">
        <v>3</v>
      </c>
      <c r="M47" s="79">
        <v>14.3325</v>
      </c>
      <c r="N47" s="101">
        <v>15</v>
      </c>
      <c r="O47" s="63">
        <v>2530</v>
      </c>
      <c r="P47" s="64">
        <f>Table22457891011234567891011121314151617181920212223242526272829[[#This Row],[PEMBULATAN]]*O47</f>
        <v>37950</v>
      </c>
    </row>
    <row r="48" spans="1:16" ht="26.25" customHeight="1" x14ac:dyDescent="0.2">
      <c r="A48" s="13"/>
      <c r="B48" s="73"/>
      <c r="C48" s="71" t="s">
        <v>4202</v>
      </c>
      <c r="D48" s="76" t="s">
        <v>69</v>
      </c>
      <c r="E48" s="12">
        <v>44485</v>
      </c>
      <c r="F48" s="74" t="s">
        <v>2543</v>
      </c>
      <c r="G48" s="12" t="s">
        <v>4155</v>
      </c>
      <c r="H48" s="75" t="s">
        <v>4156</v>
      </c>
      <c r="I48" s="15">
        <v>42</v>
      </c>
      <c r="J48" s="15">
        <v>38</v>
      </c>
      <c r="K48" s="15">
        <v>38</v>
      </c>
      <c r="L48" s="15">
        <v>10</v>
      </c>
      <c r="M48" s="79">
        <v>15.162000000000001</v>
      </c>
      <c r="N48" s="101">
        <v>15.162000000000001</v>
      </c>
      <c r="O48" s="63">
        <v>2530</v>
      </c>
      <c r="P48" s="64">
        <f>Table22457891011234567891011121314151617181920212223242526272829[[#This Row],[PEMBULATAN]]*O48</f>
        <v>38359.86</v>
      </c>
    </row>
    <row r="49" spans="1:16" ht="26.25" customHeight="1" x14ac:dyDescent="0.2">
      <c r="A49" s="13"/>
      <c r="B49" s="73"/>
      <c r="C49" s="71" t="s">
        <v>4203</v>
      </c>
      <c r="D49" s="76" t="s">
        <v>69</v>
      </c>
      <c r="E49" s="12">
        <v>44485</v>
      </c>
      <c r="F49" s="74" t="s">
        <v>2543</v>
      </c>
      <c r="G49" s="12" t="s">
        <v>4155</v>
      </c>
      <c r="H49" s="75" t="s">
        <v>4156</v>
      </c>
      <c r="I49" s="15">
        <v>83</v>
      </c>
      <c r="J49" s="15">
        <v>31</v>
      </c>
      <c r="K49" s="15">
        <v>31</v>
      </c>
      <c r="L49" s="15">
        <v>11</v>
      </c>
      <c r="M49" s="79">
        <v>19.940750000000001</v>
      </c>
      <c r="N49" s="101">
        <v>19.940750000000001</v>
      </c>
      <c r="O49" s="63">
        <v>2530</v>
      </c>
      <c r="P49" s="64">
        <f>Table22457891011234567891011121314151617181920212223242526272829[[#This Row],[PEMBULATAN]]*O49</f>
        <v>50450.097500000003</v>
      </c>
    </row>
    <row r="50" spans="1:16" ht="26.25" customHeight="1" x14ac:dyDescent="0.2">
      <c r="A50" s="13"/>
      <c r="B50" s="73"/>
      <c r="C50" s="71" t="s">
        <v>4204</v>
      </c>
      <c r="D50" s="76" t="s">
        <v>69</v>
      </c>
      <c r="E50" s="12">
        <v>44485</v>
      </c>
      <c r="F50" s="74" t="s">
        <v>2543</v>
      </c>
      <c r="G50" s="12" t="s">
        <v>4155</v>
      </c>
      <c r="H50" s="75" t="s">
        <v>4156</v>
      </c>
      <c r="I50" s="15">
        <v>58</v>
      </c>
      <c r="J50" s="15">
        <v>33</v>
      </c>
      <c r="K50" s="15">
        <v>32</v>
      </c>
      <c r="L50" s="15">
        <v>5</v>
      </c>
      <c r="M50" s="79">
        <v>15.311999999999999</v>
      </c>
      <c r="N50" s="101">
        <v>16</v>
      </c>
      <c r="O50" s="63">
        <v>2530</v>
      </c>
      <c r="P50" s="64">
        <f>Table22457891011234567891011121314151617181920212223242526272829[[#This Row],[PEMBULATAN]]*O50</f>
        <v>40480</v>
      </c>
    </row>
    <row r="51" spans="1:16" ht="26.25" customHeight="1" x14ac:dyDescent="0.2">
      <c r="A51" s="13"/>
      <c r="B51" s="73"/>
      <c r="C51" s="71" t="s">
        <v>4205</v>
      </c>
      <c r="D51" s="76" t="s">
        <v>69</v>
      </c>
      <c r="E51" s="12">
        <v>44485</v>
      </c>
      <c r="F51" s="74" t="s">
        <v>2543</v>
      </c>
      <c r="G51" s="12" t="s">
        <v>4155</v>
      </c>
      <c r="H51" s="75" t="s">
        <v>4156</v>
      </c>
      <c r="I51" s="15">
        <v>43</v>
      </c>
      <c r="J51" s="15">
        <v>35</v>
      </c>
      <c r="K51" s="15">
        <v>30</v>
      </c>
      <c r="L51" s="15">
        <v>10</v>
      </c>
      <c r="M51" s="79">
        <v>11.2875</v>
      </c>
      <c r="N51" s="101">
        <v>11.2875</v>
      </c>
      <c r="O51" s="63">
        <v>2530</v>
      </c>
      <c r="P51" s="64">
        <f>Table22457891011234567891011121314151617181920212223242526272829[[#This Row],[PEMBULATAN]]*O51</f>
        <v>28557.375</v>
      </c>
    </row>
    <row r="52" spans="1:16" ht="26.25" customHeight="1" x14ac:dyDescent="0.2">
      <c r="A52" s="13"/>
      <c r="B52" s="73"/>
      <c r="C52" s="71" t="s">
        <v>4206</v>
      </c>
      <c r="D52" s="76" t="s">
        <v>69</v>
      </c>
      <c r="E52" s="12">
        <v>44485</v>
      </c>
      <c r="F52" s="74" t="s">
        <v>2543</v>
      </c>
      <c r="G52" s="12" t="s">
        <v>4155</v>
      </c>
      <c r="H52" s="75" t="s">
        <v>4156</v>
      </c>
      <c r="I52" s="15">
        <v>44</v>
      </c>
      <c r="J52" s="15">
        <v>15</v>
      </c>
      <c r="K52" s="15">
        <v>11</v>
      </c>
      <c r="L52" s="15">
        <v>2</v>
      </c>
      <c r="M52" s="79">
        <v>1.8149999999999999</v>
      </c>
      <c r="N52" s="101">
        <v>2</v>
      </c>
      <c r="O52" s="63">
        <v>2530</v>
      </c>
      <c r="P52" s="64">
        <f>Table22457891011234567891011121314151617181920212223242526272829[[#This Row],[PEMBULATAN]]*O52</f>
        <v>5060</v>
      </c>
    </row>
    <row r="53" spans="1:16" ht="26.25" customHeight="1" x14ac:dyDescent="0.2">
      <c r="A53" s="13"/>
      <c r="B53" s="73"/>
      <c r="C53" s="71" t="s">
        <v>4207</v>
      </c>
      <c r="D53" s="76" t="s">
        <v>69</v>
      </c>
      <c r="E53" s="12">
        <v>44485</v>
      </c>
      <c r="F53" s="74" t="s">
        <v>2543</v>
      </c>
      <c r="G53" s="12" t="s">
        <v>4155</v>
      </c>
      <c r="H53" s="75" t="s">
        <v>4156</v>
      </c>
      <c r="I53" s="15">
        <v>57</v>
      </c>
      <c r="J53" s="15">
        <v>41</v>
      </c>
      <c r="K53" s="15">
        <v>28</v>
      </c>
      <c r="L53" s="15">
        <v>1</v>
      </c>
      <c r="M53" s="79">
        <v>16.359000000000002</v>
      </c>
      <c r="N53" s="101">
        <v>17</v>
      </c>
      <c r="O53" s="63">
        <v>2530</v>
      </c>
      <c r="P53" s="64">
        <f>Table22457891011234567891011121314151617181920212223242526272829[[#This Row],[PEMBULATAN]]*O53</f>
        <v>43010</v>
      </c>
    </row>
    <row r="54" spans="1:16" ht="26.25" customHeight="1" x14ac:dyDescent="0.2">
      <c r="A54" s="13"/>
      <c r="B54" s="73"/>
      <c r="C54" s="71" t="s">
        <v>4208</v>
      </c>
      <c r="D54" s="76" t="s">
        <v>69</v>
      </c>
      <c r="E54" s="12">
        <v>44485</v>
      </c>
      <c r="F54" s="74" t="s">
        <v>2543</v>
      </c>
      <c r="G54" s="12" t="s">
        <v>4155</v>
      </c>
      <c r="H54" s="75" t="s">
        <v>4156</v>
      </c>
      <c r="I54" s="15">
        <v>44</v>
      </c>
      <c r="J54" s="15">
        <v>44</v>
      </c>
      <c r="K54" s="15">
        <v>36</v>
      </c>
      <c r="L54" s="15">
        <v>16</v>
      </c>
      <c r="M54" s="79">
        <v>17.423999999999999</v>
      </c>
      <c r="N54" s="101">
        <v>18</v>
      </c>
      <c r="O54" s="63">
        <v>2530</v>
      </c>
      <c r="P54" s="64">
        <f>Table22457891011234567891011121314151617181920212223242526272829[[#This Row],[PEMBULATAN]]*O54</f>
        <v>45540</v>
      </c>
    </row>
    <row r="55" spans="1:16" ht="26.25" customHeight="1" x14ac:dyDescent="0.2">
      <c r="A55" s="13"/>
      <c r="B55" s="73"/>
      <c r="C55" s="71" t="s">
        <v>4209</v>
      </c>
      <c r="D55" s="76" t="s">
        <v>69</v>
      </c>
      <c r="E55" s="12">
        <v>44485</v>
      </c>
      <c r="F55" s="74" t="s">
        <v>2543</v>
      </c>
      <c r="G55" s="12" t="s">
        <v>4155</v>
      </c>
      <c r="H55" s="75" t="s">
        <v>4156</v>
      </c>
      <c r="I55" s="15">
        <v>94</v>
      </c>
      <c r="J55" s="15">
        <v>61</v>
      </c>
      <c r="K55" s="15">
        <v>12</v>
      </c>
      <c r="L55" s="15">
        <v>15</v>
      </c>
      <c r="M55" s="79">
        <v>17.202000000000002</v>
      </c>
      <c r="N55" s="101">
        <v>17.202000000000002</v>
      </c>
      <c r="O55" s="63">
        <v>2530</v>
      </c>
      <c r="P55" s="64">
        <f>Table22457891011234567891011121314151617181920212223242526272829[[#This Row],[PEMBULATAN]]*O55</f>
        <v>43521.060000000005</v>
      </c>
    </row>
    <row r="56" spans="1:16" ht="26.25" customHeight="1" x14ac:dyDescent="0.2">
      <c r="A56" s="13"/>
      <c r="B56" s="73"/>
      <c r="C56" s="71" t="s">
        <v>4210</v>
      </c>
      <c r="D56" s="76" t="s">
        <v>69</v>
      </c>
      <c r="E56" s="12">
        <v>44485</v>
      </c>
      <c r="F56" s="74" t="s">
        <v>2543</v>
      </c>
      <c r="G56" s="12" t="s">
        <v>4155</v>
      </c>
      <c r="H56" s="75" t="s">
        <v>4156</v>
      </c>
      <c r="I56" s="15">
        <v>31</v>
      </c>
      <c r="J56" s="15">
        <v>25</v>
      </c>
      <c r="K56" s="15">
        <v>14</v>
      </c>
      <c r="L56" s="15">
        <v>8</v>
      </c>
      <c r="M56" s="79">
        <v>2.7124999999999999</v>
      </c>
      <c r="N56" s="101">
        <v>8</v>
      </c>
      <c r="O56" s="63">
        <v>2530</v>
      </c>
      <c r="P56" s="64">
        <f>Table22457891011234567891011121314151617181920212223242526272829[[#This Row],[PEMBULATAN]]*O56</f>
        <v>20240</v>
      </c>
    </row>
    <row r="57" spans="1:16" ht="26.25" customHeight="1" x14ac:dyDescent="0.2">
      <c r="A57" s="13"/>
      <c r="B57" s="73"/>
      <c r="C57" s="71" t="s">
        <v>4211</v>
      </c>
      <c r="D57" s="76" t="s">
        <v>69</v>
      </c>
      <c r="E57" s="12">
        <v>44485</v>
      </c>
      <c r="F57" s="74" t="s">
        <v>2543</v>
      </c>
      <c r="G57" s="12" t="s">
        <v>4155</v>
      </c>
      <c r="H57" s="75" t="s">
        <v>4156</v>
      </c>
      <c r="I57" s="15">
        <v>54</v>
      </c>
      <c r="J57" s="15">
        <v>41</v>
      </c>
      <c r="K57" s="15">
        <v>26</v>
      </c>
      <c r="L57" s="15">
        <v>4</v>
      </c>
      <c r="M57" s="79">
        <v>14.391</v>
      </c>
      <c r="N57" s="101">
        <v>15</v>
      </c>
      <c r="O57" s="63">
        <v>2530</v>
      </c>
      <c r="P57" s="64">
        <f>Table22457891011234567891011121314151617181920212223242526272829[[#This Row],[PEMBULATAN]]*O57</f>
        <v>37950</v>
      </c>
    </row>
    <row r="58" spans="1:16" ht="26.25" customHeight="1" x14ac:dyDescent="0.2">
      <c r="A58" s="13"/>
      <c r="B58" s="73"/>
      <c r="C58" s="71" t="s">
        <v>4212</v>
      </c>
      <c r="D58" s="76" t="s">
        <v>69</v>
      </c>
      <c r="E58" s="12">
        <v>44485</v>
      </c>
      <c r="F58" s="74" t="s">
        <v>2543</v>
      </c>
      <c r="G58" s="12" t="s">
        <v>4155</v>
      </c>
      <c r="H58" s="75" t="s">
        <v>4156</v>
      </c>
      <c r="I58" s="15">
        <v>127</v>
      </c>
      <c r="J58" s="15">
        <v>61</v>
      </c>
      <c r="K58" s="15">
        <v>24</v>
      </c>
      <c r="L58" s="15">
        <v>20</v>
      </c>
      <c r="M58" s="79">
        <v>46.481999999999999</v>
      </c>
      <c r="N58" s="101">
        <v>47</v>
      </c>
      <c r="O58" s="63">
        <v>2530</v>
      </c>
      <c r="P58" s="64">
        <f>Table22457891011234567891011121314151617181920212223242526272829[[#This Row],[PEMBULATAN]]*O58</f>
        <v>118910</v>
      </c>
    </row>
    <row r="59" spans="1:16" ht="26.25" customHeight="1" x14ac:dyDescent="0.2">
      <c r="A59" s="13"/>
      <c r="B59" s="106"/>
      <c r="C59" s="71" t="s">
        <v>4213</v>
      </c>
      <c r="D59" s="76" t="s">
        <v>69</v>
      </c>
      <c r="E59" s="12">
        <v>44485</v>
      </c>
      <c r="F59" s="74" t="s">
        <v>2543</v>
      </c>
      <c r="G59" s="12" t="s">
        <v>4155</v>
      </c>
      <c r="H59" s="75" t="s">
        <v>4156</v>
      </c>
      <c r="I59" s="15">
        <v>93</v>
      </c>
      <c r="J59" s="15">
        <v>65</v>
      </c>
      <c r="K59" s="15">
        <v>15</v>
      </c>
      <c r="L59" s="15">
        <v>16</v>
      </c>
      <c r="M59" s="79">
        <v>22.668749999999999</v>
      </c>
      <c r="N59" s="101">
        <v>22.668749999999999</v>
      </c>
      <c r="O59" s="63">
        <v>2530</v>
      </c>
      <c r="P59" s="64">
        <f>Table22457891011234567891011121314151617181920212223242526272829[[#This Row],[PEMBULATAN]]*O59</f>
        <v>57351.9375</v>
      </c>
    </row>
    <row r="60" spans="1:16" ht="26.25" customHeight="1" x14ac:dyDescent="0.2">
      <c r="A60" s="13"/>
      <c r="B60" s="73" t="s">
        <v>4214</v>
      </c>
      <c r="C60" s="71" t="s">
        <v>4215</v>
      </c>
      <c r="D60" s="76" t="s">
        <v>69</v>
      </c>
      <c r="E60" s="12">
        <v>44485</v>
      </c>
      <c r="F60" s="74" t="s">
        <v>2543</v>
      </c>
      <c r="G60" s="12" t="s">
        <v>4155</v>
      </c>
      <c r="H60" s="75" t="s">
        <v>4156</v>
      </c>
      <c r="I60" s="15">
        <v>36</v>
      </c>
      <c r="J60" s="15">
        <v>31</v>
      </c>
      <c r="K60" s="15">
        <v>20</v>
      </c>
      <c r="L60" s="15">
        <v>2</v>
      </c>
      <c r="M60" s="79">
        <v>5.58</v>
      </c>
      <c r="N60" s="101">
        <v>5.58</v>
      </c>
      <c r="O60" s="63">
        <v>2530</v>
      </c>
      <c r="P60" s="64">
        <f>Table22457891011234567891011121314151617181920212223242526272829[[#This Row],[PEMBULATAN]]*O60</f>
        <v>14117.4</v>
      </c>
    </row>
    <row r="61" spans="1:16" ht="26.25" customHeight="1" x14ac:dyDescent="0.2">
      <c r="A61" s="13"/>
      <c r="B61" s="73"/>
      <c r="C61" s="71" t="s">
        <v>4216</v>
      </c>
      <c r="D61" s="76" t="s">
        <v>69</v>
      </c>
      <c r="E61" s="12">
        <v>44485</v>
      </c>
      <c r="F61" s="74" t="s">
        <v>2543</v>
      </c>
      <c r="G61" s="12" t="s">
        <v>4155</v>
      </c>
      <c r="H61" s="75" t="s">
        <v>4156</v>
      </c>
      <c r="I61" s="15">
        <v>62</v>
      </c>
      <c r="J61" s="15">
        <v>51</v>
      </c>
      <c r="K61" s="15">
        <v>32</v>
      </c>
      <c r="L61" s="15">
        <v>9</v>
      </c>
      <c r="M61" s="79">
        <v>25.295999999999999</v>
      </c>
      <c r="N61" s="101">
        <v>26</v>
      </c>
      <c r="O61" s="63">
        <v>2530</v>
      </c>
      <c r="P61" s="64">
        <f>Table22457891011234567891011121314151617181920212223242526272829[[#This Row],[PEMBULATAN]]*O61</f>
        <v>65780</v>
      </c>
    </row>
    <row r="62" spans="1:16" ht="26.25" customHeight="1" x14ac:dyDescent="0.2">
      <c r="A62" s="13"/>
      <c r="B62" s="106"/>
      <c r="C62" s="71" t="s">
        <v>4217</v>
      </c>
      <c r="D62" s="76" t="s">
        <v>69</v>
      </c>
      <c r="E62" s="12">
        <v>44485</v>
      </c>
      <c r="F62" s="74" t="s">
        <v>2543</v>
      </c>
      <c r="G62" s="12" t="s">
        <v>4155</v>
      </c>
      <c r="H62" s="75" t="s">
        <v>4156</v>
      </c>
      <c r="I62" s="15">
        <v>61</v>
      </c>
      <c r="J62" s="15">
        <v>34</v>
      </c>
      <c r="K62" s="15">
        <v>25</v>
      </c>
      <c r="L62" s="15">
        <v>6</v>
      </c>
      <c r="M62" s="79">
        <v>12.9625</v>
      </c>
      <c r="N62" s="101">
        <v>12.9625</v>
      </c>
      <c r="O62" s="63">
        <v>2530</v>
      </c>
      <c r="P62" s="64">
        <f>Table22457891011234567891011121314151617181920212223242526272829[[#This Row],[PEMBULATAN]]*O62</f>
        <v>32795.125</v>
      </c>
    </row>
    <row r="63" spans="1:16" ht="26.25" customHeight="1" x14ac:dyDescent="0.2">
      <c r="A63" s="13"/>
      <c r="B63" s="73" t="s">
        <v>4218</v>
      </c>
      <c r="C63" s="71" t="s">
        <v>4219</v>
      </c>
      <c r="D63" s="76" t="s">
        <v>69</v>
      </c>
      <c r="E63" s="12">
        <v>44485</v>
      </c>
      <c r="F63" s="74" t="s">
        <v>2543</v>
      </c>
      <c r="G63" s="12" t="s">
        <v>4155</v>
      </c>
      <c r="H63" s="75" t="s">
        <v>4156</v>
      </c>
      <c r="I63" s="15">
        <v>51</v>
      </c>
      <c r="J63" s="15">
        <v>31</v>
      </c>
      <c r="K63" s="15">
        <v>29</v>
      </c>
      <c r="L63" s="15">
        <v>8</v>
      </c>
      <c r="M63" s="79">
        <v>11.462249999999999</v>
      </c>
      <c r="N63" s="101">
        <v>12</v>
      </c>
      <c r="O63" s="63">
        <v>2530</v>
      </c>
      <c r="P63" s="64">
        <f>Table22457891011234567891011121314151617181920212223242526272829[[#This Row],[PEMBULATAN]]*O63</f>
        <v>30360</v>
      </c>
    </row>
    <row r="64" spans="1:16" ht="22.5" customHeight="1" x14ac:dyDescent="0.2">
      <c r="A64" s="165" t="s">
        <v>30</v>
      </c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7"/>
      <c r="M64" s="77">
        <f>SUBTOTAL(109,Table22457891011234567891011121314151617181920212223242526272829[KG VOLUME])</f>
        <v>1165.6440000000005</v>
      </c>
      <c r="N64" s="67">
        <f>SUM(N3:N63)</f>
        <v>1182.7160000000001</v>
      </c>
      <c r="O64" s="168">
        <f>SUM(P3:P63)</f>
        <v>2992271.48</v>
      </c>
      <c r="P64" s="169"/>
    </row>
    <row r="65" spans="1:16" ht="18" customHeight="1" x14ac:dyDescent="0.2">
      <c r="A65" s="84"/>
      <c r="B65" s="55" t="s">
        <v>42</v>
      </c>
      <c r="C65" s="54"/>
      <c r="D65" s="56" t="s">
        <v>43</v>
      </c>
      <c r="E65" s="84"/>
      <c r="F65" s="84"/>
      <c r="G65" s="84"/>
      <c r="H65" s="84"/>
      <c r="I65" s="84"/>
      <c r="J65" s="84"/>
      <c r="K65" s="84"/>
      <c r="L65" s="84"/>
      <c r="M65" s="85"/>
      <c r="N65" s="86" t="s">
        <v>51</v>
      </c>
      <c r="O65" s="87"/>
      <c r="P65" s="87">
        <f>O64*10%</f>
        <v>299227.14799999999</v>
      </c>
    </row>
    <row r="66" spans="1:16" ht="18" customHeight="1" thickBot="1" x14ac:dyDescent="0.25">
      <c r="A66" s="84"/>
      <c r="B66" s="55"/>
      <c r="C66" s="54"/>
      <c r="D66" s="56"/>
      <c r="E66" s="84"/>
      <c r="F66" s="84"/>
      <c r="G66" s="84"/>
      <c r="H66" s="84"/>
      <c r="I66" s="84"/>
      <c r="J66" s="84"/>
      <c r="K66" s="84"/>
      <c r="L66" s="84"/>
      <c r="M66" s="85"/>
      <c r="N66" s="88" t="s">
        <v>52</v>
      </c>
      <c r="O66" s="89"/>
      <c r="P66" s="89">
        <f>O64-P65</f>
        <v>2693044.3319999999</v>
      </c>
    </row>
    <row r="67" spans="1:16" ht="18" customHeight="1" x14ac:dyDescent="0.2">
      <c r="A67" s="10"/>
      <c r="H67" s="62"/>
      <c r="N67" s="61" t="s">
        <v>31</v>
      </c>
      <c r="P67" s="68">
        <f>P66*1%</f>
        <v>26930.443319999998</v>
      </c>
    </row>
    <row r="68" spans="1:16" ht="18" customHeight="1" thickBot="1" x14ac:dyDescent="0.25">
      <c r="A68" s="10"/>
      <c r="H68" s="62"/>
      <c r="N68" s="61" t="s">
        <v>53</v>
      </c>
      <c r="P68" s="70">
        <f>P66*2%</f>
        <v>53860.886639999997</v>
      </c>
    </row>
    <row r="69" spans="1:16" ht="18" customHeight="1" x14ac:dyDescent="0.2">
      <c r="A69" s="10"/>
      <c r="H69" s="62"/>
      <c r="N69" s="65" t="s">
        <v>32</v>
      </c>
      <c r="O69" s="66"/>
      <c r="P69" s="69">
        <f>P66+P67-P68</f>
        <v>2666113.8886799999</v>
      </c>
    </row>
    <row r="71" spans="1:16" x14ac:dyDescent="0.2">
      <c r="A71" s="10"/>
      <c r="H71" s="62"/>
      <c r="P71" s="70"/>
    </row>
    <row r="72" spans="1:16" x14ac:dyDescent="0.2">
      <c r="A72" s="10"/>
      <c r="H72" s="62"/>
      <c r="O72" s="57"/>
      <c r="P72" s="70"/>
    </row>
    <row r="73" spans="1:16" s="3" customFormat="1" x14ac:dyDescent="0.25">
      <c r="A73" s="10"/>
      <c r="B73" s="2"/>
      <c r="C73" s="2"/>
      <c r="E73" s="11"/>
      <c r="H73" s="62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2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2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2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2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2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2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2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2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2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2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2"/>
      <c r="N84" s="14"/>
      <c r="O84" s="14"/>
      <c r="P84" s="14"/>
    </row>
  </sheetData>
  <mergeCells count="2">
    <mergeCell ref="A64:L64"/>
    <mergeCell ref="O64:P64"/>
  </mergeCells>
  <conditionalFormatting sqref="B3:B63">
    <cfRule type="duplicateValues" dxfId="543" priority="10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97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176" sqref="A3:XFD176"/>
    </sheetView>
  </sheetViews>
  <sheetFormatPr defaultRowHeight="15" x14ac:dyDescent="0.2"/>
  <cols>
    <col min="1" max="1" width="8" style="4" customWidth="1"/>
    <col min="2" max="2" width="21" style="2" customWidth="1"/>
    <col min="3" max="3" width="15.140625" style="2" customWidth="1"/>
    <col min="4" max="4" width="11.28515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3.25" customHeight="1" x14ac:dyDescent="0.2">
      <c r="A3" s="81">
        <v>402527</v>
      </c>
      <c r="B3" s="107" t="s">
        <v>4220</v>
      </c>
      <c r="C3" s="8" t="s">
        <v>4221</v>
      </c>
      <c r="D3" s="74" t="s">
        <v>69</v>
      </c>
      <c r="E3" s="12">
        <v>44485</v>
      </c>
      <c r="F3" s="74" t="s">
        <v>2543</v>
      </c>
      <c r="G3" s="12" t="s">
        <v>4155</v>
      </c>
      <c r="H3" s="9" t="s">
        <v>4156</v>
      </c>
      <c r="I3" s="1">
        <v>96</v>
      </c>
      <c r="J3" s="1">
        <v>56</v>
      </c>
      <c r="K3" s="1">
        <v>37</v>
      </c>
      <c r="L3" s="1">
        <v>27</v>
      </c>
      <c r="M3" s="78">
        <v>49.728000000000002</v>
      </c>
      <c r="N3" s="101">
        <v>49.728000000000002</v>
      </c>
      <c r="O3" s="63">
        <v>2530</v>
      </c>
      <c r="P3" s="64">
        <f>Table2245789101123456789101112131415161718192021222324252627282930[[#This Row],[PEMBULATAN]]*O3</f>
        <v>125811.84000000001</v>
      </c>
    </row>
    <row r="4" spans="1:16" ht="23.25" customHeight="1" x14ac:dyDescent="0.2">
      <c r="A4" s="13"/>
      <c r="B4" s="73" t="s">
        <v>4222</v>
      </c>
      <c r="C4" s="71" t="s">
        <v>4223</v>
      </c>
      <c r="D4" s="76" t="s">
        <v>69</v>
      </c>
      <c r="E4" s="12">
        <v>44485</v>
      </c>
      <c r="F4" s="74" t="s">
        <v>2543</v>
      </c>
      <c r="G4" s="12" t="s">
        <v>4155</v>
      </c>
      <c r="H4" s="75" t="s">
        <v>4156</v>
      </c>
      <c r="I4" s="15">
        <v>68</v>
      </c>
      <c r="J4" s="15">
        <v>56</v>
      </c>
      <c r="K4" s="15">
        <v>56</v>
      </c>
      <c r="L4" s="15">
        <v>23</v>
      </c>
      <c r="M4" s="79">
        <v>53.311999999999998</v>
      </c>
      <c r="N4" s="101">
        <v>54</v>
      </c>
      <c r="O4" s="63">
        <v>2530</v>
      </c>
      <c r="P4" s="64">
        <f>Table2245789101123456789101112131415161718192021222324252627282930[[#This Row],[PEMBULATAN]]*O4</f>
        <v>136620</v>
      </c>
    </row>
    <row r="5" spans="1:16" ht="23.25" customHeight="1" x14ac:dyDescent="0.2">
      <c r="A5" s="13"/>
      <c r="B5" s="73"/>
      <c r="C5" s="71" t="s">
        <v>4224</v>
      </c>
      <c r="D5" s="76" t="s">
        <v>69</v>
      </c>
      <c r="E5" s="12">
        <v>44485</v>
      </c>
      <c r="F5" s="74" t="s">
        <v>2543</v>
      </c>
      <c r="G5" s="12" t="s">
        <v>4155</v>
      </c>
      <c r="H5" s="75" t="s">
        <v>4156</v>
      </c>
      <c r="I5" s="15">
        <v>33</v>
      </c>
      <c r="J5" s="15">
        <v>33</v>
      </c>
      <c r="K5" s="15">
        <v>23</v>
      </c>
      <c r="L5" s="15">
        <v>14</v>
      </c>
      <c r="M5" s="79">
        <v>6.2617500000000001</v>
      </c>
      <c r="N5" s="101">
        <v>14</v>
      </c>
      <c r="O5" s="63">
        <v>2530</v>
      </c>
      <c r="P5" s="64">
        <f>Table2245789101123456789101112131415161718192021222324252627282930[[#This Row],[PEMBULATAN]]*O5</f>
        <v>35420</v>
      </c>
    </row>
    <row r="6" spans="1:16" ht="23.25" customHeight="1" x14ac:dyDescent="0.2">
      <c r="A6" s="13"/>
      <c r="B6" s="73"/>
      <c r="C6" s="71" t="s">
        <v>4225</v>
      </c>
      <c r="D6" s="76" t="s">
        <v>69</v>
      </c>
      <c r="E6" s="12">
        <v>44485</v>
      </c>
      <c r="F6" s="74" t="s">
        <v>2543</v>
      </c>
      <c r="G6" s="12" t="s">
        <v>4155</v>
      </c>
      <c r="H6" s="75" t="s">
        <v>4156</v>
      </c>
      <c r="I6" s="15">
        <v>115</v>
      </c>
      <c r="J6" s="15">
        <v>22</v>
      </c>
      <c r="K6" s="15">
        <v>8</v>
      </c>
      <c r="L6" s="15">
        <v>3</v>
      </c>
      <c r="M6" s="79">
        <v>5.0599999999999996</v>
      </c>
      <c r="N6" s="101">
        <v>5.0599999999999996</v>
      </c>
      <c r="O6" s="63">
        <v>2530</v>
      </c>
      <c r="P6" s="64">
        <f>Table2245789101123456789101112131415161718192021222324252627282930[[#This Row],[PEMBULATAN]]*O6</f>
        <v>12801.8</v>
      </c>
    </row>
    <row r="7" spans="1:16" ht="23.25" customHeight="1" x14ac:dyDescent="0.2">
      <c r="A7" s="13"/>
      <c r="B7" s="73"/>
      <c r="C7" s="71" t="s">
        <v>4226</v>
      </c>
      <c r="D7" s="76" t="s">
        <v>69</v>
      </c>
      <c r="E7" s="12">
        <v>44485</v>
      </c>
      <c r="F7" s="74" t="s">
        <v>2543</v>
      </c>
      <c r="G7" s="12" t="s">
        <v>4155</v>
      </c>
      <c r="H7" s="75" t="s">
        <v>4156</v>
      </c>
      <c r="I7" s="15">
        <v>70</v>
      </c>
      <c r="J7" s="15">
        <v>58</v>
      </c>
      <c r="K7" s="15">
        <v>26</v>
      </c>
      <c r="L7" s="15">
        <v>14</v>
      </c>
      <c r="M7" s="79">
        <v>26.39</v>
      </c>
      <c r="N7" s="101">
        <v>27</v>
      </c>
      <c r="O7" s="63">
        <v>2530</v>
      </c>
      <c r="P7" s="64">
        <f>Table2245789101123456789101112131415161718192021222324252627282930[[#This Row],[PEMBULATAN]]*O7</f>
        <v>68310</v>
      </c>
    </row>
    <row r="8" spans="1:16" ht="23.25" customHeight="1" x14ac:dyDescent="0.2">
      <c r="A8" s="13"/>
      <c r="B8" s="73"/>
      <c r="C8" s="71" t="s">
        <v>4227</v>
      </c>
      <c r="D8" s="76" t="s">
        <v>69</v>
      </c>
      <c r="E8" s="12">
        <v>44485</v>
      </c>
      <c r="F8" s="74" t="s">
        <v>2543</v>
      </c>
      <c r="G8" s="12" t="s">
        <v>4155</v>
      </c>
      <c r="H8" s="75" t="s">
        <v>4156</v>
      </c>
      <c r="I8" s="15">
        <v>71</v>
      </c>
      <c r="J8" s="15">
        <v>53</v>
      </c>
      <c r="K8" s="15">
        <v>23</v>
      </c>
      <c r="L8" s="15">
        <v>4</v>
      </c>
      <c r="M8" s="79">
        <v>21.637250000000002</v>
      </c>
      <c r="N8" s="101">
        <v>21.637250000000002</v>
      </c>
      <c r="O8" s="63">
        <v>2530</v>
      </c>
      <c r="P8" s="64">
        <f>Table2245789101123456789101112131415161718192021222324252627282930[[#This Row],[PEMBULATAN]]*O8</f>
        <v>54742.242500000008</v>
      </c>
    </row>
    <row r="9" spans="1:16" ht="23.25" customHeight="1" x14ac:dyDescent="0.2">
      <c r="A9" s="13"/>
      <c r="B9" s="73"/>
      <c r="C9" s="71" t="s">
        <v>4228</v>
      </c>
      <c r="D9" s="76" t="s">
        <v>69</v>
      </c>
      <c r="E9" s="12">
        <v>44485</v>
      </c>
      <c r="F9" s="74" t="s">
        <v>2543</v>
      </c>
      <c r="G9" s="12" t="s">
        <v>4155</v>
      </c>
      <c r="H9" s="75" t="s">
        <v>4156</v>
      </c>
      <c r="I9" s="15">
        <v>90</v>
      </c>
      <c r="J9" s="15">
        <v>55</v>
      </c>
      <c r="K9" s="15">
        <v>20</v>
      </c>
      <c r="L9" s="15">
        <v>9</v>
      </c>
      <c r="M9" s="79">
        <v>24.75</v>
      </c>
      <c r="N9" s="101">
        <v>24.75</v>
      </c>
      <c r="O9" s="63">
        <v>2530</v>
      </c>
      <c r="P9" s="64">
        <f>Table2245789101123456789101112131415161718192021222324252627282930[[#This Row],[PEMBULATAN]]*O9</f>
        <v>62617.5</v>
      </c>
    </row>
    <row r="10" spans="1:16" ht="23.25" customHeight="1" x14ac:dyDescent="0.2">
      <c r="A10" s="13"/>
      <c r="B10" s="73"/>
      <c r="C10" s="71" t="s">
        <v>4229</v>
      </c>
      <c r="D10" s="76" t="s">
        <v>69</v>
      </c>
      <c r="E10" s="12">
        <v>44485</v>
      </c>
      <c r="F10" s="74" t="s">
        <v>2543</v>
      </c>
      <c r="G10" s="12" t="s">
        <v>4155</v>
      </c>
      <c r="H10" s="75" t="s">
        <v>4156</v>
      </c>
      <c r="I10" s="15">
        <v>91</v>
      </c>
      <c r="J10" s="15">
        <v>52</v>
      </c>
      <c r="K10" s="15">
        <v>25</v>
      </c>
      <c r="L10" s="15">
        <v>5</v>
      </c>
      <c r="M10" s="79">
        <v>29.574999999999999</v>
      </c>
      <c r="N10" s="101">
        <v>29.574999999999999</v>
      </c>
      <c r="O10" s="63">
        <v>2530</v>
      </c>
      <c r="P10" s="64">
        <f>Table2245789101123456789101112131415161718192021222324252627282930[[#This Row],[PEMBULATAN]]*O10</f>
        <v>74824.75</v>
      </c>
    </row>
    <row r="11" spans="1:16" ht="23.25" customHeight="1" x14ac:dyDescent="0.2">
      <c r="A11" s="13"/>
      <c r="B11" s="73"/>
      <c r="C11" s="71" t="s">
        <v>4230</v>
      </c>
      <c r="D11" s="76" t="s">
        <v>69</v>
      </c>
      <c r="E11" s="12">
        <v>44485</v>
      </c>
      <c r="F11" s="74" t="s">
        <v>2543</v>
      </c>
      <c r="G11" s="12" t="s">
        <v>4155</v>
      </c>
      <c r="H11" s="75" t="s">
        <v>4156</v>
      </c>
      <c r="I11" s="15">
        <v>106</v>
      </c>
      <c r="J11" s="15">
        <v>63</v>
      </c>
      <c r="K11" s="15">
        <v>21</v>
      </c>
      <c r="L11" s="15">
        <v>24</v>
      </c>
      <c r="M11" s="79">
        <v>35.0595</v>
      </c>
      <c r="N11" s="101">
        <v>35.0595</v>
      </c>
      <c r="O11" s="63">
        <v>2530</v>
      </c>
      <c r="P11" s="64">
        <f>Table2245789101123456789101112131415161718192021222324252627282930[[#This Row],[PEMBULATAN]]*O11</f>
        <v>88700.535000000003</v>
      </c>
    </row>
    <row r="12" spans="1:16" ht="23.25" customHeight="1" x14ac:dyDescent="0.2">
      <c r="A12" s="13"/>
      <c r="B12" s="73"/>
      <c r="C12" s="71" t="s">
        <v>4231</v>
      </c>
      <c r="D12" s="76" t="s">
        <v>69</v>
      </c>
      <c r="E12" s="12">
        <v>44485</v>
      </c>
      <c r="F12" s="74" t="s">
        <v>2543</v>
      </c>
      <c r="G12" s="12" t="s">
        <v>4155</v>
      </c>
      <c r="H12" s="75" t="s">
        <v>4156</v>
      </c>
      <c r="I12" s="15">
        <v>150</v>
      </c>
      <c r="J12" s="15">
        <v>45</v>
      </c>
      <c r="K12" s="15">
        <v>45</v>
      </c>
      <c r="L12" s="15">
        <v>15</v>
      </c>
      <c r="M12" s="79">
        <v>75.9375</v>
      </c>
      <c r="N12" s="101">
        <v>75.9375</v>
      </c>
      <c r="O12" s="63">
        <v>2530</v>
      </c>
      <c r="P12" s="64">
        <f>Table2245789101123456789101112131415161718192021222324252627282930[[#This Row],[PEMBULATAN]]*O12</f>
        <v>192121.875</v>
      </c>
    </row>
    <row r="13" spans="1:16" ht="23.25" customHeight="1" x14ac:dyDescent="0.2">
      <c r="A13" s="13"/>
      <c r="B13" s="73"/>
      <c r="C13" s="71" t="s">
        <v>4232</v>
      </c>
      <c r="D13" s="76" t="s">
        <v>69</v>
      </c>
      <c r="E13" s="12">
        <v>44485</v>
      </c>
      <c r="F13" s="74" t="s">
        <v>2543</v>
      </c>
      <c r="G13" s="12" t="s">
        <v>4155</v>
      </c>
      <c r="H13" s="75" t="s">
        <v>4156</v>
      </c>
      <c r="I13" s="15">
        <v>71</v>
      </c>
      <c r="J13" s="15">
        <v>60</v>
      </c>
      <c r="K13" s="15">
        <v>21</v>
      </c>
      <c r="L13" s="15">
        <v>8</v>
      </c>
      <c r="M13" s="79">
        <v>22.364999999999998</v>
      </c>
      <c r="N13" s="101">
        <v>23</v>
      </c>
      <c r="O13" s="63">
        <v>2530</v>
      </c>
      <c r="P13" s="64">
        <f>Table2245789101123456789101112131415161718192021222324252627282930[[#This Row],[PEMBULATAN]]*O13</f>
        <v>58190</v>
      </c>
    </row>
    <row r="14" spans="1:16" ht="23.25" customHeight="1" x14ac:dyDescent="0.2">
      <c r="A14" s="13"/>
      <c r="B14" s="73"/>
      <c r="C14" s="71" t="s">
        <v>4233</v>
      </c>
      <c r="D14" s="76" t="s">
        <v>69</v>
      </c>
      <c r="E14" s="12">
        <v>44485</v>
      </c>
      <c r="F14" s="74" t="s">
        <v>2543</v>
      </c>
      <c r="G14" s="12" t="s">
        <v>4155</v>
      </c>
      <c r="H14" s="75" t="s">
        <v>4156</v>
      </c>
      <c r="I14" s="15">
        <v>87</v>
      </c>
      <c r="J14" s="15">
        <v>54</v>
      </c>
      <c r="K14" s="15">
        <v>20</v>
      </c>
      <c r="L14" s="15">
        <v>12</v>
      </c>
      <c r="M14" s="79">
        <v>23.49</v>
      </c>
      <c r="N14" s="101">
        <v>24</v>
      </c>
      <c r="O14" s="63">
        <v>2530</v>
      </c>
      <c r="P14" s="64">
        <f>Table2245789101123456789101112131415161718192021222324252627282930[[#This Row],[PEMBULATAN]]*O14</f>
        <v>60720</v>
      </c>
    </row>
    <row r="15" spans="1:16" ht="23.25" customHeight="1" x14ac:dyDescent="0.2">
      <c r="A15" s="13"/>
      <c r="B15" s="73"/>
      <c r="C15" s="71" t="s">
        <v>4234</v>
      </c>
      <c r="D15" s="76" t="s">
        <v>69</v>
      </c>
      <c r="E15" s="12">
        <v>44485</v>
      </c>
      <c r="F15" s="74" t="s">
        <v>2543</v>
      </c>
      <c r="G15" s="12" t="s">
        <v>4155</v>
      </c>
      <c r="H15" s="75" t="s">
        <v>4156</v>
      </c>
      <c r="I15" s="15">
        <v>95</v>
      </c>
      <c r="J15" s="15">
        <v>61</v>
      </c>
      <c r="K15" s="15">
        <v>38</v>
      </c>
      <c r="L15" s="15">
        <v>23</v>
      </c>
      <c r="M15" s="79">
        <v>55.052500000000002</v>
      </c>
      <c r="N15" s="101">
        <v>55.052500000000002</v>
      </c>
      <c r="O15" s="63">
        <v>2530</v>
      </c>
      <c r="P15" s="64">
        <f>Table2245789101123456789101112131415161718192021222324252627282930[[#This Row],[PEMBULATAN]]*O15</f>
        <v>139282.82500000001</v>
      </c>
    </row>
    <row r="16" spans="1:16" ht="23.25" customHeight="1" x14ac:dyDescent="0.2">
      <c r="A16" s="13"/>
      <c r="B16" s="73"/>
      <c r="C16" s="71" t="s">
        <v>4235</v>
      </c>
      <c r="D16" s="76" t="s">
        <v>69</v>
      </c>
      <c r="E16" s="12">
        <v>44485</v>
      </c>
      <c r="F16" s="74" t="s">
        <v>2543</v>
      </c>
      <c r="G16" s="12" t="s">
        <v>4155</v>
      </c>
      <c r="H16" s="75" t="s">
        <v>4156</v>
      </c>
      <c r="I16" s="15">
        <v>36</v>
      </c>
      <c r="J16" s="15">
        <v>31</v>
      </c>
      <c r="K16" s="15">
        <v>25</v>
      </c>
      <c r="L16" s="15">
        <v>3</v>
      </c>
      <c r="M16" s="79">
        <v>6.9749999999999996</v>
      </c>
      <c r="N16" s="101">
        <v>6.9749999999999996</v>
      </c>
      <c r="O16" s="63">
        <v>2530</v>
      </c>
      <c r="P16" s="64">
        <f>Table2245789101123456789101112131415161718192021222324252627282930[[#This Row],[PEMBULATAN]]*O16</f>
        <v>17646.75</v>
      </c>
    </row>
    <row r="17" spans="1:16" ht="23.25" customHeight="1" x14ac:dyDescent="0.2">
      <c r="A17" s="13"/>
      <c r="B17" s="73"/>
      <c r="C17" s="71" t="s">
        <v>4236</v>
      </c>
      <c r="D17" s="76" t="s">
        <v>69</v>
      </c>
      <c r="E17" s="12">
        <v>44485</v>
      </c>
      <c r="F17" s="74" t="s">
        <v>2543</v>
      </c>
      <c r="G17" s="12" t="s">
        <v>4155</v>
      </c>
      <c r="H17" s="75" t="s">
        <v>4156</v>
      </c>
      <c r="I17" s="15">
        <v>32</v>
      </c>
      <c r="J17" s="15">
        <v>25</v>
      </c>
      <c r="K17" s="15">
        <v>31</v>
      </c>
      <c r="L17" s="15">
        <v>2</v>
      </c>
      <c r="M17" s="79">
        <v>6.2</v>
      </c>
      <c r="N17" s="101">
        <v>6.2</v>
      </c>
      <c r="O17" s="63">
        <v>2530</v>
      </c>
      <c r="P17" s="64">
        <f>Table2245789101123456789101112131415161718192021222324252627282930[[#This Row],[PEMBULATAN]]*O17</f>
        <v>15686</v>
      </c>
    </row>
    <row r="18" spans="1:16" ht="23.25" customHeight="1" x14ac:dyDescent="0.2">
      <c r="A18" s="13"/>
      <c r="B18" s="73"/>
      <c r="C18" s="71" t="s">
        <v>4237</v>
      </c>
      <c r="D18" s="76" t="s">
        <v>69</v>
      </c>
      <c r="E18" s="12">
        <v>44485</v>
      </c>
      <c r="F18" s="74" t="s">
        <v>2543</v>
      </c>
      <c r="G18" s="12" t="s">
        <v>4155</v>
      </c>
      <c r="H18" s="75" t="s">
        <v>4156</v>
      </c>
      <c r="I18" s="15">
        <v>42</v>
      </c>
      <c r="J18" s="15">
        <v>32</v>
      </c>
      <c r="K18" s="15">
        <v>38</v>
      </c>
      <c r="L18" s="15">
        <v>7</v>
      </c>
      <c r="M18" s="79">
        <v>12.768000000000001</v>
      </c>
      <c r="N18" s="101">
        <v>12.768000000000001</v>
      </c>
      <c r="O18" s="63">
        <v>2530</v>
      </c>
      <c r="P18" s="64">
        <f>Table2245789101123456789101112131415161718192021222324252627282930[[#This Row],[PEMBULATAN]]*O18</f>
        <v>32303.040000000001</v>
      </c>
    </row>
    <row r="19" spans="1:16" ht="23.25" customHeight="1" x14ac:dyDescent="0.2">
      <c r="A19" s="13"/>
      <c r="B19" s="73"/>
      <c r="C19" s="71" t="s">
        <v>4238</v>
      </c>
      <c r="D19" s="76" t="s">
        <v>69</v>
      </c>
      <c r="E19" s="12">
        <v>44485</v>
      </c>
      <c r="F19" s="74" t="s">
        <v>2543</v>
      </c>
      <c r="G19" s="12" t="s">
        <v>4155</v>
      </c>
      <c r="H19" s="75" t="s">
        <v>4156</v>
      </c>
      <c r="I19" s="15">
        <v>48</v>
      </c>
      <c r="J19" s="15">
        <v>48</v>
      </c>
      <c r="K19" s="15">
        <v>54</v>
      </c>
      <c r="L19" s="15">
        <v>26</v>
      </c>
      <c r="M19" s="79">
        <v>31.103999999999999</v>
      </c>
      <c r="N19" s="101">
        <v>31.103999999999999</v>
      </c>
      <c r="O19" s="63">
        <v>2530</v>
      </c>
      <c r="P19" s="64">
        <f>Table2245789101123456789101112131415161718192021222324252627282930[[#This Row],[PEMBULATAN]]*O19</f>
        <v>78693.119999999995</v>
      </c>
    </row>
    <row r="20" spans="1:16" ht="23.25" customHeight="1" x14ac:dyDescent="0.2">
      <c r="A20" s="13"/>
      <c r="B20" s="73"/>
      <c r="C20" s="71" t="s">
        <v>4239</v>
      </c>
      <c r="D20" s="76" t="s">
        <v>69</v>
      </c>
      <c r="E20" s="12">
        <v>44485</v>
      </c>
      <c r="F20" s="74" t="s">
        <v>2543</v>
      </c>
      <c r="G20" s="12" t="s">
        <v>4155</v>
      </c>
      <c r="H20" s="75" t="s">
        <v>4156</v>
      </c>
      <c r="I20" s="15">
        <v>45</v>
      </c>
      <c r="J20" s="15">
        <v>28</v>
      </c>
      <c r="K20" s="15">
        <v>20</v>
      </c>
      <c r="L20" s="15">
        <v>5</v>
      </c>
      <c r="M20" s="79">
        <v>6.3</v>
      </c>
      <c r="N20" s="101">
        <v>7</v>
      </c>
      <c r="O20" s="63">
        <v>2530</v>
      </c>
      <c r="P20" s="64">
        <f>Table2245789101123456789101112131415161718192021222324252627282930[[#This Row],[PEMBULATAN]]*O20</f>
        <v>17710</v>
      </c>
    </row>
    <row r="21" spans="1:16" ht="23.25" customHeight="1" x14ac:dyDescent="0.2">
      <c r="A21" s="13"/>
      <c r="B21" s="73"/>
      <c r="C21" s="71" t="s">
        <v>4240</v>
      </c>
      <c r="D21" s="76" t="s">
        <v>69</v>
      </c>
      <c r="E21" s="12">
        <v>44485</v>
      </c>
      <c r="F21" s="74" t="s">
        <v>2543</v>
      </c>
      <c r="G21" s="12" t="s">
        <v>4155</v>
      </c>
      <c r="H21" s="75" t="s">
        <v>4156</v>
      </c>
      <c r="I21" s="15">
        <v>117</v>
      </c>
      <c r="J21" s="15">
        <v>56</v>
      </c>
      <c r="K21" s="15">
        <v>31</v>
      </c>
      <c r="L21" s="15">
        <v>24</v>
      </c>
      <c r="M21" s="79">
        <v>50.777999999999999</v>
      </c>
      <c r="N21" s="101">
        <v>50.777999999999999</v>
      </c>
      <c r="O21" s="63">
        <v>2530</v>
      </c>
      <c r="P21" s="64">
        <f>Table2245789101123456789101112131415161718192021222324252627282930[[#This Row],[PEMBULATAN]]*O21</f>
        <v>128468.34</v>
      </c>
    </row>
    <row r="22" spans="1:16" ht="23.25" customHeight="1" x14ac:dyDescent="0.2">
      <c r="A22" s="13"/>
      <c r="B22" s="73"/>
      <c r="C22" s="71" t="s">
        <v>4241</v>
      </c>
      <c r="D22" s="76" t="s">
        <v>69</v>
      </c>
      <c r="E22" s="12">
        <v>44485</v>
      </c>
      <c r="F22" s="74" t="s">
        <v>2543</v>
      </c>
      <c r="G22" s="12" t="s">
        <v>4155</v>
      </c>
      <c r="H22" s="75" t="s">
        <v>4156</v>
      </c>
      <c r="I22" s="15">
        <v>47</v>
      </c>
      <c r="J22" s="15">
        <v>21</v>
      </c>
      <c r="K22" s="15">
        <v>24</v>
      </c>
      <c r="L22" s="15">
        <v>6</v>
      </c>
      <c r="M22" s="79">
        <v>5.9219999999999997</v>
      </c>
      <c r="N22" s="101">
        <v>6</v>
      </c>
      <c r="O22" s="63">
        <v>2530</v>
      </c>
      <c r="P22" s="64">
        <f>Table2245789101123456789101112131415161718192021222324252627282930[[#This Row],[PEMBULATAN]]*O22</f>
        <v>15180</v>
      </c>
    </row>
    <row r="23" spans="1:16" ht="23.25" customHeight="1" x14ac:dyDescent="0.2">
      <c r="A23" s="13"/>
      <c r="B23" s="73"/>
      <c r="C23" s="71" t="s">
        <v>4242</v>
      </c>
      <c r="D23" s="76" t="s">
        <v>69</v>
      </c>
      <c r="E23" s="12">
        <v>44485</v>
      </c>
      <c r="F23" s="74" t="s">
        <v>2543</v>
      </c>
      <c r="G23" s="12" t="s">
        <v>4155</v>
      </c>
      <c r="H23" s="75" t="s">
        <v>4156</v>
      </c>
      <c r="I23" s="15">
        <v>81</v>
      </c>
      <c r="J23" s="15">
        <v>26</v>
      </c>
      <c r="K23" s="15">
        <v>15</v>
      </c>
      <c r="L23" s="15">
        <v>3</v>
      </c>
      <c r="M23" s="79">
        <v>7.8975</v>
      </c>
      <c r="N23" s="101">
        <v>7.8975</v>
      </c>
      <c r="O23" s="63">
        <v>2530</v>
      </c>
      <c r="P23" s="64">
        <f>Table2245789101123456789101112131415161718192021222324252627282930[[#This Row],[PEMBULATAN]]*O23</f>
        <v>19980.674999999999</v>
      </c>
    </row>
    <row r="24" spans="1:16" ht="23.25" customHeight="1" x14ac:dyDescent="0.2">
      <c r="A24" s="13"/>
      <c r="B24" s="73"/>
      <c r="C24" s="71" t="s">
        <v>4243</v>
      </c>
      <c r="D24" s="76" t="s">
        <v>69</v>
      </c>
      <c r="E24" s="12">
        <v>44485</v>
      </c>
      <c r="F24" s="74" t="s">
        <v>2543</v>
      </c>
      <c r="G24" s="12" t="s">
        <v>4155</v>
      </c>
      <c r="H24" s="75" t="s">
        <v>4156</v>
      </c>
      <c r="I24" s="15">
        <v>51</v>
      </c>
      <c r="J24" s="15">
        <v>32</v>
      </c>
      <c r="K24" s="15">
        <v>20</v>
      </c>
      <c r="L24" s="15">
        <v>2</v>
      </c>
      <c r="M24" s="79">
        <v>8.16</v>
      </c>
      <c r="N24" s="101">
        <v>8.16</v>
      </c>
      <c r="O24" s="63">
        <v>2530</v>
      </c>
      <c r="P24" s="64">
        <f>Table2245789101123456789101112131415161718192021222324252627282930[[#This Row],[PEMBULATAN]]*O24</f>
        <v>20644.8</v>
      </c>
    </row>
    <row r="25" spans="1:16" ht="23.25" customHeight="1" x14ac:dyDescent="0.2">
      <c r="A25" s="13"/>
      <c r="B25" s="73"/>
      <c r="C25" s="71" t="s">
        <v>4244</v>
      </c>
      <c r="D25" s="76" t="s">
        <v>69</v>
      </c>
      <c r="E25" s="12">
        <v>44485</v>
      </c>
      <c r="F25" s="74" t="s">
        <v>2543</v>
      </c>
      <c r="G25" s="12" t="s">
        <v>4155</v>
      </c>
      <c r="H25" s="75" t="s">
        <v>4156</v>
      </c>
      <c r="I25" s="15">
        <v>33</v>
      </c>
      <c r="J25" s="15">
        <v>27</v>
      </c>
      <c r="K25" s="15">
        <v>9</v>
      </c>
      <c r="L25" s="15">
        <v>1</v>
      </c>
      <c r="M25" s="79">
        <v>2.00475</v>
      </c>
      <c r="N25" s="101">
        <v>2.00475</v>
      </c>
      <c r="O25" s="63">
        <v>2530</v>
      </c>
      <c r="P25" s="64">
        <f>Table2245789101123456789101112131415161718192021222324252627282930[[#This Row],[PEMBULATAN]]*O25</f>
        <v>5072.0174999999999</v>
      </c>
    </row>
    <row r="26" spans="1:16" ht="23.25" customHeight="1" x14ac:dyDescent="0.2">
      <c r="A26" s="13"/>
      <c r="B26" s="73"/>
      <c r="C26" s="71" t="s">
        <v>4245</v>
      </c>
      <c r="D26" s="76" t="s">
        <v>69</v>
      </c>
      <c r="E26" s="12">
        <v>44485</v>
      </c>
      <c r="F26" s="74" t="s">
        <v>2543</v>
      </c>
      <c r="G26" s="12" t="s">
        <v>4155</v>
      </c>
      <c r="H26" s="75" t="s">
        <v>4156</v>
      </c>
      <c r="I26" s="15">
        <v>100</v>
      </c>
      <c r="J26" s="15">
        <v>77</v>
      </c>
      <c r="K26" s="15">
        <v>16</v>
      </c>
      <c r="L26" s="15">
        <v>9</v>
      </c>
      <c r="M26" s="79">
        <v>30.8</v>
      </c>
      <c r="N26" s="101">
        <v>30.8</v>
      </c>
      <c r="O26" s="63">
        <v>2530</v>
      </c>
      <c r="P26" s="64">
        <f>Table2245789101123456789101112131415161718192021222324252627282930[[#This Row],[PEMBULATAN]]*O26</f>
        <v>77924</v>
      </c>
    </row>
    <row r="27" spans="1:16" ht="23.25" customHeight="1" x14ac:dyDescent="0.2">
      <c r="A27" s="13"/>
      <c r="B27" s="73"/>
      <c r="C27" s="71" t="s">
        <v>4246</v>
      </c>
      <c r="D27" s="76" t="s">
        <v>69</v>
      </c>
      <c r="E27" s="12">
        <v>44485</v>
      </c>
      <c r="F27" s="74" t="s">
        <v>2543</v>
      </c>
      <c r="G27" s="12" t="s">
        <v>4155</v>
      </c>
      <c r="H27" s="75" t="s">
        <v>4156</v>
      </c>
      <c r="I27" s="15">
        <v>103</v>
      </c>
      <c r="J27" s="15">
        <v>73</v>
      </c>
      <c r="K27" s="15">
        <v>12</v>
      </c>
      <c r="L27" s="15">
        <v>20</v>
      </c>
      <c r="M27" s="79">
        <v>22.556999999999999</v>
      </c>
      <c r="N27" s="101">
        <v>22.556999999999999</v>
      </c>
      <c r="O27" s="63">
        <v>2530</v>
      </c>
      <c r="P27" s="64">
        <f>Table2245789101123456789101112131415161718192021222324252627282930[[#This Row],[PEMBULATAN]]*O27</f>
        <v>57069.21</v>
      </c>
    </row>
    <row r="28" spans="1:16" ht="23.25" customHeight="1" x14ac:dyDescent="0.2">
      <c r="A28" s="13"/>
      <c r="B28" s="73"/>
      <c r="C28" s="71" t="s">
        <v>4247</v>
      </c>
      <c r="D28" s="76" t="s">
        <v>69</v>
      </c>
      <c r="E28" s="12">
        <v>44485</v>
      </c>
      <c r="F28" s="74" t="s">
        <v>2543</v>
      </c>
      <c r="G28" s="12" t="s">
        <v>4155</v>
      </c>
      <c r="H28" s="75" t="s">
        <v>4156</v>
      </c>
      <c r="I28" s="15">
        <v>51</v>
      </c>
      <c r="J28" s="15">
        <v>32</v>
      </c>
      <c r="K28" s="15">
        <v>22</v>
      </c>
      <c r="L28" s="15">
        <v>6</v>
      </c>
      <c r="M28" s="79">
        <v>8.9760000000000009</v>
      </c>
      <c r="N28" s="101">
        <v>8.9760000000000009</v>
      </c>
      <c r="O28" s="63">
        <v>2530</v>
      </c>
      <c r="P28" s="64">
        <f>Table2245789101123456789101112131415161718192021222324252627282930[[#This Row],[PEMBULATAN]]*O28</f>
        <v>22709.280000000002</v>
      </c>
    </row>
    <row r="29" spans="1:16" ht="23.25" customHeight="1" x14ac:dyDescent="0.2">
      <c r="A29" s="13"/>
      <c r="B29" s="73"/>
      <c r="C29" s="71" t="s">
        <v>4248</v>
      </c>
      <c r="D29" s="76" t="s">
        <v>69</v>
      </c>
      <c r="E29" s="12">
        <v>44485</v>
      </c>
      <c r="F29" s="74" t="s">
        <v>2543</v>
      </c>
      <c r="G29" s="12" t="s">
        <v>4155</v>
      </c>
      <c r="H29" s="75" t="s">
        <v>4156</v>
      </c>
      <c r="I29" s="15">
        <v>85</v>
      </c>
      <c r="J29" s="15">
        <v>50</v>
      </c>
      <c r="K29" s="15">
        <v>35</v>
      </c>
      <c r="L29" s="15">
        <v>16</v>
      </c>
      <c r="M29" s="79">
        <v>37.1875</v>
      </c>
      <c r="N29" s="101">
        <v>37.1875</v>
      </c>
      <c r="O29" s="63">
        <v>2530</v>
      </c>
      <c r="P29" s="64">
        <f>Table2245789101123456789101112131415161718192021222324252627282930[[#This Row],[PEMBULATAN]]*O29</f>
        <v>94084.375</v>
      </c>
    </row>
    <row r="30" spans="1:16" ht="23.25" customHeight="1" x14ac:dyDescent="0.2">
      <c r="A30" s="13"/>
      <c r="B30" s="73"/>
      <c r="C30" s="71" t="s">
        <v>4249</v>
      </c>
      <c r="D30" s="76" t="s">
        <v>69</v>
      </c>
      <c r="E30" s="12">
        <v>44485</v>
      </c>
      <c r="F30" s="74" t="s">
        <v>2543</v>
      </c>
      <c r="G30" s="12" t="s">
        <v>4155</v>
      </c>
      <c r="H30" s="75" t="s">
        <v>4156</v>
      </c>
      <c r="I30" s="15">
        <v>98</v>
      </c>
      <c r="J30" s="15">
        <v>61</v>
      </c>
      <c r="K30" s="15">
        <v>23</v>
      </c>
      <c r="L30" s="15">
        <v>13</v>
      </c>
      <c r="M30" s="79">
        <v>34.3735</v>
      </c>
      <c r="N30" s="101">
        <v>35</v>
      </c>
      <c r="O30" s="63">
        <v>2530</v>
      </c>
      <c r="P30" s="64">
        <f>Table2245789101123456789101112131415161718192021222324252627282930[[#This Row],[PEMBULATAN]]*O30</f>
        <v>88550</v>
      </c>
    </row>
    <row r="31" spans="1:16" ht="23.25" customHeight="1" x14ac:dyDescent="0.2">
      <c r="A31" s="13"/>
      <c r="B31" s="73"/>
      <c r="C31" s="71" t="s">
        <v>4250</v>
      </c>
      <c r="D31" s="76" t="s">
        <v>69</v>
      </c>
      <c r="E31" s="12">
        <v>44485</v>
      </c>
      <c r="F31" s="74" t="s">
        <v>2543</v>
      </c>
      <c r="G31" s="12" t="s">
        <v>4155</v>
      </c>
      <c r="H31" s="75" t="s">
        <v>4156</v>
      </c>
      <c r="I31" s="15">
        <v>86</v>
      </c>
      <c r="J31" s="15">
        <v>52</v>
      </c>
      <c r="K31" s="15">
        <v>24</v>
      </c>
      <c r="L31" s="15">
        <v>10</v>
      </c>
      <c r="M31" s="79">
        <v>26.832000000000001</v>
      </c>
      <c r="N31" s="101">
        <v>26.832000000000001</v>
      </c>
      <c r="O31" s="63">
        <v>2530</v>
      </c>
      <c r="P31" s="64">
        <f>Table2245789101123456789101112131415161718192021222324252627282930[[#This Row],[PEMBULATAN]]*O31</f>
        <v>67884.960000000006</v>
      </c>
    </row>
    <row r="32" spans="1:16" ht="23.25" customHeight="1" x14ac:dyDescent="0.2">
      <c r="A32" s="13"/>
      <c r="B32" s="73"/>
      <c r="C32" s="71" t="s">
        <v>4251</v>
      </c>
      <c r="D32" s="76" t="s">
        <v>69</v>
      </c>
      <c r="E32" s="12">
        <v>44485</v>
      </c>
      <c r="F32" s="74" t="s">
        <v>2543</v>
      </c>
      <c r="G32" s="12" t="s">
        <v>4155</v>
      </c>
      <c r="H32" s="75" t="s">
        <v>4156</v>
      </c>
      <c r="I32" s="15">
        <v>95</v>
      </c>
      <c r="J32" s="15">
        <v>51</v>
      </c>
      <c r="K32" s="15">
        <v>23</v>
      </c>
      <c r="L32" s="15">
        <v>11</v>
      </c>
      <c r="M32" s="79">
        <v>27.858750000000001</v>
      </c>
      <c r="N32" s="101">
        <v>27.858750000000001</v>
      </c>
      <c r="O32" s="63">
        <v>2530</v>
      </c>
      <c r="P32" s="64">
        <f>Table2245789101123456789101112131415161718192021222324252627282930[[#This Row],[PEMBULATAN]]*O32</f>
        <v>70482.637499999997</v>
      </c>
    </row>
    <row r="33" spans="1:16" ht="23.25" customHeight="1" x14ac:dyDescent="0.2">
      <c r="A33" s="13"/>
      <c r="B33" s="73"/>
      <c r="C33" s="71" t="s">
        <v>4252</v>
      </c>
      <c r="D33" s="76" t="s">
        <v>69</v>
      </c>
      <c r="E33" s="12">
        <v>44485</v>
      </c>
      <c r="F33" s="74" t="s">
        <v>2543</v>
      </c>
      <c r="G33" s="12" t="s">
        <v>4155</v>
      </c>
      <c r="H33" s="75" t="s">
        <v>4156</v>
      </c>
      <c r="I33" s="15">
        <v>66</v>
      </c>
      <c r="J33" s="15">
        <v>48</v>
      </c>
      <c r="K33" s="15">
        <v>20</v>
      </c>
      <c r="L33" s="15">
        <v>6</v>
      </c>
      <c r="M33" s="79">
        <v>15.84</v>
      </c>
      <c r="N33" s="101">
        <v>15.84</v>
      </c>
      <c r="O33" s="63">
        <v>2530</v>
      </c>
      <c r="P33" s="64">
        <f>Table2245789101123456789101112131415161718192021222324252627282930[[#This Row],[PEMBULATAN]]*O33</f>
        <v>40075.199999999997</v>
      </c>
    </row>
    <row r="34" spans="1:16" ht="23.25" customHeight="1" x14ac:dyDescent="0.2">
      <c r="A34" s="13"/>
      <c r="B34" s="73"/>
      <c r="C34" s="71" t="s">
        <v>4253</v>
      </c>
      <c r="D34" s="76" t="s">
        <v>69</v>
      </c>
      <c r="E34" s="12">
        <v>44485</v>
      </c>
      <c r="F34" s="74" t="s">
        <v>2543</v>
      </c>
      <c r="G34" s="12" t="s">
        <v>4155</v>
      </c>
      <c r="H34" s="75" t="s">
        <v>4156</v>
      </c>
      <c r="I34" s="15">
        <v>92</v>
      </c>
      <c r="J34" s="15">
        <v>61</v>
      </c>
      <c r="K34" s="15">
        <v>32</v>
      </c>
      <c r="L34" s="15">
        <v>14</v>
      </c>
      <c r="M34" s="79">
        <v>44.896000000000001</v>
      </c>
      <c r="N34" s="101">
        <v>44.896000000000001</v>
      </c>
      <c r="O34" s="63">
        <v>2530</v>
      </c>
      <c r="P34" s="64">
        <f>Table2245789101123456789101112131415161718192021222324252627282930[[#This Row],[PEMBULATAN]]*O34</f>
        <v>113586.88</v>
      </c>
    </row>
    <row r="35" spans="1:16" ht="23.25" customHeight="1" x14ac:dyDescent="0.2">
      <c r="A35" s="13"/>
      <c r="B35" s="73"/>
      <c r="C35" s="71" t="s">
        <v>4254</v>
      </c>
      <c r="D35" s="76" t="s">
        <v>69</v>
      </c>
      <c r="E35" s="12">
        <v>44485</v>
      </c>
      <c r="F35" s="74" t="s">
        <v>2543</v>
      </c>
      <c r="G35" s="12" t="s">
        <v>4155</v>
      </c>
      <c r="H35" s="75" t="s">
        <v>4156</v>
      </c>
      <c r="I35" s="15">
        <v>92</v>
      </c>
      <c r="J35" s="15">
        <v>63</v>
      </c>
      <c r="K35" s="15">
        <v>40</v>
      </c>
      <c r="L35" s="15">
        <v>13</v>
      </c>
      <c r="M35" s="79">
        <v>57.96</v>
      </c>
      <c r="N35" s="101">
        <v>57.96</v>
      </c>
      <c r="O35" s="63">
        <v>2530</v>
      </c>
      <c r="P35" s="64">
        <f>Table2245789101123456789101112131415161718192021222324252627282930[[#This Row],[PEMBULATAN]]*O35</f>
        <v>146638.79999999999</v>
      </c>
    </row>
    <row r="36" spans="1:16" ht="23.25" customHeight="1" x14ac:dyDescent="0.2">
      <c r="A36" s="13"/>
      <c r="B36" s="73"/>
      <c r="C36" s="71" t="s">
        <v>4255</v>
      </c>
      <c r="D36" s="76" t="s">
        <v>69</v>
      </c>
      <c r="E36" s="12">
        <v>44485</v>
      </c>
      <c r="F36" s="74" t="s">
        <v>2543</v>
      </c>
      <c r="G36" s="12" t="s">
        <v>4155</v>
      </c>
      <c r="H36" s="75" t="s">
        <v>4156</v>
      </c>
      <c r="I36" s="15">
        <v>58</v>
      </c>
      <c r="J36" s="15">
        <v>33</v>
      </c>
      <c r="K36" s="15">
        <v>18</v>
      </c>
      <c r="L36" s="15">
        <v>7</v>
      </c>
      <c r="M36" s="79">
        <v>8.6129999999999995</v>
      </c>
      <c r="N36" s="101">
        <v>8.6129999999999995</v>
      </c>
      <c r="O36" s="63">
        <v>2530</v>
      </c>
      <c r="P36" s="64">
        <f>Table2245789101123456789101112131415161718192021222324252627282930[[#This Row],[PEMBULATAN]]*O36</f>
        <v>21790.89</v>
      </c>
    </row>
    <row r="37" spans="1:16" ht="23.25" customHeight="1" x14ac:dyDescent="0.2">
      <c r="A37" s="13"/>
      <c r="B37" s="73"/>
      <c r="C37" s="71" t="s">
        <v>4256</v>
      </c>
      <c r="D37" s="76" t="s">
        <v>69</v>
      </c>
      <c r="E37" s="12">
        <v>44485</v>
      </c>
      <c r="F37" s="74" t="s">
        <v>2543</v>
      </c>
      <c r="G37" s="12" t="s">
        <v>4155</v>
      </c>
      <c r="H37" s="75" t="s">
        <v>4156</v>
      </c>
      <c r="I37" s="15">
        <v>88</v>
      </c>
      <c r="J37" s="15">
        <v>43</v>
      </c>
      <c r="K37" s="15">
        <v>22</v>
      </c>
      <c r="L37" s="15">
        <v>3</v>
      </c>
      <c r="M37" s="79">
        <v>20.812000000000001</v>
      </c>
      <c r="N37" s="101">
        <v>20.812000000000001</v>
      </c>
      <c r="O37" s="63">
        <v>2530</v>
      </c>
      <c r="P37" s="64">
        <f>Table2245789101123456789101112131415161718192021222324252627282930[[#This Row],[PEMBULATAN]]*O37</f>
        <v>52654.36</v>
      </c>
    </row>
    <row r="38" spans="1:16" ht="23.25" customHeight="1" x14ac:dyDescent="0.2">
      <c r="A38" s="13"/>
      <c r="B38" s="73"/>
      <c r="C38" s="71" t="s">
        <v>4257</v>
      </c>
      <c r="D38" s="76" t="s">
        <v>69</v>
      </c>
      <c r="E38" s="12">
        <v>44485</v>
      </c>
      <c r="F38" s="74" t="s">
        <v>2543</v>
      </c>
      <c r="G38" s="12" t="s">
        <v>4155</v>
      </c>
      <c r="H38" s="75" t="s">
        <v>4156</v>
      </c>
      <c r="I38" s="15">
        <v>46</v>
      </c>
      <c r="J38" s="15">
        <v>38</v>
      </c>
      <c r="K38" s="15">
        <v>11</v>
      </c>
      <c r="L38" s="15">
        <v>2</v>
      </c>
      <c r="M38" s="79">
        <v>4.8070000000000004</v>
      </c>
      <c r="N38" s="101">
        <v>4.8070000000000004</v>
      </c>
      <c r="O38" s="63">
        <v>2530</v>
      </c>
      <c r="P38" s="64">
        <f>Table2245789101123456789101112131415161718192021222324252627282930[[#This Row],[PEMBULATAN]]*O38</f>
        <v>12161.710000000001</v>
      </c>
    </row>
    <row r="39" spans="1:16" ht="23.25" customHeight="1" x14ac:dyDescent="0.2">
      <c r="A39" s="13"/>
      <c r="B39" s="73"/>
      <c r="C39" s="71" t="s">
        <v>4258</v>
      </c>
      <c r="D39" s="76" t="s">
        <v>69</v>
      </c>
      <c r="E39" s="12">
        <v>44485</v>
      </c>
      <c r="F39" s="74" t="s">
        <v>2543</v>
      </c>
      <c r="G39" s="12" t="s">
        <v>4155</v>
      </c>
      <c r="H39" s="75" t="s">
        <v>4156</v>
      </c>
      <c r="I39" s="15">
        <v>88</v>
      </c>
      <c r="J39" s="15">
        <v>41</v>
      </c>
      <c r="K39" s="15">
        <v>21</v>
      </c>
      <c r="L39" s="15">
        <v>7</v>
      </c>
      <c r="M39" s="79">
        <v>18.942</v>
      </c>
      <c r="N39" s="101">
        <v>18.942</v>
      </c>
      <c r="O39" s="63">
        <v>2530</v>
      </c>
      <c r="P39" s="64">
        <f>Table2245789101123456789101112131415161718192021222324252627282930[[#This Row],[PEMBULATAN]]*O39</f>
        <v>47923.26</v>
      </c>
    </row>
    <row r="40" spans="1:16" ht="23.25" customHeight="1" x14ac:dyDescent="0.2">
      <c r="A40" s="13"/>
      <c r="B40" s="73"/>
      <c r="C40" s="71" t="s">
        <v>4259</v>
      </c>
      <c r="D40" s="76" t="s">
        <v>69</v>
      </c>
      <c r="E40" s="12">
        <v>44485</v>
      </c>
      <c r="F40" s="74" t="s">
        <v>2543</v>
      </c>
      <c r="G40" s="12" t="s">
        <v>4155</v>
      </c>
      <c r="H40" s="75" t="s">
        <v>4156</v>
      </c>
      <c r="I40" s="15">
        <v>110</v>
      </c>
      <c r="J40" s="15">
        <v>21</v>
      </c>
      <c r="K40" s="15">
        <v>6</v>
      </c>
      <c r="L40" s="15">
        <v>1</v>
      </c>
      <c r="M40" s="79">
        <v>3.4649999999999999</v>
      </c>
      <c r="N40" s="101">
        <v>4</v>
      </c>
      <c r="O40" s="63">
        <v>2530</v>
      </c>
      <c r="P40" s="64">
        <f>Table2245789101123456789101112131415161718192021222324252627282930[[#This Row],[PEMBULATAN]]*O40</f>
        <v>10120</v>
      </c>
    </row>
    <row r="41" spans="1:16" ht="23.25" customHeight="1" x14ac:dyDescent="0.2">
      <c r="A41" s="13"/>
      <c r="B41" s="73"/>
      <c r="C41" s="71" t="s">
        <v>4260</v>
      </c>
      <c r="D41" s="76" t="s">
        <v>69</v>
      </c>
      <c r="E41" s="12">
        <v>44485</v>
      </c>
      <c r="F41" s="74" t="s">
        <v>2543</v>
      </c>
      <c r="G41" s="12" t="s">
        <v>4155</v>
      </c>
      <c r="H41" s="75" t="s">
        <v>4156</v>
      </c>
      <c r="I41" s="15">
        <v>62</v>
      </c>
      <c r="J41" s="15">
        <v>48</v>
      </c>
      <c r="K41" s="15">
        <v>41</v>
      </c>
      <c r="L41" s="15">
        <v>13</v>
      </c>
      <c r="M41" s="79">
        <v>30.504000000000001</v>
      </c>
      <c r="N41" s="101">
        <v>30.504000000000001</v>
      </c>
      <c r="O41" s="63">
        <v>2530</v>
      </c>
      <c r="P41" s="64">
        <f>Table2245789101123456789101112131415161718192021222324252627282930[[#This Row],[PEMBULATAN]]*O41</f>
        <v>77175.12000000001</v>
      </c>
    </row>
    <row r="42" spans="1:16" ht="23.25" customHeight="1" x14ac:dyDescent="0.2">
      <c r="A42" s="13"/>
      <c r="B42" s="73"/>
      <c r="C42" s="71" t="s">
        <v>4261</v>
      </c>
      <c r="D42" s="76" t="s">
        <v>69</v>
      </c>
      <c r="E42" s="12">
        <v>44485</v>
      </c>
      <c r="F42" s="74" t="s">
        <v>2543</v>
      </c>
      <c r="G42" s="12" t="s">
        <v>4155</v>
      </c>
      <c r="H42" s="75" t="s">
        <v>4156</v>
      </c>
      <c r="I42" s="15">
        <v>61</v>
      </c>
      <c r="J42" s="15">
        <v>42</v>
      </c>
      <c r="K42" s="15">
        <v>4</v>
      </c>
      <c r="L42" s="15">
        <v>16</v>
      </c>
      <c r="M42" s="79">
        <v>2.5619999999999998</v>
      </c>
      <c r="N42" s="101">
        <v>16</v>
      </c>
      <c r="O42" s="63">
        <v>2530</v>
      </c>
      <c r="P42" s="64">
        <f>Table2245789101123456789101112131415161718192021222324252627282930[[#This Row],[PEMBULATAN]]*O42</f>
        <v>40480</v>
      </c>
    </row>
    <row r="43" spans="1:16" ht="23.25" customHeight="1" x14ac:dyDescent="0.2">
      <c r="A43" s="13"/>
      <c r="B43" s="73"/>
      <c r="C43" s="71" t="s">
        <v>4262</v>
      </c>
      <c r="D43" s="76" t="s">
        <v>69</v>
      </c>
      <c r="E43" s="12">
        <v>44485</v>
      </c>
      <c r="F43" s="74" t="s">
        <v>2543</v>
      </c>
      <c r="G43" s="12" t="s">
        <v>4155</v>
      </c>
      <c r="H43" s="75" t="s">
        <v>4156</v>
      </c>
      <c r="I43" s="15">
        <v>76</v>
      </c>
      <c r="J43" s="15">
        <v>52</v>
      </c>
      <c r="K43" s="15">
        <v>55</v>
      </c>
      <c r="L43" s="15">
        <v>16</v>
      </c>
      <c r="M43" s="79">
        <v>54.34</v>
      </c>
      <c r="N43" s="101">
        <v>55</v>
      </c>
      <c r="O43" s="63">
        <v>2530</v>
      </c>
      <c r="P43" s="64">
        <f>Table2245789101123456789101112131415161718192021222324252627282930[[#This Row],[PEMBULATAN]]*O43</f>
        <v>139150</v>
      </c>
    </row>
    <row r="44" spans="1:16" ht="23.25" customHeight="1" x14ac:dyDescent="0.2">
      <c r="A44" s="13"/>
      <c r="B44" s="73"/>
      <c r="C44" s="71" t="s">
        <v>4263</v>
      </c>
      <c r="D44" s="76" t="s">
        <v>69</v>
      </c>
      <c r="E44" s="12">
        <v>44485</v>
      </c>
      <c r="F44" s="74" t="s">
        <v>2543</v>
      </c>
      <c r="G44" s="12" t="s">
        <v>4155</v>
      </c>
      <c r="H44" s="75" t="s">
        <v>4156</v>
      </c>
      <c r="I44" s="15">
        <v>40</v>
      </c>
      <c r="J44" s="15">
        <v>38</v>
      </c>
      <c r="K44" s="15">
        <v>16</v>
      </c>
      <c r="L44" s="15">
        <v>3</v>
      </c>
      <c r="M44" s="79">
        <v>6.08</v>
      </c>
      <c r="N44" s="101">
        <v>6.08</v>
      </c>
      <c r="O44" s="63">
        <v>2530</v>
      </c>
      <c r="P44" s="64">
        <f>Table2245789101123456789101112131415161718192021222324252627282930[[#This Row],[PEMBULATAN]]*O44</f>
        <v>15382.4</v>
      </c>
    </row>
    <row r="45" spans="1:16" ht="23.25" customHeight="1" x14ac:dyDescent="0.2">
      <c r="A45" s="13"/>
      <c r="B45" s="73"/>
      <c r="C45" s="71" t="s">
        <v>4264</v>
      </c>
      <c r="D45" s="76" t="s">
        <v>69</v>
      </c>
      <c r="E45" s="12">
        <v>44485</v>
      </c>
      <c r="F45" s="74" t="s">
        <v>2543</v>
      </c>
      <c r="G45" s="12" t="s">
        <v>4155</v>
      </c>
      <c r="H45" s="75" t="s">
        <v>4156</v>
      </c>
      <c r="I45" s="15">
        <v>65</v>
      </c>
      <c r="J45" s="15">
        <v>30</v>
      </c>
      <c r="K45" s="15">
        <v>16</v>
      </c>
      <c r="L45" s="15">
        <v>7</v>
      </c>
      <c r="M45" s="79">
        <v>7.8</v>
      </c>
      <c r="N45" s="101">
        <v>7.8</v>
      </c>
      <c r="O45" s="63">
        <v>2530</v>
      </c>
      <c r="P45" s="64">
        <f>Table2245789101123456789101112131415161718192021222324252627282930[[#This Row],[PEMBULATAN]]*O45</f>
        <v>19734</v>
      </c>
    </row>
    <row r="46" spans="1:16" ht="23.25" customHeight="1" x14ac:dyDescent="0.2">
      <c r="A46" s="13"/>
      <c r="B46" s="73"/>
      <c r="C46" s="71" t="s">
        <v>4265</v>
      </c>
      <c r="D46" s="76" t="s">
        <v>69</v>
      </c>
      <c r="E46" s="12">
        <v>44485</v>
      </c>
      <c r="F46" s="74" t="s">
        <v>2543</v>
      </c>
      <c r="G46" s="12" t="s">
        <v>4155</v>
      </c>
      <c r="H46" s="75" t="s">
        <v>4156</v>
      </c>
      <c r="I46" s="15">
        <v>38</v>
      </c>
      <c r="J46" s="15">
        <v>36</v>
      </c>
      <c r="K46" s="15">
        <v>15</v>
      </c>
      <c r="L46" s="15">
        <v>2</v>
      </c>
      <c r="M46" s="79">
        <v>5.13</v>
      </c>
      <c r="N46" s="101">
        <v>5.13</v>
      </c>
      <c r="O46" s="63">
        <v>2530</v>
      </c>
      <c r="P46" s="64">
        <f>Table2245789101123456789101112131415161718192021222324252627282930[[#This Row],[PEMBULATAN]]*O46</f>
        <v>12978.9</v>
      </c>
    </row>
    <row r="47" spans="1:16" ht="23.25" customHeight="1" x14ac:dyDescent="0.2">
      <c r="A47" s="13"/>
      <c r="B47" s="73"/>
      <c r="C47" s="71" t="s">
        <v>4266</v>
      </c>
      <c r="D47" s="76" t="s">
        <v>69</v>
      </c>
      <c r="E47" s="12">
        <v>44485</v>
      </c>
      <c r="F47" s="74" t="s">
        <v>2543</v>
      </c>
      <c r="G47" s="12" t="s">
        <v>4155</v>
      </c>
      <c r="H47" s="75" t="s">
        <v>4156</v>
      </c>
      <c r="I47" s="15">
        <v>45</v>
      </c>
      <c r="J47" s="15">
        <v>40</v>
      </c>
      <c r="K47" s="15">
        <v>13</v>
      </c>
      <c r="L47" s="15">
        <v>9</v>
      </c>
      <c r="M47" s="79">
        <v>5.85</v>
      </c>
      <c r="N47" s="101">
        <v>9</v>
      </c>
      <c r="O47" s="63">
        <v>2530</v>
      </c>
      <c r="P47" s="64">
        <f>Table2245789101123456789101112131415161718192021222324252627282930[[#This Row],[PEMBULATAN]]*O47</f>
        <v>22770</v>
      </c>
    </row>
    <row r="48" spans="1:16" ht="23.25" customHeight="1" x14ac:dyDescent="0.2">
      <c r="A48" s="13"/>
      <c r="B48" s="73"/>
      <c r="C48" s="71" t="s">
        <v>4267</v>
      </c>
      <c r="D48" s="76" t="s">
        <v>69</v>
      </c>
      <c r="E48" s="12">
        <v>44485</v>
      </c>
      <c r="F48" s="74" t="s">
        <v>2543</v>
      </c>
      <c r="G48" s="12" t="s">
        <v>4155</v>
      </c>
      <c r="H48" s="75" t="s">
        <v>4156</v>
      </c>
      <c r="I48" s="15">
        <v>35</v>
      </c>
      <c r="J48" s="15">
        <v>25</v>
      </c>
      <c r="K48" s="15">
        <v>12</v>
      </c>
      <c r="L48" s="15">
        <v>2</v>
      </c>
      <c r="M48" s="79">
        <v>2.625</v>
      </c>
      <c r="N48" s="101">
        <v>2.625</v>
      </c>
      <c r="O48" s="63">
        <v>2530</v>
      </c>
      <c r="P48" s="64">
        <f>Table2245789101123456789101112131415161718192021222324252627282930[[#This Row],[PEMBULATAN]]*O48</f>
        <v>6641.25</v>
      </c>
    </row>
    <row r="49" spans="1:16" ht="23.25" customHeight="1" x14ac:dyDescent="0.2">
      <c r="A49" s="13"/>
      <c r="B49" s="73"/>
      <c r="C49" s="71" t="s">
        <v>4268</v>
      </c>
      <c r="D49" s="76" t="s">
        <v>69</v>
      </c>
      <c r="E49" s="12">
        <v>44485</v>
      </c>
      <c r="F49" s="74" t="s">
        <v>2543</v>
      </c>
      <c r="G49" s="12" t="s">
        <v>4155</v>
      </c>
      <c r="H49" s="75" t="s">
        <v>4156</v>
      </c>
      <c r="I49" s="15">
        <v>56</v>
      </c>
      <c r="J49" s="15">
        <v>25</v>
      </c>
      <c r="K49" s="15">
        <v>28</v>
      </c>
      <c r="L49" s="15">
        <v>16</v>
      </c>
      <c r="M49" s="79">
        <v>9.8000000000000007</v>
      </c>
      <c r="N49" s="101">
        <v>16</v>
      </c>
      <c r="O49" s="63">
        <v>2530</v>
      </c>
      <c r="P49" s="64">
        <f>Table2245789101123456789101112131415161718192021222324252627282930[[#This Row],[PEMBULATAN]]*O49</f>
        <v>40480</v>
      </c>
    </row>
    <row r="50" spans="1:16" ht="23.25" customHeight="1" x14ac:dyDescent="0.2">
      <c r="A50" s="13"/>
      <c r="B50" s="73"/>
      <c r="C50" s="71" t="s">
        <v>4269</v>
      </c>
      <c r="D50" s="76" t="s">
        <v>69</v>
      </c>
      <c r="E50" s="12">
        <v>44485</v>
      </c>
      <c r="F50" s="74" t="s">
        <v>2543</v>
      </c>
      <c r="G50" s="12" t="s">
        <v>4155</v>
      </c>
      <c r="H50" s="75" t="s">
        <v>4156</v>
      </c>
      <c r="I50" s="15">
        <v>41</v>
      </c>
      <c r="J50" s="15">
        <v>32</v>
      </c>
      <c r="K50" s="15">
        <v>23</v>
      </c>
      <c r="L50" s="15">
        <v>7</v>
      </c>
      <c r="M50" s="79">
        <v>7.5439999999999996</v>
      </c>
      <c r="N50" s="101">
        <v>7.5439999999999996</v>
      </c>
      <c r="O50" s="63">
        <v>2530</v>
      </c>
      <c r="P50" s="64">
        <f>Table2245789101123456789101112131415161718192021222324252627282930[[#This Row],[PEMBULATAN]]*O50</f>
        <v>19086.32</v>
      </c>
    </row>
    <row r="51" spans="1:16" ht="23.25" customHeight="1" x14ac:dyDescent="0.2">
      <c r="A51" s="13"/>
      <c r="B51" s="73"/>
      <c r="C51" s="71" t="s">
        <v>4270</v>
      </c>
      <c r="D51" s="76" t="s">
        <v>69</v>
      </c>
      <c r="E51" s="12">
        <v>44485</v>
      </c>
      <c r="F51" s="74" t="s">
        <v>2543</v>
      </c>
      <c r="G51" s="12" t="s">
        <v>4155</v>
      </c>
      <c r="H51" s="75" t="s">
        <v>4156</v>
      </c>
      <c r="I51" s="15">
        <v>32</v>
      </c>
      <c r="J51" s="15">
        <v>26</v>
      </c>
      <c r="K51" s="15">
        <v>18</v>
      </c>
      <c r="L51" s="15">
        <v>7</v>
      </c>
      <c r="M51" s="79">
        <v>3.7440000000000002</v>
      </c>
      <c r="N51" s="101">
        <v>7</v>
      </c>
      <c r="O51" s="63">
        <v>2530</v>
      </c>
      <c r="P51" s="64">
        <f>Table2245789101123456789101112131415161718192021222324252627282930[[#This Row],[PEMBULATAN]]*O51</f>
        <v>17710</v>
      </c>
    </row>
    <row r="52" spans="1:16" ht="23.25" customHeight="1" x14ac:dyDescent="0.2">
      <c r="A52" s="13"/>
      <c r="B52" s="73"/>
      <c r="C52" s="71" t="s">
        <v>4271</v>
      </c>
      <c r="D52" s="76" t="s">
        <v>69</v>
      </c>
      <c r="E52" s="12">
        <v>44485</v>
      </c>
      <c r="F52" s="74" t="s">
        <v>2543</v>
      </c>
      <c r="G52" s="12" t="s">
        <v>4155</v>
      </c>
      <c r="H52" s="75" t="s">
        <v>4156</v>
      </c>
      <c r="I52" s="15">
        <v>44</v>
      </c>
      <c r="J52" s="15">
        <v>21</v>
      </c>
      <c r="K52" s="15">
        <v>31</v>
      </c>
      <c r="L52" s="15">
        <v>7</v>
      </c>
      <c r="M52" s="79">
        <v>7.1609999999999996</v>
      </c>
      <c r="N52" s="101">
        <v>7.1609999999999996</v>
      </c>
      <c r="O52" s="63">
        <v>2530</v>
      </c>
      <c r="P52" s="64">
        <f>Table2245789101123456789101112131415161718192021222324252627282930[[#This Row],[PEMBULATAN]]*O52</f>
        <v>18117.329999999998</v>
      </c>
    </row>
    <row r="53" spans="1:16" ht="23.25" customHeight="1" x14ac:dyDescent="0.2">
      <c r="A53" s="13"/>
      <c r="B53" s="73"/>
      <c r="C53" s="71" t="s">
        <v>4272</v>
      </c>
      <c r="D53" s="76" t="s">
        <v>69</v>
      </c>
      <c r="E53" s="12">
        <v>44485</v>
      </c>
      <c r="F53" s="74" t="s">
        <v>2543</v>
      </c>
      <c r="G53" s="12" t="s">
        <v>4155</v>
      </c>
      <c r="H53" s="75" t="s">
        <v>4156</v>
      </c>
      <c r="I53" s="15">
        <v>52</v>
      </c>
      <c r="J53" s="15">
        <v>32</v>
      </c>
      <c r="K53" s="15">
        <v>18</v>
      </c>
      <c r="L53" s="15">
        <v>12</v>
      </c>
      <c r="M53" s="79">
        <v>7.4880000000000004</v>
      </c>
      <c r="N53" s="101">
        <v>12</v>
      </c>
      <c r="O53" s="63">
        <v>2530</v>
      </c>
      <c r="P53" s="64">
        <f>Table2245789101123456789101112131415161718192021222324252627282930[[#This Row],[PEMBULATAN]]*O53</f>
        <v>30360</v>
      </c>
    </row>
    <row r="54" spans="1:16" ht="23.25" customHeight="1" x14ac:dyDescent="0.2">
      <c r="A54" s="13"/>
      <c r="B54" s="73"/>
      <c r="C54" s="71" t="s">
        <v>4273</v>
      </c>
      <c r="D54" s="76" t="s">
        <v>69</v>
      </c>
      <c r="E54" s="12">
        <v>44485</v>
      </c>
      <c r="F54" s="74" t="s">
        <v>2543</v>
      </c>
      <c r="G54" s="12" t="s">
        <v>4155</v>
      </c>
      <c r="H54" s="75" t="s">
        <v>4156</v>
      </c>
      <c r="I54" s="15">
        <v>42</v>
      </c>
      <c r="J54" s="15">
        <v>24</v>
      </c>
      <c r="K54" s="15">
        <v>21</v>
      </c>
      <c r="L54" s="15">
        <v>4</v>
      </c>
      <c r="M54" s="79">
        <v>5.2919999999999998</v>
      </c>
      <c r="N54" s="101">
        <v>5.2919999999999998</v>
      </c>
      <c r="O54" s="63">
        <v>2530</v>
      </c>
      <c r="P54" s="64">
        <f>Table2245789101123456789101112131415161718192021222324252627282930[[#This Row],[PEMBULATAN]]*O54</f>
        <v>13388.76</v>
      </c>
    </row>
    <row r="55" spans="1:16" ht="23.25" customHeight="1" x14ac:dyDescent="0.2">
      <c r="A55" s="13"/>
      <c r="B55" s="73"/>
      <c r="C55" s="71" t="s">
        <v>4274</v>
      </c>
      <c r="D55" s="76" t="s">
        <v>69</v>
      </c>
      <c r="E55" s="12">
        <v>44485</v>
      </c>
      <c r="F55" s="74" t="s">
        <v>2543</v>
      </c>
      <c r="G55" s="12" t="s">
        <v>4155</v>
      </c>
      <c r="H55" s="75" t="s">
        <v>4156</v>
      </c>
      <c r="I55" s="15">
        <v>71</v>
      </c>
      <c r="J55" s="15">
        <v>71</v>
      </c>
      <c r="K55" s="15">
        <v>22</v>
      </c>
      <c r="L55" s="15">
        <v>7</v>
      </c>
      <c r="M55" s="79">
        <v>27.7255</v>
      </c>
      <c r="N55" s="101">
        <v>27.7255</v>
      </c>
      <c r="O55" s="63">
        <v>2530</v>
      </c>
      <c r="P55" s="64">
        <f>Table2245789101123456789101112131415161718192021222324252627282930[[#This Row],[PEMBULATAN]]*O55</f>
        <v>70145.514999999999</v>
      </c>
    </row>
    <row r="56" spans="1:16" ht="23.25" customHeight="1" x14ac:dyDescent="0.2">
      <c r="A56" s="13"/>
      <c r="B56" s="73"/>
      <c r="C56" s="71" t="s">
        <v>4275</v>
      </c>
      <c r="D56" s="76" t="s">
        <v>69</v>
      </c>
      <c r="E56" s="12">
        <v>44485</v>
      </c>
      <c r="F56" s="74" t="s">
        <v>2543</v>
      </c>
      <c r="G56" s="12" t="s">
        <v>4155</v>
      </c>
      <c r="H56" s="75" t="s">
        <v>4156</v>
      </c>
      <c r="I56" s="15">
        <v>97</v>
      </c>
      <c r="J56" s="15">
        <v>36</v>
      </c>
      <c r="K56" s="15">
        <v>14</v>
      </c>
      <c r="L56" s="15">
        <v>4</v>
      </c>
      <c r="M56" s="79">
        <v>12.222</v>
      </c>
      <c r="N56" s="101">
        <v>12.222</v>
      </c>
      <c r="O56" s="63">
        <v>2530</v>
      </c>
      <c r="P56" s="64">
        <f>Table2245789101123456789101112131415161718192021222324252627282930[[#This Row],[PEMBULATAN]]*O56</f>
        <v>30921.66</v>
      </c>
    </row>
    <row r="57" spans="1:16" ht="23.25" customHeight="1" x14ac:dyDescent="0.2">
      <c r="A57" s="13"/>
      <c r="B57" s="73"/>
      <c r="C57" s="71" t="s">
        <v>4276</v>
      </c>
      <c r="D57" s="76" t="s">
        <v>69</v>
      </c>
      <c r="E57" s="12">
        <v>44485</v>
      </c>
      <c r="F57" s="74" t="s">
        <v>2543</v>
      </c>
      <c r="G57" s="12" t="s">
        <v>4155</v>
      </c>
      <c r="H57" s="75" t="s">
        <v>4156</v>
      </c>
      <c r="I57" s="15">
        <v>86</v>
      </c>
      <c r="J57" s="15">
        <v>16</v>
      </c>
      <c r="K57" s="15">
        <v>13</v>
      </c>
      <c r="L57" s="15">
        <v>1</v>
      </c>
      <c r="M57" s="79">
        <v>4.4720000000000004</v>
      </c>
      <c r="N57" s="101">
        <v>5</v>
      </c>
      <c r="O57" s="63">
        <v>2530</v>
      </c>
      <c r="P57" s="64">
        <f>Table2245789101123456789101112131415161718192021222324252627282930[[#This Row],[PEMBULATAN]]*O57</f>
        <v>12650</v>
      </c>
    </row>
    <row r="58" spans="1:16" ht="23.25" customHeight="1" x14ac:dyDescent="0.2">
      <c r="A58" s="13"/>
      <c r="B58" s="73"/>
      <c r="C58" s="71" t="s">
        <v>4277</v>
      </c>
      <c r="D58" s="76" t="s">
        <v>69</v>
      </c>
      <c r="E58" s="12">
        <v>44485</v>
      </c>
      <c r="F58" s="74" t="s">
        <v>2543</v>
      </c>
      <c r="G58" s="12" t="s">
        <v>4155</v>
      </c>
      <c r="H58" s="75" t="s">
        <v>4156</v>
      </c>
      <c r="I58" s="15">
        <v>86</v>
      </c>
      <c r="J58" s="15">
        <v>31</v>
      </c>
      <c r="K58" s="15">
        <v>13</v>
      </c>
      <c r="L58" s="15">
        <v>3</v>
      </c>
      <c r="M58" s="79">
        <v>8.6645000000000003</v>
      </c>
      <c r="N58" s="101">
        <v>8.6645000000000003</v>
      </c>
      <c r="O58" s="63">
        <v>2530</v>
      </c>
      <c r="P58" s="64">
        <f>Table2245789101123456789101112131415161718192021222324252627282930[[#This Row],[PEMBULATAN]]*O58</f>
        <v>21921.185000000001</v>
      </c>
    </row>
    <row r="59" spans="1:16" ht="23.25" customHeight="1" x14ac:dyDescent="0.2">
      <c r="A59" s="13"/>
      <c r="B59" s="73"/>
      <c r="C59" s="71" t="s">
        <v>4278</v>
      </c>
      <c r="D59" s="76" t="s">
        <v>69</v>
      </c>
      <c r="E59" s="12">
        <v>44485</v>
      </c>
      <c r="F59" s="74" t="s">
        <v>2543</v>
      </c>
      <c r="G59" s="12" t="s">
        <v>4155</v>
      </c>
      <c r="H59" s="75" t="s">
        <v>4156</v>
      </c>
      <c r="I59" s="15">
        <v>81</v>
      </c>
      <c r="J59" s="15">
        <v>13</v>
      </c>
      <c r="K59" s="15">
        <v>12</v>
      </c>
      <c r="L59" s="15">
        <v>22</v>
      </c>
      <c r="M59" s="79">
        <v>3.1589999999999998</v>
      </c>
      <c r="N59" s="101">
        <v>22</v>
      </c>
      <c r="O59" s="63">
        <v>2530</v>
      </c>
      <c r="P59" s="64">
        <f>Table2245789101123456789101112131415161718192021222324252627282930[[#This Row],[PEMBULATAN]]*O59</f>
        <v>55660</v>
      </c>
    </row>
    <row r="60" spans="1:16" ht="23.25" customHeight="1" x14ac:dyDescent="0.2">
      <c r="A60" s="13"/>
      <c r="B60" s="73"/>
      <c r="C60" s="71" t="s">
        <v>4279</v>
      </c>
      <c r="D60" s="76" t="s">
        <v>69</v>
      </c>
      <c r="E60" s="12">
        <v>44485</v>
      </c>
      <c r="F60" s="74" t="s">
        <v>2543</v>
      </c>
      <c r="G60" s="12" t="s">
        <v>4155</v>
      </c>
      <c r="H60" s="75" t="s">
        <v>4156</v>
      </c>
      <c r="I60" s="15">
        <v>64</v>
      </c>
      <c r="J60" s="15">
        <v>45</v>
      </c>
      <c r="K60" s="15">
        <v>20</v>
      </c>
      <c r="L60" s="15">
        <v>3</v>
      </c>
      <c r="M60" s="79">
        <v>14.4</v>
      </c>
      <c r="N60" s="101">
        <v>15</v>
      </c>
      <c r="O60" s="63">
        <v>2530</v>
      </c>
      <c r="P60" s="64">
        <f>Table2245789101123456789101112131415161718192021222324252627282930[[#This Row],[PEMBULATAN]]*O60</f>
        <v>37950</v>
      </c>
    </row>
    <row r="61" spans="1:16" ht="23.25" customHeight="1" x14ac:dyDescent="0.2">
      <c r="A61" s="13"/>
      <c r="B61" s="73"/>
      <c r="C61" s="71" t="s">
        <v>4280</v>
      </c>
      <c r="D61" s="76" t="s">
        <v>69</v>
      </c>
      <c r="E61" s="12">
        <v>44485</v>
      </c>
      <c r="F61" s="74" t="s">
        <v>2543</v>
      </c>
      <c r="G61" s="12" t="s">
        <v>4155</v>
      </c>
      <c r="H61" s="75" t="s">
        <v>4156</v>
      </c>
      <c r="I61" s="15">
        <v>71</v>
      </c>
      <c r="J61" s="15">
        <v>36</v>
      </c>
      <c r="K61" s="15">
        <v>20</v>
      </c>
      <c r="L61" s="15">
        <v>7</v>
      </c>
      <c r="M61" s="79">
        <v>12.78</v>
      </c>
      <c r="N61" s="101">
        <v>12.78</v>
      </c>
      <c r="O61" s="63">
        <v>2530</v>
      </c>
      <c r="P61" s="64">
        <f>Table2245789101123456789101112131415161718192021222324252627282930[[#This Row],[PEMBULATAN]]*O61</f>
        <v>32333.399999999998</v>
      </c>
    </row>
    <row r="62" spans="1:16" ht="23.25" customHeight="1" x14ac:dyDescent="0.2">
      <c r="A62" s="13"/>
      <c r="B62" s="73"/>
      <c r="C62" s="71" t="s">
        <v>4281</v>
      </c>
      <c r="D62" s="76" t="s">
        <v>69</v>
      </c>
      <c r="E62" s="12">
        <v>44485</v>
      </c>
      <c r="F62" s="74" t="s">
        <v>2543</v>
      </c>
      <c r="G62" s="12" t="s">
        <v>4155</v>
      </c>
      <c r="H62" s="75" t="s">
        <v>4156</v>
      </c>
      <c r="I62" s="15">
        <v>94</v>
      </c>
      <c r="J62" s="15">
        <v>28</v>
      </c>
      <c r="K62" s="15">
        <v>6</v>
      </c>
      <c r="L62" s="15">
        <v>3</v>
      </c>
      <c r="M62" s="79">
        <v>3.948</v>
      </c>
      <c r="N62" s="101">
        <v>3.948</v>
      </c>
      <c r="O62" s="63">
        <v>2530</v>
      </c>
      <c r="P62" s="64">
        <f>Table2245789101123456789101112131415161718192021222324252627282930[[#This Row],[PEMBULATAN]]*O62</f>
        <v>9988.44</v>
      </c>
    </row>
    <row r="63" spans="1:16" ht="23.25" customHeight="1" x14ac:dyDescent="0.2">
      <c r="A63" s="13"/>
      <c r="B63" s="73"/>
      <c r="C63" s="71" t="s">
        <v>4282</v>
      </c>
      <c r="D63" s="76" t="s">
        <v>69</v>
      </c>
      <c r="E63" s="12">
        <v>44485</v>
      </c>
      <c r="F63" s="74" t="s">
        <v>2543</v>
      </c>
      <c r="G63" s="12" t="s">
        <v>4155</v>
      </c>
      <c r="H63" s="75" t="s">
        <v>4156</v>
      </c>
      <c r="I63" s="15">
        <v>36</v>
      </c>
      <c r="J63" s="15">
        <v>30</v>
      </c>
      <c r="K63" s="15">
        <v>28</v>
      </c>
      <c r="L63" s="15">
        <v>4</v>
      </c>
      <c r="M63" s="79">
        <v>7.56</v>
      </c>
      <c r="N63" s="101">
        <v>7.56</v>
      </c>
      <c r="O63" s="63">
        <v>2530</v>
      </c>
      <c r="P63" s="64">
        <f>Table2245789101123456789101112131415161718192021222324252627282930[[#This Row],[PEMBULATAN]]*O63</f>
        <v>19126.8</v>
      </c>
    </row>
    <row r="64" spans="1:16" ht="23.25" customHeight="1" x14ac:dyDescent="0.2">
      <c r="A64" s="13"/>
      <c r="B64" s="73"/>
      <c r="C64" s="71" t="s">
        <v>4283</v>
      </c>
      <c r="D64" s="76" t="s">
        <v>69</v>
      </c>
      <c r="E64" s="12">
        <v>44485</v>
      </c>
      <c r="F64" s="74" t="s">
        <v>2543</v>
      </c>
      <c r="G64" s="12" t="s">
        <v>4155</v>
      </c>
      <c r="H64" s="75" t="s">
        <v>4156</v>
      </c>
      <c r="I64" s="15">
        <v>35</v>
      </c>
      <c r="J64" s="15">
        <v>36</v>
      </c>
      <c r="K64" s="15">
        <v>28</v>
      </c>
      <c r="L64" s="15">
        <v>4</v>
      </c>
      <c r="M64" s="79">
        <v>8.82</v>
      </c>
      <c r="N64" s="101">
        <v>8.82</v>
      </c>
      <c r="O64" s="63">
        <v>2530</v>
      </c>
      <c r="P64" s="64">
        <f>Table2245789101123456789101112131415161718192021222324252627282930[[#This Row],[PEMBULATAN]]*O64</f>
        <v>22314.600000000002</v>
      </c>
    </row>
    <row r="65" spans="1:16" ht="23.25" customHeight="1" x14ac:dyDescent="0.2">
      <c r="A65" s="13"/>
      <c r="B65" s="73"/>
      <c r="C65" s="71" t="s">
        <v>4284</v>
      </c>
      <c r="D65" s="76" t="s">
        <v>69</v>
      </c>
      <c r="E65" s="12">
        <v>44485</v>
      </c>
      <c r="F65" s="74" t="s">
        <v>2543</v>
      </c>
      <c r="G65" s="12" t="s">
        <v>4155</v>
      </c>
      <c r="H65" s="75" t="s">
        <v>4156</v>
      </c>
      <c r="I65" s="15">
        <v>123</v>
      </c>
      <c r="J65" s="15">
        <v>15</v>
      </c>
      <c r="K65" s="15">
        <v>15</v>
      </c>
      <c r="L65" s="15">
        <v>3</v>
      </c>
      <c r="M65" s="79">
        <v>6.9187500000000002</v>
      </c>
      <c r="N65" s="101">
        <v>6.9187500000000002</v>
      </c>
      <c r="O65" s="63">
        <v>2530</v>
      </c>
      <c r="P65" s="64">
        <f>Table2245789101123456789101112131415161718192021222324252627282930[[#This Row],[PEMBULATAN]]*O65</f>
        <v>17504.4375</v>
      </c>
    </row>
    <row r="66" spans="1:16" ht="23.25" customHeight="1" x14ac:dyDescent="0.2">
      <c r="A66" s="13"/>
      <c r="B66" s="73"/>
      <c r="C66" s="71" t="s">
        <v>4285</v>
      </c>
      <c r="D66" s="76" t="s">
        <v>69</v>
      </c>
      <c r="E66" s="12">
        <v>44485</v>
      </c>
      <c r="F66" s="74" t="s">
        <v>2543</v>
      </c>
      <c r="G66" s="12" t="s">
        <v>4155</v>
      </c>
      <c r="H66" s="75" t="s">
        <v>4156</v>
      </c>
      <c r="I66" s="15">
        <v>50</v>
      </c>
      <c r="J66" s="15">
        <v>50</v>
      </c>
      <c r="K66" s="15">
        <v>12</v>
      </c>
      <c r="L66" s="15">
        <v>3</v>
      </c>
      <c r="M66" s="79">
        <v>7.5</v>
      </c>
      <c r="N66" s="101">
        <v>7.5</v>
      </c>
      <c r="O66" s="63">
        <v>2530</v>
      </c>
      <c r="P66" s="64">
        <f>Table2245789101123456789101112131415161718192021222324252627282930[[#This Row],[PEMBULATAN]]*O66</f>
        <v>18975</v>
      </c>
    </row>
    <row r="67" spans="1:16" ht="23.25" customHeight="1" x14ac:dyDescent="0.2">
      <c r="A67" s="13"/>
      <c r="B67" s="73"/>
      <c r="C67" s="71" t="s">
        <v>4286</v>
      </c>
      <c r="D67" s="76" t="s">
        <v>69</v>
      </c>
      <c r="E67" s="12">
        <v>44485</v>
      </c>
      <c r="F67" s="74" t="s">
        <v>2543</v>
      </c>
      <c r="G67" s="12" t="s">
        <v>4155</v>
      </c>
      <c r="H67" s="75" t="s">
        <v>4156</v>
      </c>
      <c r="I67" s="15">
        <v>82</v>
      </c>
      <c r="J67" s="15">
        <v>41</v>
      </c>
      <c r="K67" s="15">
        <v>26</v>
      </c>
      <c r="L67" s="15">
        <v>20</v>
      </c>
      <c r="M67" s="79">
        <v>21.853000000000002</v>
      </c>
      <c r="N67" s="101">
        <v>21.853000000000002</v>
      </c>
      <c r="O67" s="63">
        <v>2530</v>
      </c>
      <c r="P67" s="64">
        <f>Table2245789101123456789101112131415161718192021222324252627282930[[#This Row],[PEMBULATAN]]*O67</f>
        <v>55288.090000000004</v>
      </c>
    </row>
    <row r="68" spans="1:16" ht="23.25" customHeight="1" x14ac:dyDescent="0.2">
      <c r="A68" s="13"/>
      <c r="B68" s="73"/>
      <c r="C68" s="71" t="s">
        <v>4287</v>
      </c>
      <c r="D68" s="76" t="s">
        <v>69</v>
      </c>
      <c r="E68" s="12">
        <v>44485</v>
      </c>
      <c r="F68" s="74" t="s">
        <v>2543</v>
      </c>
      <c r="G68" s="12" t="s">
        <v>4155</v>
      </c>
      <c r="H68" s="75" t="s">
        <v>4156</v>
      </c>
      <c r="I68" s="15">
        <v>38</v>
      </c>
      <c r="J68" s="15">
        <v>25</v>
      </c>
      <c r="K68" s="15">
        <v>20</v>
      </c>
      <c r="L68" s="15">
        <v>11</v>
      </c>
      <c r="M68" s="79">
        <v>4.75</v>
      </c>
      <c r="N68" s="101">
        <v>11</v>
      </c>
      <c r="O68" s="63">
        <v>2530</v>
      </c>
      <c r="P68" s="64">
        <f>Table2245789101123456789101112131415161718192021222324252627282930[[#This Row],[PEMBULATAN]]*O68</f>
        <v>27830</v>
      </c>
    </row>
    <row r="69" spans="1:16" ht="23.25" customHeight="1" x14ac:dyDescent="0.2">
      <c r="A69" s="13"/>
      <c r="B69" s="73"/>
      <c r="C69" s="71" t="s">
        <v>4288</v>
      </c>
      <c r="D69" s="76" t="s">
        <v>69</v>
      </c>
      <c r="E69" s="12">
        <v>44485</v>
      </c>
      <c r="F69" s="74" t="s">
        <v>2543</v>
      </c>
      <c r="G69" s="12" t="s">
        <v>4155</v>
      </c>
      <c r="H69" s="75" t="s">
        <v>4156</v>
      </c>
      <c r="I69" s="15">
        <v>65</v>
      </c>
      <c r="J69" s="15">
        <v>26</v>
      </c>
      <c r="K69" s="15">
        <v>15</v>
      </c>
      <c r="L69" s="15">
        <v>4</v>
      </c>
      <c r="M69" s="79">
        <v>6.3375000000000004</v>
      </c>
      <c r="N69" s="101">
        <v>7</v>
      </c>
      <c r="O69" s="63">
        <v>2530</v>
      </c>
      <c r="P69" s="64">
        <f>Table2245789101123456789101112131415161718192021222324252627282930[[#This Row],[PEMBULATAN]]*O69</f>
        <v>17710</v>
      </c>
    </row>
    <row r="70" spans="1:16" ht="23.25" customHeight="1" x14ac:dyDescent="0.2">
      <c r="A70" s="13"/>
      <c r="B70" s="73"/>
      <c r="C70" s="71" t="s">
        <v>4289</v>
      </c>
      <c r="D70" s="76" t="s">
        <v>69</v>
      </c>
      <c r="E70" s="12">
        <v>44485</v>
      </c>
      <c r="F70" s="74" t="s">
        <v>2543</v>
      </c>
      <c r="G70" s="12" t="s">
        <v>4155</v>
      </c>
      <c r="H70" s="75" t="s">
        <v>4156</v>
      </c>
      <c r="I70" s="15">
        <v>51</v>
      </c>
      <c r="J70" s="15">
        <v>41</v>
      </c>
      <c r="K70" s="15">
        <v>6</v>
      </c>
      <c r="L70" s="15">
        <v>1</v>
      </c>
      <c r="M70" s="79">
        <v>3.1364999999999998</v>
      </c>
      <c r="N70" s="101">
        <v>3.1364999999999998</v>
      </c>
      <c r="O70" s="63">
        <v>2530</v>
      </c>
      <c r="P70" s="64">
        <f>Table2245789101123456789101112131415161718192021222324252627282930[[#This Row],[PEMBULATAN]]*O70</f>
        <v>7935.3449999999993</v>
      </c>
    </row>
    <row r="71" spans="1:16" ht="23.25" customHeight="1" x14ac:dyDescent="0.2">
      <c r="A71" s="13"/>
      <c r="B71" s="73"/>
      <c r="C71" s="71" t="s">
        <v>4290</v>
      </c>
      <c r="D71" s="76" t="s">
        <v>69</v>
      </c>
      <c r="E71" s="12">
        <v>44485</v>
      </c>
      <c r="F71" s="74" t="s">
        <v>2543</v>
      </c>
      <c r="G71" s="12" t="s">
        <v>4155</v>
      </c>
      <c r="H71" s="75" t="s">
        <v>4156</v>
      </c>
      <c r="I71" s="15">
        <v>84</v>
      </c>
      <c r="J71" s="15">
        <v>21</v>
      </c>
      <c r="K71" s="15">
        <v>21</v>
      </c>
      <c r="L71" s="15">
        <v>10</v>
      </c>
      <c r="M71" s="79">
        <v>9.2609999999999992</v>
      </c>
      <c r="N71" s="101">
        <v>10</v>
      </c>
      <c r="O71" s="63">
        <v>2530</v>
      </c>
      <c r="P71" s="64">
        <f>Table2245789101123456789101112131415161718192021222324252627282930[[#This Row],[PEMBULATAN]]*O71</f>
        <v>25300</v>
      </c>
    </row>
    <row r="72" spans="1:16" ht="23.25" customHeight="1" x14ac:dyDescent="0.2">
      <c r="A72" s="13"/>
      <c r="B72" s="73"/>
      <c r="C72" s="71" t="s">
        <v>4291</v>
      </c>
      <c r="D72" s="76" t="s">
        <v>69</v>
      </c>
      <c r="E72" s="12">
        <v>44485</v>
      </c>
      <c r="F72" s="74" t="s">
        <v>2543</v>
      </c>
      <c r="G72" s="12" t="s">
        <v>4155</v>
      </c>
      <c r="H72" s="75" t="s">
        <v>4156</v>
      </c>
      <c r="I72" s="15">
        <v>58</v>
      </c>
      <c r="J72" s="15">
        <v>38</v>
      </c>
      <c r="K72" s="15">
        <v>16</v>
      </c>
      <c r="L72" s="15">
        <v>5</v>
      </c>
      <c r="M72" s="79">
        <v>8.8160000000000007</v>
      </c>
      <c r="N72" s="101">
        <v>8.8160000000000007</v>
      </c>
      <c r="O72" s="63">
        <v>2530</v>
      </c>
      <c r="P72" s="64">
        <f>Table2245789101123456789101112131415161718192021222324252627282930[[#This Row],[PEMBULATAN]]*O72</f>
        <v>22304.480000000003</v>
      </c>
    </row>
    <row r="73" spans="1:16" ht="23.25" customHeight="1" x14ac:dyDescent="0.2">
      <c r="A73" s="13"/>
      <c r="B73" s="73"/>
      <c r="C73" s="71" t="s">
        <v>4292</v>
      </c>
      <c r="D73" s="76" t="s">
        <v>69</v>
      </c>
      <c r="E73" s="12">
        <v>44485</v>
      </c>
      <c r="F73" s="74" t="s">
        <v>2543</v>
      </c>
      <c r="G73" s="12" t="s">
        <v>4155</v>
      </c>
      <c r="H73" s="75" t="s">
        <v>4156</v>
      </c>
      <c r="I73" s="15">
        <v>51</v>
      </c>
      <c r="J73" s="15">
        <v>41</v>
      </c>
      <c r="K73" s="15">
        <v>6</v>
      </c>
      <c r="L73" s="15">
        <v>1</v>
      </c>
      <c r="M73" s="79">
        <v>3.1364999999999998</v>
      </c>
      <c r="N73" s="101">
        <v>3.1364999999999998</v>
      </c>
      <c r="O73" s="63">
        <v>2530</v>
      </c>
      <c r="P73" s="64">
        <f>Table2245789101123456789101112131415161718192021222324252627282930[[#This Row],[PEMBULATAN]]*O73</f>
        <v>7935.3449999999993</v>
      </c>
    </row>
    <row r="74" spans="1:16" ht="23.25" customHeight="1" x14ac:dyDescent="0.2">
      <c r="A74" s="13"/>
      <c r="B74" s="73"/>
      <c r="C74" s="71" t="s">
        <v>4293</v>
      </c>
      <c r="D74" s="76" t="s">
        <v>69</v>
      </c>
      <c r="E74" s="12">
        <v>44485</v>
      </c>
      <c r="F74" s="74" t="s">
        <v>2543</v>
      </c>
      <c r="G74" s="12" t="s">
        <v>4155</v>
      </c>
      <c r="H74" s="75" t="s">
        <v>4156</v>
      </c>
      <c r="I74" s="15">
        <v>94</v>
      </c>
      <c r="J74" s="15">
        <v>11</v>
      </c>
      <c r="K74" s="15">
        <v>11</v>
      </c>
      <c r="L74" s="15">
        <v>2</v>
      </c>
      <c r="M74" s="79">
        <v>2.8435000000000001</v>
      </c>
      <c r="N74" s="101">
        <v>2.8435000000000001</v>
      </c>
      <c r="O74" s="63">
        <v>2530</v>
      </c>
      <c r="P74" s="64">
        <f>Table2245789101123456789101112131415161718192021222324252627282930[[#This Row],[PEMBULATAN]]*O74</f>
        <v>7194.0550000000003</v>
      </c>
    </row>
    <row r="75" spans="1:16" ht="23.25" customHeight="1" x14ac:dyDescent="0.2">
      <c r="A75" s="13"/>
      <c r="B75" s="73"/>
      <c r="C75" s="71" t="s">
        <v>4294</v>
      </c>
      <c r="D75" s="76" t="s">
        <v>69</v>
      </c>
      <c r="E75" s="12">
        <v>44485</v>
      </c>
      <c r="F75" s="74" t="s">
        <v>2543</v>
      </c>
      <c r="G75" s="12" t="s">
        <v>4155</v>
      </c>
      <c r="H75" s="75" t="s">
        <v>4156</v>
      </c>
      <c r="I75" s="15">
        <v>66</v>
      </c>
      <c r="J75" s="15">
        <v>58</v>
      </c>
      <c r="K75" s="15">
        <v>22</v>
      </c>
      <c r="L75" s="15">
        <v>13</v>
      </c>
      <c r="M75" s="79">
        <v>21.053999999999998</v>
      </c>
      <c r="N75" s="101">
        <v>21.053999999999998</v>
      </c>
      <c r="O75" s="63">
        <v>2530</v>
      </c>
      <c r="P75" s="64">
        <f>Table2245789101123456789101112131415161718192021222324252627282930[[#This Row],[PEMBULATAN]]*O75</f>
        <v>53266.619999999995</v>
      </c>
    </row>
    <row r="76" spans="1:16" ht="23.25" customHeight="1" x14ac:dyDescent="0.2">
      <c r="A76" s="13"/>
      <c r="B76" s="73"/>
      <c r="C76" s="71" t="s">
        <v>4295</v>
      </c>
      <c r="D76" s="76" t="s">
        <v>69</v>
      </c>
      <c r="E76" s="12">
        <v>44485</v>
      </c>
      <c r="F76" s="74" t="s">
        <v>2543</v>
      </c>
      <c r="G76" s="12" t="s">
        <v>4155</v>
      </c>
      <c r="H76" s="75" t="s">
        <v>4156</v>
      </c>
      <c r="I76" s="15">
        <v>78</v>
      </c>
      <c r="J76" s="15">
        <v>50</v>
      </c>
      <c r="K76" s="15">
        <v>31</v>
      </c>
      <c r="L76" s="15">
        <v>22</v>
      </c>
      <c r="M76" s="79">
        <v>30.225000000000001</v>
      </c>
      <c r="N76" s="101">
        <v>30.225000000000001</v>
      </c>
      <c r="O76" s="63">
        <v>2530</v>
      </c>
      <c r="P76" s="64">
        <f>Table2245789101123456789101112131415161718192021222324252627282930[[#This Row],[PEMBULATAN]]*O76</f>
        <v>76469.25</v>
      </c>
    </row>
    <row r="77" spans="1:16" ht="23.25" customHeight="1" x14ac:dyDescent="0.2">
      <c r="A77" s="13"/>
      <c r="B77" s="73"/>
      <c r="C77" s="71" t="s">
        <v>4296</v>
      </c>
      <c r="D77" s="76" t="s">
        <v>69</v>
      </c>
      <c r="E77" s="12">
        <v>44485</v>
      </c>
      <c r="F77" s="74" t="s">
        <v>2543</v>
      </c>
      <c r="G77" s="12" t="s">
        <v>4155</v>
      </c>
      <c r="H77" s="75" t="s">
        <v>4156</v>
      </c>
      <c r="I77" s="15">
        <v>81</v>
      </c>
      <c r="J77" s="15">
        <v>36</v>
      </c>
      <c r="K77" s="15">
        <v>41</v>
      </c>
      <c r="L77" s="15">
        <v>20</v>
      </c>
      <c r="M77" s="79">
        <v>29.888999999999999</v>
      </c>
      <c r="N77" s="101">
        <v>29.888999999999999</v>
      </c>
      <c r="O77" s="63">
        <v>2530</v>
      </c>
      <c r="P77" s="64">
        <f>Table2245789101123456789101112131415161718192021222324252627282930[[#This Row],[PEMBULATAN]]*O77</f>
        <v>75619.17</v>
      </c>
    </row>
    <row r="78" spans="1:16" ht="23.25" customHeight="1" x14ac:dyDescent="0.2">
      <c r="A78" s="13"/>
      <c r="B78" s="73"/>
      <c r="C78" s="71" t="s">
        <v>4297</v>
      </c>
      <c r="D78" s="76" t="s">
        <v>69</v>
      </c>
      <c r="E78" s="12">
        <v>44485</v>
      </c>
      <c r="F78" s="74" t="s">
        <v>2543</v>
      </c>
      <c r="G78" s="12" t="s">
        <v>4155</v>
      </c>
      <c r="H78" s="75" t="s">
        <v>4156</v>
      </c>
      <c r="I78" s="15">
        <v>64</v>
      </c>
      <c r="J78" s="15">
        <v>41</v>
      </c>
      <c r="K78" s="15">
        <v>22</v>
      </c>
      <c r="L78" s="15">
        <v>2</v>
      </c>
      <c r="M78" s="79">
        <v>14.432</v>
      </c>
      <c r="N78" s="101">
        <v>15</v>
      </c>
      <c r="O78" s="63">
        <v>2530</v>
      </c>
      <c r="P78" s="64">
        <f>Table2245789101123456789101112131415161718192021222324252627282930[[#This Row],[PEMBULATAN]]*O78</f>
        <v>37950</v>
      </c>
    </row>
    <row r="79" spans="1:16" ht="23.25" customHeight="1" x14ac:dyDescent="0.2">
      <c r="A79" s="13"/>
      <c r="B79" s="73"/>
      <c r="C79" s="71" t="s">
        <v>4298</v>
      </c>
      <c r="D79" s="76" t="s">
        <v>69</v>
      </c>
      <c r="E79" s="12">
        <v>44485</v>
      </c>
      <c r="F79" s="74" t="s">
        <v>2543</v>
      </c>
      <c r="G79" s="12" t="s">
        <v>4155</v>
      </c>
      <c r="H79" s="75" t="s">
        <v>4156</v>
      </c>
      <c r="I79" s="15">
        <v>56</v>
      </c>
      <c r="J79" s="15">
        <v>26</v>
      </c>
      <c r="K79" s="15">
        <v>8</v>
      </c>
      <c r="L79" s="15">
        <v>2</v>
      </c>
      <c r="M79" s="79">
        <v>2.9119999999999999</v>
      </c>
      <c r="N79" s="101">
        <v>2.9119999999999999</v>
      </c>
      <c r="O79" s="63">
        <v>2530</v>
      </c>
      <c r="P79" s="64">
        <f>Table2245789101123456789101112131415161718192021222324252627282930[[#This Row],[PEMBULATAN]]*O79</f>
        <v>7367.36</v>
      </c>
    </row>
    <row r="80" spans="1:16" ht="23.25" customHeight="1" x14ac:dyDescent="0.2">
      <c r="A80" s="13"/>
      <c r="B80" s="73"/>
      <c r="C80" s="71" t="s">
        <v>4299</v>
      </c>
      <c r="D80" s="76" t="s">
        <v>69</v>
      </c>
      <c r="E80" s="12">
        <v>44485</v>
      </c>
      <c r="F80" s="74" t="s">
        <v>2543</v>
      </c>
      <c r="G80" s="12" t="s">
        <v>4155</v>
      </c>
      <c r="H80" s="75" t="s">
        <v>4156</v>
      </c>
      <c r="I80" s="15">
        <v>58</v>
      </c>
      <c r="J80" s="15">
        <v>30</v>
      </c>
      <c r="K80" s="15">
        <v>21</v>
      </c>
      <c r="L80" s="15">
        <v>7</v>
      </c>
      <c r="M80" s="79">
        <v>9.1349999999999998</v>
      </c>
      <c r="N80" s="101">
        <v>9.1349999999999998</v>
      </c>
      <c r="O80" s="63">
        <v>2530</v>
      </c>
      <c r="P80" s="64">
        <f>Table2245789101123456789101112131415161718192021222324252627282930[[#This Row],[PEMBULATAN]]*O80</f>
        <v>23111.55</v>
      </c>
    </row>
    <row r="81" spans="1:16" ht="23.25" customHeight="1" x14ac:dyDescent="0.2">
      <c r="A81" s="13"/>
      <c r="B81" s="73"/>
      <c r="C81" s="71" t="s">
        <v>4300</v>
      </c>
      <c r="D81" s="76" t="s">
        <v>69</v>
      </c>
      <c r="E81" s="12">
        <v>44485</v>
      </c>
      <c r="F81" s="74" t="s">
        <v>2543</v>
      </c>
      <c r="G81" s="12" t="s">
        <v>4155</v>
      </c>
      <c r="H81" s="75" t="s">
        <v>4156</v>
      </c>
      <c r="I81" s="15">
        <v>71</v>
      </c>
      <c r="J81" s="15">
        <v>40</v>
      </c>
      <c r="K81" s="15">
        <v>30</v>
      </c>
      <c r="L81" s="15">
        <v>15</v>
      </c>
      <c r="M81" s="79">
        <v>21.3</v>
      </c>
      <c r="N81" s="101">
        <v>22</v>
      </c>
      <c r="O81" s="63">
        <v>2530</v>
      </c>
      <c r="P81" s="64">
        <f>Table2245789101123456789101112131415161718192021222324252627282930[[#This Row],[PEMBULATAN]]*O81</f>
        <v>55660</v>
      </c>
    </row>
    <row r="82" spans="1:16" ht="23.25" customHeight="1" x14ac:dyDescent="0.2">
      <c r="A82" s="13"/>
      <c r="B82" s="73"/>
      <c r="C82" s="71" t="s">
        <v>4301</v>
      </c>
      <c r="D82" s="76" t="s">
        <v>69</v>
      </c>
      <c r="E82" s="12">
        <v>44485</v>
      </c>
      <c r="F82" s="74" t="s">
        <v>2543</v>
      </c>
      <c r="G82" s="12" t="s">
        <v>4155</v>
      </c>
      <c r="H82" s="75" t="s">
        <v>4156</v>
      </c>
      <c r="I82" s="15">
        <v>52</v>
      </c>
      <c r="J82" s="15">
        <v>52</v>
      </c>
      <c r="K82" s="15">
        <v>55</v>
      </c>
      <c r="L82" s="15">
        <v>26</v>
      </c>
      <c r="M82" s="79">
        <v>37.18</v>
      </c>
      <c r="N82" s="101">
        <v>37.18</v>
      </c>
      <c r="O82" s="63">
        <v>2530</v>
      </c>
      <c r="P82" s="64">
        <f>Table2245789101123456789101112131415161718192021222324252627282930[[#This Row],[PEMBULATAN]]*O82</f>
        <v>94065.4</v>
      </c>
    </row>
    <row r="83" spans="1:16" ht="23.25" customHeight="1" x14ac:dyDescent="0.2">
      <c r="A83" s="13"/>
      <c r="B83" s="73"/>
      <c r="C83" s="71" t="s">
        <v>4302</v>
      </c>
      <c r="D83" s="76" t="s">
        <v>69</v>
      </c>
      <c r="E83" s="12">
        <v>44485</v>
      </c>
      <c r="F83" s="74" t="s">
        <v>2543</v>
      </c>
      <c r="G83" s="12" t="s">
        <v>4155</v>
      </c>
      <c r="H83" s="75" t="s">
        <v>4156</v>
      </c>
      <c r="I83" s="15">
        <v>44</v>
      </c>
      <c r="J83" s="15">
        <v>26</v>
      </c>
      <c r="K83" s="15">
        <v>32</v>
      </c>
      <c r="L83" s="15">
        <v>11</v>
      </c>
      <c r="M83" s="79">
        <v>9.1519999999999992</v>
      </c>
      <c r="N83" s="101">
        <v>11</v>
      </c>
      <c r="O83" s="63">
        <v>2530</v>
      </c>
      <c r="P83" s="64">
        <f>Table2245789101123456789101112131415161718192021222324252627282930[[#This Row],[PEMBULATAN]]*O83</f>
        <v>27830</v>
      </c>
    </row>
    <row r="84" spans="1:16" ht="23.25" customHeight="1" x14ac:dyDescent="0.2">
      <c r="A84" s="13"/>
      <c r="B84" s="73"/>
      <c r="C84" s="71" t="s">
        <v>4303</v>
      </c>
      <c r="D84" s="76" t="s">
        <v>69</v>
      </c>
      <c r="E84" s="12">
        <v>44485</v>
      </c>
      <c r="F84" s="74" t="s">
        <v>2543</v>
      </c>
      <c r="G84" s="12" t="s">
        <v>4155</v>
      </c>
      <c r="H84" s="75" t="s">
        <v>4156</v>
      </c>
      <c r="I84" s="15">
        <v>44</v>
      </c>
      <c r="J84" s="15">
        <v>38</v>
      </c>
      <c r="K84" s="15">
        <v>38</v>
      </c>
      <c r="L84" s="15">
        <v>12</v>
      </c>
      <c r="M84" s="79">
        <v>15.884</v>
      </c>
      <c r="N84" s="101">
        <v>15.884</v>
      </c>
      <c r="O84" s="63">
        <v>2530</v>
      </c>
      <c r="P84" s="64">
        <f>Table2245789101123456789101112131415161718192021222324252627282930[[#This Row],[PEMBULATAN]]*O84</f>
        <v>40186.520000000004</v>
      </c>
    </row>
    <row r="85" spans="1:16" ht="23.25" customHeight="1" x14ac:dyDescent="0.2">
      <c r="A85" s="13"/>
      <c r="B85" s="73"/>
      <c r="C85" s="71" t="s">
        <v>4304</v>
      </c>
      <c r="D85" s="76" t="s">
        <v>69</v>
      </c>
      <c r="E85" s="12">
        <v>44485</v>
      </c>
      <c r="F85" s="74" t="s">
        <v>2543</v>
      </c>
      <c r="G85" s="12" t="s">
        <v>4155</v>
      </c>
      <c r="H85" s="75" t="s">
        <v>4156</v>
      </c>
      <c r="I85" s="15">
        <v>80</v>
      </c>
      <c r="J85" s="15">
        <v>71</v>
      </c>
      <c r="K85" s="15">
        <v>47</v>
      </c>
      <c r="L85" s="15">
        <v>45</v>
      </c>
      <c r="M85" s="79">
        <v>66.739999999999995</v>
      </c>
      <c r="N85" s="101">
        <v>66.739999999999995</v>
      </c>
      <c r="O85" s="63">
        <v>2530</v>
      </c>
      <c r="P85" s="64">
        <f>Table2245789101123456789101112131415161718192021222324252627282930[[#This Row],[PEMBULATAN]]*O85</f>
        <v>168852.19999999998</v>
      </c>
    </row>
    <row r="86" spans="1:16" ht="23.25" customHeight="1" x14ac:dyDescent="0.2">
      <c r="A86" s="13"/>
      <c r="B86" s="73"/>
      <c r="C86" s="71" t="s">
        <v>4305</v>
      </c>
      <c r="D86" s="76" t="s">
        <v>69</v>
      </c>
      <c r="E86" s="12">
        <v>44485</v>
      </c>
      <c r="F86" s="74" t="s">
        <v>2543</v>
      </c>
      <c r="G86" s="12" t="s">
        <v>4155</v>
      </c>
      <c r="H86" s="75" t="s">
        <v>4156</v>
      </c>
      <c r="I86" s="15">
        <v>93</v>
      </c>
      <c r="J86" s="15">
        <v>56</v>
      </c>
      <c r="K86" s="15">
        <v>37</v>
      </c>
      <c r="L86" s="15">
        <v>22</v>
      </c>
      <c r="M86" s="79">
        <v>48.173999999999999</v>
      </c>
      <c r="N86" s="101">
        <v>48.173999999999999</v>
      </c>
      <c r="O86" s="63">
        <v>2530</v>
      </c>
      <c r="P86" s="64">
        <f>Table2245789101123456789101112131415161718192021222324252627282930[[#This Row],[PEMBULATAN]]*O86</f>
        <v>121880.22</v>
      </c>
    </row>
    <row r="87" spans="1:16" ht="23.25" customHeight="1" x14ac:dyDescent="0.2">
      <c r="A87" s="13"/>
      <c r="B87" s="73"/>
      <c r="C87" s="71" t="s">
        <v>4306</v>
      </c>
      <c r="D87" s="76" t="s">
        <v>69</v>
      </c>
      <c r="E87" s="12">
        <v>44485</v>
      </c>
      <c r="F87" s="74" t="s">
        <v>2543</v>
      </c>
      <c r="G87" s="12" t="s">
        <v>4155</v>
      </c>
      <c r="H87" s="75" t="s">
        <v>4156</v>
      </c>
      <c r="I87" s="15">
        <v>99</v>
      </c>
      <c r="J87" s="15">
        <v>54</v>
      </c>
      <c r="K87" s="15">
        <v>36</v>
      </c>
      <c r="L87" s="15">
        <v>31</v>
      </c>
      <c r="M87" s="79">
        <v>48.113999999999997</v>
      </c>
      <c r="N87" s="101">
        <v>48.113999999999997</v>
      </c>
      <c r="O87" s="63">
        <v>2530</v>
      </c>
      <c r="P87" s="64">
        <f>Table2245789101123456789101112131415161718192021222324252627282930[[#This Row],[PEMBULATAN]]*O87</f>
        <v>121728.42</v>
      </c>
    </row>
    <row r="88" spans="1:16" ht="23.25" customHeight="1" x14ac:dyDescent="0.2">
      <c r="A88" s="13"/>
      <c r="B88" s="73"/>
      <c r="C88" s="71" t="s">
        <v>4307</v>
      </c>
      <c r="D88" s="76" t="s">
        <v>69</v>
      </c>
      <c r="E88" s="12">
        <v>44485</v>
      </c>
      <c r="F88" s="74" t="s">
        <v>2543</v>
      </c>
      <c r="G88" s="12" t="s">
        <v>4155</v>
      </c>
      <c r="H88" s="75" t="s">
        <v>4156</v>
      </c>
      <c r="I88" s="15">
        <v>102</v>
      </c>
      <c r="J88" s="15">
        <v>63</v>
      </c>
      <c r="K88" s="15">
        <v>30</v>
      </c>
      <c r="L88" s="15">
        <v>25</v>
      </c>
      <c r="M88" s="79">
        <v>48.195</v>
      </c>
      <c r="N88" s="101">
        <v>48.195</v>
      </c>
      <c r="O88" s="63">
        <v>2530</v>
      </c>
      <c r="P88" s="64">
        <f>Table2245789101123456789101112131415161718192021222324252627282930[[#This Row],[PEMBULATAN]]*O88</f>
        <v>121933.35</v>
      </c>
    </row>
    <row r="89" spans="1:16" ht="23.25" customHeight="1" x14ac:dyDescent="0.2">
      <c r="A89" s="13"/>
      <c r="B89" s="73"/>
      <c r="C89" s="71" t="s">
        <v>4308</v>
      </c>
      <c r="D89" s="76" t="s">
        <v>69</v>
      </c>
      <c r="E89" s="12">
        <v>44485</v>
      </c>
      <c r="F89" s="74" t="s">
        <v>2543</v>
      </c>
      <c r="G89" s="12" t="s">
        <v>4155</v>
      </c>
      <c r="H89" s="75" t="s">
        <v>4156</v>
      </c>
      <c r="I89" s="15">
        <v>101</v>
      </c>
      <c r="J89" s="15">
        <v>61</v>
      </c>
      <c r="K89" s="15">
        <v>29</v>
      </c>
      <c r="L89" s="15">
        <v>20</v>
      </c>
      <c r="M89" s="79">
        <v>44.667250000000003</v>
      </c>
      <c r="N89" s="101">
        <v>44.667250000000003</v>
      </c>
      <c r="O89" s="63">
        <v>2530</v>
      </c>
      <c r="P89" s="64">
        <f>Table2245789101123456789101112131415161718192021222324252627282930[[#This Row],[PEMBULATAN]]*O89</f>
        <v>113008.1425</v>
      </c>
    </row>
    <row r="90" spans="1:16" ht="23.25" customHeight="1" x14ac:dyDescent="0.2">
      <c r="A90" s="13"/>
      <c r="B90" s="73"/>
      <c r="C90" s="71" t="s">
        <v>4309</v>
      </c>
      <c r="D90" s="76" t="s">
        <v>69</v>
      </c>
      <c r="E90" s="12">
        <v>44485</v>
      </c>
      <c r="F90" s="74" t="s">
        <v>2543</v>
      </c>
      <c r="G90" s="12" t="s">
        <v>4155</v>
      </c>
      <c r="H90" s="75" t="s">
        <v>4156</v>
      </c>
      <c r="I90" s="15">
        <v>70</v>
      </c>
      <c r="J90" s="15">
        <v>60</v>
      </c>
      <c r="K90" s="15">
        <v>16</v>
      </c>
      <c r="L90" s="15">
        <v>9</v>
      </c>
      <c r="M90" s="79">
        <v>16.8</v>
      </c>
      <c r="N90" s="101">
        <v>16.8</v>
      </c>
      <c r="O90" s="63">
        <v>2530</v>
      </c>
      <c r="P90" s="64">
        <f>Table2245789101123456789101112131415161718192021222324252627282930[[#This Row],[PEMBULATAN]]*O90</f>
        <v>42504</v>
      </c>
    </row>
    <row r="91" spans="1:16" ht="23.25" customHeight="1" x14ac:dyDescent="0.2">
      <c r="A91" s="13"/>
      <c r="B91" s="73"/>
      <c r="C91" s="71" t="s">
        <v>4310</v>
      </c>
      <c r="D91" s="76" t="s">
        <v>69</v>
      </c>
      <c r="E91" s="12">
        <v>44485</v>
      </c>
      <c r="F91" s="74" t="s">
        <v>2543</v>
      </c>
      <c r="G91" s="12" t="s">
        <v>4155</v>
      </c>
      <c r="H91" s="75" t="s">
        <v>4156</v>
      </c>
      <c r="I91" s="15">
        <v>84</v>
      </c>
      <c r="J91" s="15">
        <v>61</v>
      </c>
      <c r="K91" s="15">
        <v>25</v>
      </c>
      <c r="L91" s="15">
        <v>12</v>
      </c>
      <c r="M91" s="79">
        <v>32.024999999999999</v>
      </c>
      <c r="N91" s="101">
        <v>32.024999999999999</v>
      </c>
      <c r="O91" s="63">
        <v>2530</v>
      </c>
      <c r="P91" s="64">
        <f>Table2245789101123456789101112131415161718192021222324252627282930[[#This Row],[PEMBULATAN]]*O91</f>
        <v>81023.25</v>
      </c>
    </row>
    <row r="92" spans="1:16" ht="23.25" customHeight="1" x14ac:dyDescent="0.2">
      <c r="A92" s="13"/>
      <c r="B92" s="73"/>
      <c r="C92" s="71" t="s">
        <v>4311</v>
      </c>
      <c r="D92" s="76" t="s">
        <v>69</v>
      </c>
      <c r="E92" s="12">
        <v>44485</v>
      </c>
      <c r="F92" s="74" t="s">
        <v>2543</v>
      </c>
      <c r="G92" s="12" t="s">
        <v>4155</v>
      </c>
      <c r="H92" s="75" t="s">
        <v>4156</v>
      </c>
      <c r="I92" s="15">
        <v>89</v>
      </c>
      <c r="J92" s="15">
        <v>62</v>
      </c>
      <c r="K92" s="15">
        <v>22</v>
      </c>
      <c r="L92" s="15">
        <v>10</v>
      </c>
      <c r="M92" s="79">
        <v>30.349</v>
      </c>
      <c r="N92" s="101">
        <v>31</v>
      </c>
      <c r="O92" s="63">
        <v>2530</v>
      </c>
      <c r="P92" s="64">
        <f>Table2245789101123456789101112131415161718192021222324252627282930[[#This Row],[PEMBULATAN]]*O92</f>
        <v>78430</v>
      </c>
    </row>
    <row r="93" spans="1:16" ht="23.25" customHeight="1" x14ac:dyDescent="0.2">
      <c r="A93" s="13"/>
      <c r="B93" s="73"/>
      <c r="C93" s="71" t="s">
        <v>4312</v>
      </c>
      <c r="D93" s="76" t="s">
        <v>69</v>
      </c>
      <c r="E93" s="12">
        <v>44485</v>
      </c>
      <c r="F93" s="74" t="s">
        <v>2543</v>
      </c>
      <c r="G93" s="12" t="s">
        <v>4155</v>
      </c>
      <c r="H93" s="75" t="s">
        <v>4156</v>
      </c>
      <c r="I93" s="15">
        <v>103</v>
      </c>
      <c r="J93" s="15">
        <v>66</v>
      </c>
      <c r="K93" s="15">
        <v>28</v>
      </c>
      <c r="L93" s="15">
        <v>21</v>
      </c>
      <c r="M93" s="79">
        <v>47.585999999999999</v>
      </c>
      <c r="N93" s="101">
        <v>47.585999999999999</v>
      </c>
      <c r="O93" s="63">
        <v>2530</v>
      </c>
      <c r="P93" s="64">
        <f>Table2245789101123456789101112131415161718192021222324252627282930[[#This Row],[PEMBULATAN]]*O93</f>
        <v>120392.58</v>
      </c>
    </row>
    <row r="94" spans="1:16" ht="23.25" customHeight="1" x14ac:dyDescent="0.2">
      <c r="A94" s="13"/>
      <c r="B94" s="73"/>
      <c r="C94" s="71" t="s">
        <v>4313</v>
      </c>
      <c r="D94" s="76" t="s">
        <v>69</v>
      </c>
      <c r="E94" s="12">
        <v>44485</v>
      </c>
      <c r="F94" s="74" t="s">
        <v>2543</v>
      </c>
      <c r="G94" s="12" t="s">
        <v>4155</v>
      </c>
      <c r="H94" s="75" t="s">
        <v>4156</v>
      </c>
      <c r="I94" s="15">
        <v>52</v>
      </c>
      <c r="J94" s="15">
        <v>31</v>
      </c>
      <c r="K94" s="15">
        <v>27</v>
      </c>
      <c r="L94" s="15">
        <v>5</v>
      </c>
      <c r="M94" s="79">
        <v>10.881</v>
      </c>
      <c r="N94" s="101">
        <v>10.881</v>
      </c>
      <c r="O94" s="63">
        <v>2530</v>
      </c>
      <c r="P94" s="64">
        <f>Table2245789101123456789101112131415161718192021222324252627282930[[#This Row],[PEMBULATAN]]*O94</f>
        <v>27528.93</v>
      </c>
    </row>
    <row r="95" spans="1:16" ht="23.25" customHeight="1" x14ac:dyDescent="0.2">
      <c r="A95" s="13"/>
      <c r="B95" s="73"/>
      <c r="C95" s="71" t="s">
        <v>4314</v>
      </c>
      <c r="D95" s="76" t="s">
        <v>69</v>
      </c>
      <c r="E95" s="12">
        <v>44485</v>
      </c>
      <c r="F95" s="74" t="s">
        <v>2543</v>
      </c>
      <c r="G95" s="12" t="s">
        <v>4155</v>
      </c>
      <c r="H95" s="75" t="s">
        <v>4156</v>
      </c>
      <c r="I95" s="15">
        <v>93</v>
      </c>
      <c r="J95" s="15">
        <v>63</v>
      </c>
      <c r="K95" s="15">
        <v>30</v>
      </c>
      <c r="L95" s="15">
        <v>16</v>
      </c>
      <c r="M95" s="79">
        <v>43.942500000000003</v>
      </c>
      <c r="N95" s="101">
        <v>43.942500000000003</v>
      </c>
      <c r="O95" s="63">
        <v>2530</v>
      </c>
      <c r="P95" s="64">
        <f>Table2245789101123456789101112131415161718192021222324252627282930[[#This Row],[PEMBULATAN]]*O95</f>
        <v>111174.52500000001</v>
      </c>
    </row>
    <row r="96" spans="1:16" ht="23.25" customHeight="1" x14ac:dyDescent="0.2">
      <c r="A96" s="13"/>
      <c r="B96" s="73"/>
      <c r="C96" s="71" t="s">
        <v>4315</v>
      </c>
      <c r="D96" s="76" t="s">
        <v>69</v>
      </c>
      <c r="E96" s="12">
        <v>44485</v>
      </c>
      <c r="F96" s="74" t="s">
        <v>2543</v>
      </c>
      <c r="G96" s="12" t="s">
        <v>4155</v>
      </c>
      <c r="H96" s="75" t="s">
        <v>4156</v>
      </c>
      <c r="I96" s="15">
        <v>62</v>
      </c>
      <c r="J96" s="15">
        <v>42</v>
      </c>
      <c r="K96" s="15">
        <v>23</v>
      </c>
      <c r="L96" s="15">
        <v>8</v>
      </c>
      <c r="M96" s="79">
        <v>14.973000000000001</v>
      </c>
      <c r="N96" s="101">
        <v>14.973000000000001</v>
      </c>
      <c r="O96" s="63">
        <v>2530</v>
      </c>
      <c r="P96" s="64">
        <f>Table2245789101123456789101112131415161718192021222324252627282930[[#This Row],[PEMBULATAN]]*O96</f>
        <v>37881.69</v>
      </c>
    </row>
    <row r="97" spans="1:16" ht="23.25" customHeight="1" x14ac:dyDescent="0.2">
      <c r="A97" s="13"/>
      <c r="B97" s="73"/>
      <c r="C97" s="71" t="s">
        <v>4316</v>
      </c>
      <c r="D97" s="76" t="s">
        <v>69</v>
      </c>
      <c r="E97" s="12">
        <v>44485</v>
      </c>
      <c r="F97" s="74" t="s">
        <v>2543</v>
      </c>
      <c r="G97" s="12" t="s">
        <v>4155</v>
      </c>
      <c r="H97" s="75" t="s">
        <v>4156</v>
      </c>
      <c r="I97" s="15">
        <v>85</v>
      </c>
      <c r="J97" s="15">
        <v>56</v>
      </c>
      <c r="K97" s="15">
        <v>27</v>
      </c>
      <c r="L97" s="15">
        <v>11</v>
      </c>
      <c r="M97" s="79">
        <v>32.130000000000003</v>
      </c>
      <c r="N97" s="101">
        <v>32.130000000000003</v>
      </c>
      <c r="O97" s="63">
        <v>2530</v>
      </c>
      <c r="P97" s="64">
        <f>Table2245789101123456789101112131415161718192021222324252627282930[[#This Row],[PEMBULATAN]]*O97</f>
        <v>81288.900000000009</v>
      </c>
    </row>
    <row r="98" spans="1:16" ht="23.25" customHeight="1" x14ac:dyDescent="0.2">
      <c r="A98" s="13"/>
      <c r="B98" s="73"/>
      <c r="C98" s="71" t="s">
        <v>4317</v>
      </c>
      <c r="D98" s="76" t="s">
        <v>69</v>
      </c>
      <c r="E98" s="12">
        <v>44485</v>
      </c>
      <c r="F98" s="74" t="s">
        <v>2543</v>
      </c>
      <c r="G98" s="12" t="s">
        <v>4155</v>
      </c>
      <c r="H98" s="75" t="s">
        <v>4156</v>
      </c>
      <c r="I98" s="15">
        <v>72</v>
      </c>
      <c r="J98" s="15">
        <v>68</v>
      </c>
      <c r="K98" s="15">
        <v>15</v>
      </c>
      <c r="L98" s="15">
        <v>13</v>
      </c>
      <c r="M98" s="79">
        <v>18.36</v>
      </c>
      <c r="N98" s="101">
        <v>19</v>
      </c>
      <c r="O98" s="63">
        <v>2530</v>
      </c>
      <c r="P98" s="64">
        <f>Table2245789101123456789101112131415161718192021222324252627282930[[#This Row],[PEMBULATAN]]*O98</f>
        <v>48070</v>
      </c>
    </row>
    <row r="99" spans="1:16" ht="23.25" customHeight="1" x14ac:dyDescent="0.2">
      <c r="A99" s="13"/>
      <c r="B99" s="73"/>
      <c r="C99" s="71" t="s">
        <v>4318</v>
      </c>
      <c r="D99" s="76" t="s">
        <v>69</v>
      </c>
      <c r="E99" s="12">
        <v>44485</v>
      </c>
      <c r="F99" s="74" t="s">
        <v>2543</v>
      </c>
      <c r="G99" s="12" t="s">
        <v>4155</v>
      </c>
      <c r="H99" s="75" t="s">
        <v>4156</v>
      </c>
      <c r="I99" s="15">
        <v>71</v>
      </c>
      <c r="J99" s="15">
        <v>52</v>
      </c>
      <c r="K99" s="15">
        <v>15</v>
      </c>
      <c r="L99" s="15">
        <v>10</v>
      </c>
      <c r="M99" s="79">
        <v>13.845000000000001</v>
      </c>
      <c r="N99" s="101">
        <v>13.845000000000001</v>
      </c>
      <c r="O99" s="63">
        <v>2530</v>
      </c>
      <c r="P99" s="64">
        <f>Table2245789101123456789101112131415161718192021222324252627282930[[#This Row],[PEMBULATAN]]*O99</f>
        <v>35027.85</v>
      </c>
    </row>
    <row r="100" spans="1:16" ht="23.25" customHeight="1" x14ac:dyDescent="0.2">
      <c r="A100" s="13"/>
      <c r="B100" s="73"/>
      <c r="C100" s="71" t="s">
        <v>4319</v>
      </c>
      <c r="D100" s="76" t="s">
        <v>69</v>
      </c>
      <c r="E100" s="12">
        <v>44485</v>
      </c>
      <c r="F100" s="74" t="s">
        <v>2543</v>
      </c>
      <c r="G100" s="12" t="s">
        <v>4155</v>
      </c>
      <c r="H100" s="75" t="s">
        <v>4156</v>
      </c>
      <c r="I100" s="15">
        <v>87</v>
      </c>
      <c r="J100" s="15">
        <v>33</v>
      </c>
      <c r="K100" s="15">
        <v>21</v>
      </c>
      <c r="L100" s="15">
        <v>6</v>
      </c>
      <c r="M100" s="79">
        <v>15.072749999999999</v>
      </c>
      <c r="N100" s="101">
        <v>15.072749999999999</v>
      </c>
      <c r="O100" s="63">
        <v>2530</v>
      </c>
      <c r="P100" s="64">
        <f>Table2245789101123456789101112131415161718192021222324252627282930[[#This Row],[PEMBULATAN]]*O100</f>
        <v>38134.057499999995</v>
      </c>
    </row>
    <row r="101" spans="1:16" ht="23.25" customHeight="1" x14ac:dyDescent="0.2">
      <c r="A101" s="13"/>
      <c r="B101" s="73"/>
      <c r="C101" s="71" t="s">
        <v>4320</v>
      </c>
      <c r="D101" s="76" t="s">
        <v>69</v>
      </c>
      <c r="E101" s="12">
        <v>44485</v>
      </c>
      <c r="F101" s="74" t="s">
        <v>2543</v>
      </c>
      <c r="G101" s="12" t="s">
        <v>4155</v>
      </c>
      <c r="H101" s="75" t="s">
        <v>4156</v>
      </c>
      <c r="I101" s="15">
        <v>66</v>
      </c>
      <c r="J101" s="15">
        <v>60</v>
      </c>
      <c r="K101" s="15">
        <v>21</v>
      </c>
      <c r="L101" s="15">
        <v>7</v>
      </c>
      <c r="M101" s="79">
        <v>20.79</v>
      </c>
      <c r="N101" s="101">
        <v>20.79</v>
      </c>
      <c r="O101" s="63">
        <v>2530</v>
      </c>
      <c r="P101" s="64">
        <f>Table2245789101123456789101112131415161718192021222324252627282930[[#This Row],[PEMBULATAN]]*O101</f>
        <v>52598.7</v>
      </c>
    </row>
    <row r="102" spans="1:16" ht="23.25" customHeight="1" x14ac:dyDescent="0.2">
      <c r="A102" s="13"/>
      <c r="B102" s="73"/>
      <c r="C102" s="71" t="s">
        <v>4321</v>
      </c>
      <c r="D102" s="76" t="s">
        <v>69</v>
      </c>
      <c r="E102" s="12">
        <v>44485</v>
      </c>
      <c r="F102" s="74" t="s">
        <v>2543</v>
      </c>
      <c r="G102" s="12" t="s">
        <v>4155</v>
      </c>
      <c r="H102" s="75" t="s">
        <v>4156</v>
      </c>
      <c r="I102" s="15">
        <v>91</v>
      </c>
      <c r="J102" s="15">
        <v>63</v>
      </c>
      <c r="K102" s="15">
        <v>23</v>
      </c>
      <c r="L102" s="15">
        <v>18</v>
      </c>
      <c r="M102" s="79">
        <v>32.964750000000002</v>
      </c>
      <c r="N102" s="101">
        <v>32.964750000000002</v>
      </c>
      <c r="O102" s="63">
        <v>2530</v>
      </c>
      <c r="P102" s="64">
        <f>Table2245789101123456789101112131415161718192021222324252627282930[[#This Row],[PEMBULATAN]]*O102</f>
        <v>83400.817500000005</v>
      </c>
    </row>
    <row r="103" spans="1:16" ht="23.25" customHeight="1" x14ac:dyDescent="0.2">
      <c r="A103" s="13"/>
      <c r="B103" s="73"/>
      <c r="C103" s="71" t="s">
        <v>4322</v>
      </c>
      <c r="D103" s="76" t="s">
        <v>69</v>
      </c>
      <c r="E103" s="12">
        <v>44485</v>
      </c>
      <c r="F103" s="74" t="s">
        <v>2543</v>
      </c>
      <c r="G103" s="12" t="s">
        <v>4155</v>
      </c>
      <c r="H103" s="75" t="s">
        <v>4156</v>
      </c>
      <c r="I103" s="15">
        <v>80</v>
      </c>
      <c r="J103" s="15">
        <v>62</v>
      </c>
      <c r="K103" s="15">
        <v>23</v>
      </c>
      <c r="L103" s="15">
        <v>13</v>
      </c>
      <c r="M103" s="79">
        <v>28.52</v>
      </c>
      <c r="N103" s="101">
        <v>28.52</v>
      </c>
      <c r="O103" s="63">
        <v>2530</v>
      </c>
      <c r="P103" s="64">
        <f>Table2245789101123456789101112131415161718192021222324252627282930[[#This Row],[PEMBULATAN]]*O103</f>
        <v>72155.600000000006</v>
      </c>
    </row>
    <row r="104" spans="1:16" ht="23.25" customHeight="1" x14ac:dyDescent="0.2">
      <c r="A104" s="13"/>
      <c r="B104" s="73"/>
      <c r="C104" s="71" t="s">
        <v>4323</v>
      </c>
      <c r="D104" s="76" t="s">
        <v>69</v>
      </c>
      <c r="E104" s="12">
        <v>44485</v>
      </c>
      <c r="F104" s="74" t="s">
        <v>2543</v>
      </c>
      <c r="G104" s="12" t="s">
        <v>4155</v>
      </c>
      <c r="H104" s="75" t="s">
        <v>4156</v>
      </c>
      <c r="I104" s="15">
        <v>91</v>
      </c>
      <c r="J104" s="15">
        <v>60</v>
      </c>
      <c r="K104" s="15">
        <v>31</v>
      </c>
      <c r="L104" s="15">
        <v>15</v>
      </c>
      <c r="M104" s="79">
        <v>42.314999999999998</v>
      </c>
      <c r="N104" s="101">
        <v>43</v>
      </c>
      <c r="O104" s="63">
        <v>2530</v>
      </c>
      <c r="P104" s="64">
        <f>Table2245789101123456789101112131415161718192021222324252627282930[[#This Row],[PEMBULATAN]]*O104</f>
        <v>108790</v>
      </c>
    </row>
    <row r="105" spans="1:16" ht="23.25" customHeight="1" x14ac:dyDescent="0.2">
      <c r="A105" s="13"/>
      <c r="B105" s="73"/>
      <c r="C105" s="71" t="s">
        <v>4324</v>
      </c>
      <c r="D105" s="76" t="s">
        <v>69</v>
      </c>
      <c r="E105" s="12">
        <v>44485</v>
      </c>
      <c r="F105" s="74" t="s">
        <v>2543</v>
      </c>
      <c r="G105" s="12" t="s">
        <v>4155</v>
      </c>
      <c r="H105" s="75" t="s">
        <v>4156</v>
      </c>
      <c r="I105" s="15">
        <v>53</v>
      </c>
      <c r="J105" s="15">
        <v>51</v>
      </c>
      <c r="K105" s="15">
        <v>20</v>
      </c>
      <c r="L105" s="15">
        <v>6</v>
      </c>
      <c r="M105" s="79">
        <v>13.515000000000001</v>
      </c>
      <c r="N105" s="101">
        <v>13.515000000000001</v>
      </c>
      <c r="O105" s="63">
        <v>2530</v>
      </c>
      <c r="P105" s="64">
        <f>Table2245789101123456789101112131415161718192021222324252627282930[[#This Row],[PEMBULATAN]]*O105</f>
        <v>34192.950000000004</v>
      </c>
    </row>
    <row r="106" spans="1:16" ht="23.25" customHeight="1" x14ac:dyDescent="0.2">
      <c r="A106" s="13"/>
      <c r="B106" s="73"/>
      <c r="C106" s="71" t="s">
        <v>4325</v>
      </c>
      <c r="D106" s="76" t="s">
        <v>69</v>
      </c>
      <c r="E106" s="12">
        <v>44485</v>
      </c>
      <c r="F106" s="74" t="s">
        <v>2543</v>
      </c>
      <c r="G106" s="12" t="s">
        <v>4155</v>
      </c>
      <c r="H106" s="75" t="s">
        <v>4156</v>
      </c>
      <c r="I106" s="15">
        <v>54</v>
      </c>
      <c r="J106" s="15">
        <v>51</v>
      </c>
      <c r="K106" s="15">
        <v>15</v>
      </c>
      <c r="L106" s="15">
        <v>5</v>
      </c>
      <c r="M106" s="79">
        <v>10.327500000000001</v>
      </c>
      <c r="N106" s="101">
        <v>11</v>
      </c>
      <c r="O106" s="63">
        <v>2530</v>
      </c>
      <c r="P106" s="64">
        <f>Table2245789101123456789101112131415161718192021222324252627282930[[#This Row],[PEMBULATAN]]*O106</f>
        <v>27830</v>
      </c>
    </row>
    <row r="107" spans="1:16" ht="23.25" customHeight="1" x14ac:dyDescent="0.2">
      <c r="A107" s="13"/>
      <c r="B107" s="73"/>
      <c r="C107" s="71" t="s">
        <v>4326</v>
      </c>
      <c r="D107" s="76" t="s">
        <v>69</v>
      </c>
      <c r="E107" s="12">
        <v>44485</v>
      </c>
      <c r="F107" s="74" t="s">
        <v>2543</v>
      </c>
      <c r="G107" s="12" t="s">
        <v>4155</v>
      </c>
      <c r="H107" s="75" t="s">
        <v>4156</v>
      </c>
      <c r="I107" s="15">
        <v>86</v>
      </c>
      <c r="J107" s="15">
        <v>64</v>
      </c>
      <c r="K107" s="15">
        <v>22</v>
      </c>
      <c r="L107" s="15">
        <v>11</v>
      </c>
      <c r="M107" s="79">
        <v>30.271999999999998</v>
      </c>
      <c r="N107" s="101">
        <v>30.271999999999998</v>
      </c>
      <c r="O107" s="63">
        <v>2530</v>
      </c>
      <c r="P107" s="64">
        <f>Table2245789101123456789101112131415161718192021222324252627282930[[#This Row],[PEMBULATAN]]*O107</f>
        <v>76588.159999999989</v>
      </c>
    </row>
    <row r="108" spans="1:16" ht="23.25" customHeight="1" x14ac:dyDescent="0.2">
      <c r="A108" s="13"/>
      <c r="B108" s="73"/>
      <c r="C108" s="71" t="s">
        <v>4327</v>
      </c>
      <c r="D108" s="76" t="s">
        <v>69</v>
      </c>
      <c r="E108" s="12">
        <v>44485</v>
      </c>
      <c r="F108" s="74" t="s">
        <v>2543</v>
      </c>
      <c r="G108" s="12" t="s">
        <v>4155</v>
      </c>
      <c r="H108" s="75" t="s">
        <v>4156</v>
      </c>
      <c r="I108" s="15">
        <v>58</v>
      </c>
      <c r="J108" s="15">
        <v>41</v>
      </c>
      <c r="K108" s="15">
        <v>10</v>
      </c>
      <c r="L108" s="15">
        <v>3</v>
      </c>
      <c r="M108" s="79">
        <v>5.9450000000000003</v>
      </c>
      <c r="N108" s="101">
        <v>5.9450000000000003</v>
      </c>
      <c r="O108" s="63">
        <v>2530</v>
      </c>
      <c r="P108" s="64">
        <f>Table2245789101123456789101112131415161718192021222324252627282930[[#This Row],[PEMBULATAN]]*O108</f>
        <v>15040.85</v>
      </c>
    </row>
    <row r="109" spans="1:16" ht="23.25" customHeight="1" x14ac:dyDescent="0.2">
      <c r="A109" s="13"/>
      <c r="B109" s="73"/>
      <c r="C109" s="71" t="s">
        <v>4328</v>
      </c>
      <c r="D109" s="76" t="s">
        <v>69</v>
      </c>
      <c r="E109" s="12">
        <v>44485</v>
      </c>
      <c r="F109" s="74" t="s">
        <v>2543</v>
      </c>
      <c r="G109" s="12" t="s">
        <v>4155</v>
      </c>
      <c r="H109" s="75" t="s">
        <v>4156</v>
      </c>
      <c r="I109" s="15">
        <v>82</v>
      </c>
      <c r="J109" s="15">
        <v>62</v>
      </c>
      <c r="K109" s="15">
        <v>20</v>
      </c>
      <c r="L109" s="15">
        <v>12</v>
      </c>
      <c r="M109" s="79">
        <v>25.42</v>
      </c>
      <c r="N109" s="101">
        <v>26</v>
      </c>
      <c r="O109" s="63">
        <v>2530</v>
      </c>
      <c r="P109" s="64">
        <f>Table2245789101123456789101112131415161718192021222324252627282930[[#This Row],[PEMBULATAN]]*O109</f>
        <v>65780</v>
      </c>
    </row>
    <row r="110" spans="1:16" ht="23.25" customHeight="1" x14ac:dyDescent="0.2">
      <c r="A110" s="13"/>
      <c r="B110" s="73"/>
      <c r="C110" s="71" t="s">
        <v>4329</v>
      </c>
      <c r="D110" s="76" t="s">
        <v>69</v>
      </c>
      <c r="E110" s="12">
        <v>44485</v>
      </c>
      <c r="F110" s="74" t="s">
        <v>2543</v>
      </c>
      <c r="G110" s="12" t="s">
        <v>4155</v>
      </c>
      <c r="H110" s="75" t="s">
        <v>4156</v>
      </c>
      <c r="I110" s="15">
        <v>68</v>
      </c>
      <c r="J110" s="15">
        <v>53</v>
      </c>
      <c r="K110" s="15">
        <v>13</v>
      </c>
      <c r="L110" s="15">
        <v>4</v>
      </c>
      <c r="M110" s="79">
        <v>11.712999999999999</v>
      </c>
      <c r="N110" s="101">
        <v>11.712999999999999</v>
      </c>
      <c r="O110" s="63">
        <v>2530</v>
      </c>
      <c r="P110" s="64">
        <f>Table2245789101123456789101112131415161718192021222324252627282930[[#This Row],[PEMBULATAN]]*O110</f>
        <v>29633.89</v>
      </c>
    </row>
    <row r="111" spans="1:16" ht="23.25" customHeight="1" x14ac:dyDescent="0.2">
      <c r="A111" s="13"/>
      <c r="B111" s="73"/>
      <c r="C111" s="71" t="s">
        <v>4330</v>
      </c>
      <c r="D111" s="76" t="s">
        <v>69</v>
      </c>
      <c r="E111" s="12">
        <v>44485</v>
      </c>
      <c r="F111" s="74" t="s">
        <v>2543</v>
      </c>
      <c r="G111" s="12" t="s">
        <v>4155</v>
      </c>
      <c r="H111" s="75" t="s">
        <v>4156</v>
      </c>
      <c r="I111" s="15">
        <v>78</v>
      </c>
      <c r="J111" s="15">
        <v>62</v>
      </c>
      <c r="K111" s="15">
        <v>25</v>
      </c>
      <c r="L111" s="15">
        <v>7</v>
      </c>
      <c r="M111" s="79">
        <v>30.225000000000001</v>
      </c>
      <c r="N111" s="101">
        <v>30.225000000000001</v>
      </c>
      <c r="O111" s="63">
        <v>2530</v>
      </c>
      <c r="P111" s="64">
        <f>Table2245789101123456789101112131415161718192021222324252627282930[[#This Row],[PEMBULATAN]]*O111</f>
        <v>76469.25</v>
      </c>
    </row>
    <row r="112" spans="1:16" ht="23.25" customHeight="1" x14ac:dyDescent="0.2">
      <c r="A112" s="13"/>
      <c r="B112" s="73"/>
      <c r="C112" s="71" t="s">
        <v>4331</v>
      </c>
      <c r="D112" s="76" t="s">
        <v>69</v>
      </c>
      <c r="E112" s="12">
        <v>44485</v>
      </c>
      <c r="F112" s="74" t="s">
        <v>2543</v>
      </c>
      <c r="G112" s="12" t="s">
        <v>4155</v>
      </c>
      <c r="H112" s="75" t="s">
        <v>4156</v>
      </c>
      <c r="I112" s="15">
        <v>18</v>
      </c>
      <c r="J112" s="15">
        <v>7</v>
      </c>
      <c r="K112" s="15">
        <v>2</v>
      </c>
      <c r="L112" s="15">
        <v>1</v>
      </c>
      <c r="M112" s="79">
        <v>6.3E-2</v>
      </c>
      <c r="N112" s="101">
        <v>1</v>
      </c>
      <c r="O112" s="63">
        <v>2530</v>
      </c>
      <c r="P112" s="64">
        <f>Table2245789101123456789101112131415161718192021222324252627282930[[#This Row],[PEMBULATAN]]*O112</f>
        <v>2530</v>
      </c>
    </row>
    <row r="113" spans="1:16" ht="23.25" customHeight="1" x14ac:dyDescent="0.2">
      <c r="A113" s="13"/>
      <c r="B113" s="73"/>
      <c r="C113" s="71" t="s">
        <v>4332</v>
      </c>
      <c r="D113" s="76" t="s">
        <v>69</v>
      </c>
      <c r="E113" s="12">
        <v>44485</v>
      </c>
      <c r="F113" s="74" t="s">
        <v>2543</v>
      </c>
      <c r="G113" s="12" t="s">
        <v>4155</v>
      </c>
      <c r="H113" s="75" t="s">
        <v>4156</v>
      </c>
      <c r="I113" s="15">
        <v>90</v>
      </c>
      <c r="J113" s="15">
        <v>61</v>
      </c>
      <c r="K113" s="15">
        <v>26</v>
      </c>
      <c r="L113" s="15">
        <v>11</v>
      </c>
      <c r="M113" s="79">
        <v>35.685000000000002</v>
      </c>
      <c r="N113" s="101">
        <v>35.685000000000002</v>
      </c>
      <c r="O113" s="63">
        <v>2530</v>
      </c>
      <c r="P113" s="64">
        <f>Table2245789101123456789101112131415161718192021222324252627282930[[#This Row],[PEMBULATAN]]*O113</f>
        <v>90283.05</v>
      </c>
    </row>
    <row r="114" spans="1:16" ht="23.25" customHeight="1" x14ac:dyDescent="0.2">
      <c r="A114" s="13"/>
      <c r="B114" s="73"/>
      <c r="C114" s="71" t="s">
        <v>4333</v>
      </c>
      <c r="D114" s="76" t="s">
        <v>69</v>
      </c>
      <c r="E114" s="12">
        <v>44485</v>
      </c>
      <c r="F114" s="74" t="s">
        <v>2543</v>
      </c>
      <c r="G114" s="12" t="s">
        <v>4155</v>
      </c>
      <c r="H114" s="75" t="s">
        <v>4156</v>
      </c>
      <c r="I114" s="15">
        <v>55</v>
      </c>
      <c r="J114" s="15">
        <v>52</v>
      </c>
      <c r="K114" s="15">
        <v>13</v>
      </c>
      <c r="L114" s="15">
        <v>3</v>
      </c>
      <c r="M114" s="79">
        <v>9.2949999999999999</v>
      </c>
      <c r="N114" s="101">
        <v>10</v>
      </c>
      <c r="O114" s="63">
        <v>2530</v>
      </c>
      <c r="P114" s="64">
        <f>Table2245789101123456789101112131415161718192021222324252627282930[[#This Row],[PEMBULATAN]]*O114</f>
        <v>25300</v>
      </c>
    </row>
    <row r="115" spans="1:16" ht="23.25" customHeight="1" x14ac:dyDescent="0.2">
      <c r="A115" s="13"/>
      <c r="B115" s="73"/>
      <c r="C115" s="71" t="s">
        <v>4334</v>
      </c>
      <c r="D115" s="76" t="s">
        <v>69</v>
      </c>
      <c r="E115" s="12">
        <v>44485</v>
      </c>
      <c r="F115" s="74" t="s">
        <v>2543</v>
      </c>
      <c r="G115" s="12" t="s">
        <v>4155</v>
      </c>
      <c r="H115" s="75" t="s">
        <v>4156</v>
      </c>
      <c r="I115" s="15">
        <v>75</v>
      </c>
      <c r="J115" s="15">
        <v>41</v>
      </c>
      <c r="K115" s="15">
        <v>23</v>
      </c>
      <c r="L115" s="15">
        <v>4</v>
      </c>
      <c r="M115" s="79">
        <v>17.681249999999999</v>
      </c>
      <c r="N115" s="101">
        <v>17.681249999999999</v>
      </c>
      <c r="O115" s="63">
        <v>2530</v>
      </c>
      <c r="P115" s="64">
        <f>Table2245789101123456789101112131415161718192021222324252627282930[[#This Row],[PEMBULATAN]]*O115</f>
        <v>44733.5625</v>
      </c>
    </row>
    <row r="116" spans="1:16" ht="23.25" customHeight="1" x14ac:dyDescent="0.2">
      <c r="A116" s="13"/>
      <c r="B116" s="73"/>
      <c r="C116" s="71" t="s">
        <v>4335</v>
      </c>
      <c r="D116" s="76" t="s">
        <v>69</v>
      </c>
      <c r="E116" s="12">
        <v>44485</v>
      </c>
      <c r="F116" s="74" t="s">
        <v>2543</v>
      </c>
      <c r="G116" s="12" t="s">
        <v>4155</v>
      </c>
      <c r="H116" s="75" t="s">
        <v>4156</v>
      </c>
      <c r="I116" s="15">
        <v>81</v>
      </c>
      <c r="J116" s="15">
        <v>35</v>
      </c>
      <c r="K116" s="15">
        <v>20</v>
      </c>
      <c r="L116" s="15">
        <v>5</v>
      </c>
      <c r="M116" s="79">
        <v>14.175000000000001</v>
      </c>
      <c r="N116" s="101">
        <v>14.175000000000001</v>
      </c>
      <c r="O116" s="63">
        <v>2530</v>
      </c>
      <c r="P116" s="64">
        <f>Table2245789101123456789101112131415161718192021222324252627282930[[#This Row],[PEMBULATAN]]*O116</f>
        <v>35862.75</v>
      </c>
    </row>
    <row r="117" spans="1:16" ht="23.25" customHeight="1" x14ac:dyDescent="0.2">
      <c r="A117" s="13"/>
      <c r="B117" s="73"/>
      <c r="C117" s="71" t="s">
        <v>4336</v>
      </c>
      <c r="D117" s="76" t="s">
        <v>69</v>
      </c>
      <c r="E117" s="12">
        <v>44485</v>
      </c>
      <c r="F117" s="74" t="s">
        <v>2543</v>
      </c>
      <c r="G117" s="12" t="s">
        <v>4155</v>
      </c>
      <c r="H117" s="75" t="s">
        <v>4156</v>
      </c>
      <c r="I117" s="15">
        <v>91</v>
      </c>
      <c r="J117" s="15">
        <v>48</v>
      </c>
      <c r="K117" s="15">
        <v>19</v>
      </c>
      <c r="L117" s="15">
        <v>5</v>
      </c>
      <c r="M117" s="79">
        <v>20.748000000000001</v>
      </c>
      <c r="N117" s="101">
        <v>20.748000000000001</v>
      </c>
      <c r="O117" s="63">
        <v>2530</v>
      </c>
      <c r="P117" s="64">
        <f>Table2245789101123456789101112131415161718192021222324252627282930[[#This Row],[PEMBULATAN]]*O117</f>
        <v>52492.44</v>
      </c>
    </row>
    <row r="118" spans="1:16" ht="23.25" customHeight="1" x14ac:dyDescent="0.2">
      <c r="A118" s="13"/>
      <c r="B118" s="73"/>
      <c r="C118" s="71" t="s">
        <v>4337</v>
      </c>
      <c r="D118" s="76" t="s">
        <v>69</v>
      </c>
      <c r="E118" s="12">
        <v>44485</v>
      </c>
      <c r="F118" s="74" t="s">
        <v>2543</v>
      </c>
      <c r="G118" s="12" t="s">
        <v>4155</v>
      </c>
      <c r="H118" s="75" t="s">
        <v>4156</v>
      </c>
      <c r="I118" s="15">
        <v>54</v>
      </c>
      <c r="J118" s="15">
        <v>40</v>
      </c>
      <c r="K118" s="15">
        <v>10</v>
      </c>
      <c r="L118" s="15">
        <v>3</v>
      </c>
      <c r="M118" s="79">
        <v>5.4</v>
      </c>
      <c r="N118" s="101">
        <v>6</v>
      </c>
      <c r="O118" s="63">
        <v>2530</v>
      </c>
      <c r="P118" s="64">
        <f>Table2245789101123456789101112131415161718192021222324252627282930[[#This Row],[PEMBULATAN]]*O118</f>
        <v>15180</v>
      </c>
    </row>
    <row r="119" spans="1:16" ht="23.25" customHeight="1" x14ac:dyDescent="0.2">
      <c r="A119" s="13"/>
      <c r="B119" s="73"/>
      <c r="C119" s="71" t="s">
        <v>4338</v>
      </c>
      <c r="D119" s="76" t="s">
        <v>69</v>
      </c>
      <c r="E119" s="12">
        <v>44485</v>
      </c>
      <c r="F119" s="74" t="s">
        <v>2543</v>
      </c>
      <c r="G119" s="12" t="s">
        <v>4155</v>
      </c>
      <c r="H119" s="75" t="s">
        <v>4156</v>
      </c>
      <c r="I119" s="15">
        <v>55</v>
      </c>
      <c r="J119" s="15">
        <v>40</v>
      </c>
      <c r="K119" s="15">
        <v>22</v>
      </c>
      <c r="L119" s="15">
        <v>4</v>
      </c>
      <c r="M119" s="79">
        <v>12.1</v>
      </c>
      <c r="N119" s="101">
        <v>12.1</v>
      </c>
      <c r="O119" s="63">
        <v>2530</v>
      </c>
      <c r="P119" s="64">
        <f>Table2245789101123456789101112131415161718192021222324252627282930[[#This Row],[PEMBULATAN]]*O119</f>
        <v>30613</v>
      </c>
    </row>
    <row r="120" spans="1:16" ht="23.25" customHeight="1" x14ac:dyDescent="0.2">
      <c r="A120" s="13"/>
      <c r="B120" s="73"/>
      <c r="C120" s="71" t="s">
        <v>4339</v>
      </c>
      <c r="D120" s="76" t="s">
        <v>69</v>
      </c>
      <c r="E120" s="12">
        <v>44485</v>
      </c>
      <c r="F120" s="74" t="s">
        <v>2543</v>
      </c>
      <c r="G120" s="12" t="s">
        <v>4155</v>
      </c>
      <c r="H120" s="75" t="s">
        <v>4156</v>
      </c>
      <c r="I120" s="15">
        <v>90</v>
      </c>
      <c r="J120" s="15">
        <v>55</v>
      </c>
      <c r="K120" s="15">
        <v>25</v>
      </c>
      <c r="L120" s="15">
        <v>6</v>
      </c>
      <c r="M120" s="79">
        <v>30.9375</v>
      </c>
      <c r="N120" s="101">
        <v>30.9375</v>
      </c>
      <c r="O120" s="63">
        <v>2530</v>
      </c>
      <c r="P120" s="64">
        <f>Table2245789101123456789101112131415161718192021222324252627282930[[#This Row],[PEMBULATAN]]*O120</f>
        <v>78271.875</v>
      </c>
    </row>
    <row r="121" spans="1:16" ht="23.25" customHeight="1" x14ac:dyDescent="0.2">
      <c r="A121" s="13"/>
      <c r="B121" s="73"/>
      <c r="C121" s="71" t="s">
        <v>4340</v>
      </c>
      <c r="D121" s="76" t="s">
        <v>69</v>
      </c>
      <c r="E121" s="12">
        <v>44485</v>
      </c>
      <c r="F121" s="74" t="s">
        <v>2543</v>
      </c>
      <c r="G121" s="12" t="s">
        <v>4155</v>
      </c>
      <c r="H121" s="75" t="s">
        <v>4156</v>
      </c>
      <c r="I121" s="15">
        <v>62</v>
      </c>
      <c r="J121" s="15">
        <v>54</v>
      </c>
      <c r="K121" s="15">
        <v>21</v>
      </c>
      <c r="L121" s="15">
        <v>3</v>
      </c>
      <c r="M121" s="79">
        <v>17.577000000000002</v>
      </c>
      <c r="N121" s="101">
        <v>17.577000000000002</v>
      </c>
      <c r="O121" s="63">
        <v>2530</v>
      </c>
      <c r="P121" s="64">
        <f>Table2245789101123456789101112131415161718192021222324252627282930[[#This Row],[PEMBULATAN]]*O121</f>
        <v>44469.810000000005</v>
      </c>
    </row>
    <row r="122" spans="1:16" ht="23.25" customHeight="1" x14ac:dyDescent="0.2">
      <c r="A122" s="13"/>
      <c r="B122" s="73"/>
      <c r="C122" s="71" t="s">
        <v>4341</v>
      </c>
      <c r="D122" s="76" t="s">
        <v>69</v>
      </c>
      <c r="E122" s="12">
        <v>44485</v>
      </c>
      <c r="F122" s="74" t="s">
        <v>2543</v>
      </c>
      <c r="G122" s="12" t="s">
        <v>4155</v>
      </c>
      <c r="H122" s="75" t="s">
        <v>4156</v>
      </c>
      <c r="I122" s="15">
        <v>75</v>
      </c>
      <c r="J122" s="15">
        <v>65</v>
      </c>
      <c r="K122" s="15">
        <v>20</v>
      </c>
      <c r="L122" s="15">
        <v>8</v>
      </c>
      <c r="M122" s="79">
        <v>24.375</v>
      </c>
      <c r="N122" s="101">
        <v>25</v>
      </c>
      <c r="O122" s="63">
        <v>2530</v>
      </c>
      <c r="P122" s="64">
        <f>Table2245789101123456789101112131415161718192021222324252627282930[[#This Row],[PEMBULATAN]]*O122</f>
        <v>63250</v>
      </c>
    </row>
    <row r="123" spans="1:16" ht="23.25" customHeight="1" x14ac:dyDescent="0.2">
      <c r="A123" s="13"/>
      <c r="B123" s="73"/>
      <c r="C123" s="71" t="s">
        <v>4342</v>
      </c>
      <c r="D123" s="76" t="s">
        <v>69</v>
      </c>
      <c r="E123" s="12">
        <v>44485</v>
      </c>
      <c r="F123" s="74" t="s">
        <v>2543</v>
      </c>
      <c r="G123" s="12" t="s">
        <v>4155</v>
      </c>
      <c r="H123" s="75" t="s">
        <v>4156</v>
      </c>
      <c r="I123" s="15">
        <v>78</v>
      </c>
      <c r="J123" s="15">
        <v>45</v>
      </c>
      <c r="K123" s="15">
        <v>28</v>
      </c>
      <c r="L123" s="15">
        <v>10</v>
      </c>
      <c r="M123" s="79">
        <v>24.57</v>
      </c>
      <c r="N123" s="101">
        <v>24.57</v>
      </c>
      <c r="O123" s="63">
        <v>2530</v>
      </c>
      <c r="P123" s="64">
        <f>Table2245789101123456789101112131415161718192021222324252627282930[[#This Row],[PEMBULATAN]]*O123</f>
        <v>62162.1</v>
      </c>
    </row>
    <row r="124" spans="1:16" ht="23.25" customHeight="1" x14ac:dyDescent="0.2">
      <c r="A124" s="13"/>
      <c r="B124" s="73"/>
      <c r="C124" s="71" t="s">
        <v>4343</v>
      </c>
      <c r="D124" s="76" t="s">
        <v>69</v>
      </c>
      <c r="E124" s="12">
        <v>44485</v>
      </c>
      <c r="F124" s="74" t="s">
        <v>2543</v>
      </c>
      <c r="G124" s="12" t="s">
        <v>4155</v>
      </c>
      <c r="H124" s="75" t="s">
        <v>4156</v>
      </c>
      <c r="I124" s="15">
        <v>51</v>
      </c>
      <c r="J124" s="15">
        <v>48</v>
      </c>
      <c r="K124" s="15">
        <v>13</v>
      </c>
      <c r="L124" s="15">
        <v>4</v>
      </c>
      <c r="M124" s="79">
        <v>7.9560000000000004</v>
      </c>
      <c r="N124" s="101">
        <v>7.9560000000000004</v>
      </c>
      <c r="O124" s="63">
        <v>2530</v>
      </c>
      <c r="P124" s="64">
        <f>Table2245789101123456789101112131415161718192021222324252627282930[[#This Row],[PEMBULATAN]]*O124</f>
        <v>20128.68</v>
      </c>
    </row>
    <row r="125" spans="1:16" ht="23.25" customHeight="1" x14ac:dyDescent="0.2">
      <c r="A125" s="13"/>
      <c r="B125" s="73"/>
      <c r="C125" s="71" t="s">
        <v>4344</v>
      </c>
      <c r="D125" s="76" t="s">
        <v>69</v>
      </c>
      <c r="E125" s="12">
        <v>44485</v>
      </c>
      <c r="F125" s="74" t="s">
        <v>2543</v>
      </c>
      <c r="G125" s="12" t="s">
        <v>4155</v>
      </c>
      <c r="H125" s="75" t="s">
        <v>4156</v>
      </c>
      <c r="I125" s="15">
        <v>61</v>
      </c>
      <c r="J125" s="15">
        <v>48</v>
      </c>
      <c r="K125" s="15">
        <v>14</v>
      </c>
      <c r="L125" s="15">
        <v>3</v>
      </c>
      <c r="M125" s="79">
        <v>10.247999999999999</v>
      </c>
      <c r="N125" s="101">
        <v>10.247999999999999</v>
      </c>
      <c r="O125" s="63">
        <v>2530</v>
      </c>
      <c r="P125" s="64">
        <f>Table2245789101123456789101112131415161718192021222324252627282930[[#This Row],[PEMBULATAN]]*O125</f>
        <v>25927.439999999999</v>
      </c>
    </row>
    <row r="126" spans="1:16" ht="23.25" customHeight="1" x14ac:dyDescent="0.2">
      <c r="A126" s="13"/>
      <c r="B126" s="73"/>
      <c r="C126" s="71" t="s">
        <v>4345</v>
      </c>
      <c r="D126" s="76" t="s">
        <v>69</v>
      </c>
      <c r="E126" s="12">
        <v>44485</v>
      </c>
      <c r="F126" s="74" t="s">
        <v>2543</v>
      </c>
      <c r="G126" s="12" t="s">
        <v>4155</v>
      </c>
      <c r="H126" s="75" t="s">
        <v>4156</v>
      </c>
      <c r="I126" s="15">
        <v>61</v>
      </c>
      <c r="J126" s="15">
        <v>50</v>
      </c>
      <c r="K126" s="15">
        <v>22</v>
      </c>
      <c r="L126" s="15">
        <v>7</v>
      </c>
      <c r="M126" s="79">
        <v>16.774999999999999</v>
      </c>
      <c r="N126" s="101">
        <v>16.774999999999999</v>
      </c>
      <c r="O126" s="63">
        <v>2530</v>
      </c>
      <c r="P126" s="64">
        <f>Table2245789101123456789101112131415161718192021222324252627282930[[#This Row],[PEMBULATAN]]*O126</f>
        <v>42440.75</v>
      </c>
    </row>
    <row r="127" spans="1:16" ht="23.25" customHeight="1" x14ac:dyDescent="0.2">
      <c r="A127" s="13"/>
      <c r="B127" s="73"/>
      <c r="C127" s="71" t="s">
        <v>4346</v>
      </c>
      <c r="D127" s="76" t="s">
        <v>69</v>
      </c>
      <c r="E127" s="12">
        <v>44485</v>
      </c>
      <c r="F127" s="74" t="s">
        <v>2543</v>
      </c>
      <c r="G127" s="12" t="s">
        <v>4155</v>
      </c>
      <c r="H127" s="75" t="s">
        <v>4156</v>
      </c>
      <c r="I127" s="15">
        <v>70</v>
      </c>
      <c r="J127" s="15">
        <v>66</v>
      </c>
      <c r="K127" s="15">
        <v>16</v>
      </c>
      <c r="L127" s="15">
        <v>7</v>
      </c>
      <c r="M127" s="79">
        <v>18.48</v>
      </c>
      <c r="N127" s="101">
        <v>19</v>
      </c>
      <c r="O127" s="63">
        <v>2530</v>
      </c>
      <c r="P127" s="64">
        <f>Table2245789101123456789101112131415161718192021222324252627282930[[#This Row],[PEMBULATAN]]*O127</f>
        <v>48070</v>
      </c>
    </row>
    <row r="128" spans="1:16" ht="23.25" customHeight="1" x14ac:dyDescent="0.2">
      <c r="A128" s="13"/>
      <c r="B128" s="73"/>
      <c r="C128" s="71" t="s">
        <v>4347</v>
      </c>
      <c r="D128" s="76" t="s">
        <v>69</v>
      </c>
      <c r="E128" s="12">
        <v>44485</v>
      </c>
      <c r="F128" s="74" t="s">
        <v>2543</v>
      </c>
      <c r="G128" s="12" t="s">
        <v>4155</v>
      </c>
      <c r="H128" s="75" t="s">
        <v>4156</v>
      </c>
      <c r="I128" s="15">
        <v>72</v>
      </c>
      <c r="J128" s="15">
        <v>61</v>
      </c>
      <c r="K128" s="15">
        <v>22</v>
      </c>
      <c r="L128" s="15">
        <v>9</v>
      </c>
      <c r="M128" s="79">
        <v>24.155999999999999</v>
      </c>
      <c r="N128" s="101">
        <v>24.155999999999999</v>
      </c>
      <c r="O128" s="63">
        <v>2530</v>
      </c>
      <c r="P128" s="64">
        <f>Table2245789101123456789101112131415161718192021222324252627282930[[#This Row],[PEMBULATAN]]*O128</f>
        <v>61114.68</v>
      </c>
    </row>
    <row r="129" spans="1:16" ht="23.25" customHeight="1" x14ac:dyDescent="0.2">
      <c r="A129" s="13"/>
      <c r="B129" s="73"/>
      <c r="C129" s="71" t="s">
        <v>4348</v>
      </c>
      <c r="D129" s="76" t="s">
        <v>69</v>
      </c>
      <c r="E129" s="12">
        <v>44485</v>
      </c>
      <c r="F129" s="74" t="s">
        <v>2543</v>
      </c>
      <c r="G129" s="12" t="s">
        <v>4155</v>
      </c>
      <c r="H129" s="75" t="s">
        <v>4156</v>
      </c>
      <c r="I129" s="15">
        <v>63</v>
      </c>
      <c r="J129" s="15">
        <v>61</v>
      </c>
      <c r="K129" s="15">
        <v>21</v>
      </c>
      <c r="L129" s="15">
        <v>8</v>
      </c>
      <c r="M129" s="79">
        <v>20.175750000000001</v>
      </c>
      <c r="N129" s="101">
        <v>20.175750000000001</v>
      </c>
      <c r="O129" s="63">
        <v>2530</v>
      </c>
      <c r="P129" s="64">
        <f>Table2245789101123456789101112131415161718192021222324252627282930[[#This Row],[PEMBULATAN]]*O129</f>
        <v>51044.647499999999</v>
      </c>
    </row>
    <row r="130" spans="1:16" ht="23.25" customHeight="1" x14ac:dyDescent="0.2">
      <c r="A130" s="13"/>
      <c r="B130" s="73"/>
      <c r="C130" s="71" t="s">
        <v>4349</v>
      </c>
      <c r="D130" s="76" t="s">
        <v>69</v>
      </c>
      <c r="E130" s="12">
        <v>44485</v>
      </c>
      <c r="F130" s="74" t="s">
        <v>2543</v>
      </c>
      <c r="G130" s="12" t="s">
        <v>4155</v>
      </c>
      <c r="H130" s="75" t="s">
        <v>4156</v>
      </c>
      <c r="I130" s="15">
        <v>95</v>
      </c>
      <c r="J130" s="15">
        <v>55</v>
      </c>
      <c r="K130" s="15">
        <v>40</v>
      </c>
      <c r="L130" s="15">
        <v>16</v>
      </c>
      <c r="M130" s="79">
        <v>52.25</v>
      </c>
      <c r="N130" s="101">
        <v>52.25</v>
      </c>
      <c r="O130" s="63">
        <v>2530</v>
      </c>
      <c r="P130" s="64">
        <f>Table2245789101123456789101112131415161718192021222324252627282930[[#This Row],[PEMBULATAN]]*O130</f>
        <v>132192.5</v>
      </c>
    </row>
    <row r="131" spans="1:16" ht="23.25" customHeight="1" x14ac:dyDescent="0.2">
      <c r="A131" s="13"/>
      <c r="B131" s="73"/>
      <c r="C131" s="71" t="s">
        <v>4350</v>
      </c>
      <c r="D131" s="76" t="s">
        <v>69</v>
      </c>
      <c r="E131" s="12">
        <v>44485</v>
      </c>
      <c r="F131" s="74" t="s">
        <v>2543</v>
      </c>
      <c r="G131" s="12" t="s">
        <v>4155</v>
      </c>
      <c r="H131" s="75" t="s">
        <v>4156</v>
      </c>
      <c r="I131" s="15">
        <v>101</v>
      </c>
      <c r="J131" s="15">
        <v>45</v>
      </c>
      <c r="K131" s="15">
        <v>36</v>
      </c>
      <c r="L131" s="15">
        <v>26</v>
      </c>
      <c r="M131" s="79">
        <v>40.905000000000001</v>
      </c>
      <c r="N131" s="101">
        <v>40.905000000000001</v>
      </c>
      <c r="O131" s="63">
        <v>2530</v>
      </c>
      <c r="P131" s="64">
        <f>Table2245789101123456789101112131415161718192021222324252627282930[[#This Row],[PEMBULATAN]]*O131</f>
        <v>103489.65000000001</v>
      </c>
    </row>
    <row r="132" spans="1:16" ht="23.25" customHeight="1" x14ac:dyDescent="0.2">
      <c r="A132" s="13"/>
      <c r="B132" s="73"/>
      <c r="C132" s="71" t="s">
        <v>4351</v>
      </c>
      <c r="D132" s="76" t="s">
        <v>69</v>
      </c>
      <c r="E132" s="12">
        <v>44485</v>
      </c>
      <c r="F132" s="74" t="s">
        <v>2543</v>
      </c>
      <c r="G132" s="12" t="s">
        <v>4155</v>
      </c>
      <c r="H132" s="75" t="s">
        <v>4156</v>
      </c>
      <c r="I132" s="15">
        <v>61</v>
      </c>
      <c r="J132" s="15">
        <v>48</v>
      </c>
      <c r="K132" s="15">
        <v>16</v>
      </c>
      <c r="L132" s="15">
        <v>4</v>
      </c>
      <c r="M132" s="79">
        <v>11.712</v>
      </c>
      <c r="N132" s="101">
        <v>11.712</v>
      </c>
      <c r="O132" s="63">
        <v>2530</v>
      </c>
      <c r="P132" s="64">
        <f>Table2245789101123456789101112131415161718192021222324252627282930[[#This Row],[PEMBULATAN]]*O132</f>
        <v>29631.360000000001</v>
      </c>
    </row>
    <row r="133" spans="1:16" ht="23.25" customHeight="1" x14ac:dyDescent="0.2">
      <c r="A133" s="13"/>
      <c r="B133" s="73"/>
      <c r="C133" s="71" t="s">
        <v>4352</v>
      </c>
      <c r="D133" s="76" t="s">
        <v>69</v>
      </c>
      <c r="E133" s="12">
        <v>44485</v>
      </c>
      <c r="F133" s="74" t="s">
        <v>2543</v>
      </c>
      <c r="G133" s="12" t="s">
        <v>4155</v>
      </c>
      <c r="H133" s="75" t="s">
        <v>4156</v>
      </c>
      <c r="I133" s="15">
        <v>91</v>
      </c>
      <c r="J133" s="15">
        <v>65</v>
      </c>
      <c r="K133" s="15">
        <v>31</v>
      </c>
      <c r="L133" s="15">
        <v>15</v>
      </c>
      <c r="M133" s="79">
        <v>45.841250000000002</v>
      </c>
      <c r="N133" s="101">
        <v>45.841250000000002</v>
      </c>
      <c r="O133" s="63">
        <v>2530</v>
      </c>
      <c r="P133" s="64">
        <f>Table2245789101123456789101112131415161718192021222324252627282930[[#This Row],[PEMBULATAN]]*O133</f>
        <v>115978.3625</v>
      </c>
    </row>
    <row r="134" spans="1:16" ht="23.25" customHeight="1" x14ac:dyDescent="0.2">
      <c r="A134" s="13"/>
      <c r="B134" s="73"/>
      <c r="C134" s="71" t="s">
        <v>4353</v>
      </c>
      <c r="D134" s="76" t="s">
        <v>69</v>
      </c>
      <c r="E134" s="12">
        <v>44485</v>
      </c>
      <c r="F134" s="74" t="s">
        <v>2543</v>
      </c>
      <c r="G134" s="12" t="s">
        <v>4155</v>
      </c>
      <c r="H134" s="75" t="s">
        <v>4156</v>
      </c>
      <c r="I134" s="15">
        <v>60</v>
      </c>
      <c r="J134" s="15">
        <v>41</v>
      </c>
      <c r="K134" s="15">
        <v>18</v>
      </c>
      <c r="L134" s="15">
        <v>4</v>
      </c>
      <c r="M134" s="79">
        <v>11.07</v>
      </c>
      <c r="N134" s="101">
        <v>11.07</v>
      </c>
      <c r="O134" s="63">
        <v>2530</v>
      </c>
      <c r="P134" s="64">
        <f>Table2245789101123456789101112131415161718192021222324252627282930[[#This Row],[PEMBULATAN]]*O134</f>
        <v>28007.100000000002</v>
      </c>
    </row>
    <row r="135" spans="1:16" ht="23.25" customHeight="1" x14ac:dyDescent="0.2">
      <c r="A135" s="13"/>
      <c r="B135" s="73"/>
      <c r="C135" s="71" t="s">
        <v>4354</v>
      </c>
      <c r="D135" s="76" t="s">
        <v>69</v>
      </c>
      <c r="E135" s="12">
        <v>44485</v>
      </c>
      <c r="F135" s="74" t="s">
        <v>2543</v>
      </c>
      <c r="G135" s="12" t="s">
        <v>4155</v>
      </c>
      <c r="H135" s="75" t="s">
        <v>4156</v>
      </c>
      <c r="I135" s="15">
        <v>55</v>
      </c>
      <c r="J135" s="15">
        <v>32</v>
      </c>
      <c r="K135" s="15">
        <v>14</v>
      </c>
      <c r="L135" s="15">
        <v>3</v>
      </c>
      <c r="M135" s="79">
        <v>6.16</v>
      </c>
      <c r="N135" s="101">
        <v>6.16</v>
      </c>
      <c r="O135" s="63">
        <v>2530</v>
      </c>
      <c r="P135" s="64">
        <f>Table2245789101123456789101112131415161718192021222324252627282930[[#This Row],[PEMBULATAN]]*O135</f>
        <v>15584.800000000001</v>
      </c>
    </row>
    <row r="136" spans="1:16" ht="23.25" customHeight="1" x14ac:dyDescent="0.2">
      <c r="A136" s="13"/>
      <c r="B136" s="73"/>
      <c r="C136" s="71" t="s">
        <v>4355</v>
      </c>
      <c r="D136" s="76" t="s">
        <v>69</v>
      </c>
      <c r="E136" s="12">
        <v>44485</v>
      </c>
      <c r="F136" s="74" t="s">
        <v>2543</v>
      </c>
      <c r="G136" s="12" t="s">
        <v>4155</v>
      </c>
      <c r="H136" s="75" t="s">
        <v>4156</v>
      </c>
      <c r="I136" s="15">
        <v>98</v>
      </c>
      <c r="J136" s="15">
        <v>62</v>
      </c>
      <c r="K136" s="15">
        <v>30</v>
      </c>
      <c r="L136" s="15">
        <v>21</v>
      </c>
      <c r="M136" s="79">
        <v>45.57</v>
      </c>
      <c r="N136" s="101">
        <v>45.57</v>
      </c>
      <c r="O136" s="63">
        <v>2530</v>
      </c>
      <c r="P136" s="64">
        <f>Table2245789101123456789101112131415161718192021222324252627282930[[#This Row],[PEMBULATAN]]*O136</f>
        <v>115292.1</v>
      </c>
    </row>
    <row r="137" spans="1:16" ht="23.25" customHeight="1" x14ac:dyDescent="0.2">
      <c r="A137" s="13"/>
      <c r="B137" s="73"/>
      <c r="C137" s="71" t="s">
        <v>4356</v>
      </c>
      <c r="D137" s="76" t="s">
        <v>69</v>
      </c>
      <c r="E137" s="12">
        <v>44485</v>
      </c>
      <c r="F137" s="74" t="s">
        <v>2543</v>
      </c>
      <c r="G137" s="12" t="s">
        <v>4155</v>
      </c>
      <c r="H137" s="75" t="s">
        <v>4156</v>
      </c>
      <c r="I137" s="15">
        <v>93</v>
      </c>
      <c r="J137" s="15">
        <v>62</v>
      </c>
      <c r="K137" s="15">
        <v>30</v>
      </c>
      <c r="L137" s="15">
        <v>23</v>
      </c>
      <c r="M137" s="79">
        <v>43.244999999999997</v>
      </c>
      <c r="N137" s="101">
        <v>43.244999999999997</v>
      </c>
      <c r="O137" s="63">
        <v>2530</v>
      </c>
      <c r="P137" s="64">
        <f>Table2245789101123456789101112131415161718192021222324252627282930[[#This Row],[PEMBULATAN]]*O137</f>
        <v>109409.84999999999</v>
      </c>
    </row>
    <row r="138" spans="1:16" ht="23.25" customHeight="1" x14ac:dyDescent="0.2">
      <c r="A138" s="13"/>
      <c r="B138" s="73"/>
      <c r="C138" s="71" t="s">
        <v>4357</v>
      </c>
      <c r="D138" s="76" t="s">
        <v>69</v>
      </c>
      <c r="E138" s="12">
        <v>44485</v>
      </c>
      <c r="F138" s="74" t="s">
        <v>2543</v>
      </c>
      <c r="G138" s="12" t="s">
        <v>4155</v>
      </c>
      <c r="H138" s="75" t="s">
        <v>4156</v>
      </c>
      <c r="I138" s="15">
        <v>98</v>
      </c>
      <c r="J138" s="15">
        <v>52</v>
      </c>
      <c r="K138" s="15">
        <v>15</v>
      </c>
      <c r="L138" s="15">
        <v>6</v>
      </c>
      <c r="M138" s="79">
        <v>19.11</v>
      </c>
      <c r="N138" s="101">
        <v>19.11</v>
      </c>
      <c r="O138" s="63">
        <v>2530</v>
      </c>
      <c r="P138" s="64">
        <f>Table2245789101123456789101112131415161718192021222324252627282930[[#This Row],[PEMBULATAN]]*O138</f>
        <v>48348.299999999996</v>
      </c>
    </row>
    <row r="139" spans="1:16" ht="23.25" customHeight="1" x14ac:dyDescent="0.2">
      <c r="A139" s="13"/>
      <c r="B139" s="73"/>
      <c r="C139" s="71" t="s">
        <v>4358</v>
      </c>
      <c r="D139" s="76" t="s">
        <v>69</v>
      </c>
      <c r="E139" s="12">
        <v>44485</v>
      </c>
      <c r="F139" s="74" t="s">
        <v>2543</v>
      </c>
      <c r="G139" s="12" t="s">
        <v>4155</v>
      </c>
      <c r="H139" s="75" t="s">
        <v>4156</v>
      </c>
      <c r="I139" s="15">
        <v>77</v>
      </c>
      <c r="J139" s="15">
        <v>63</v>
      </c>
      <c r="K139" s="15">
        <v>17</v>
      </c>
      <c r="L139" s="15">
        <v>11</v>
      </c>
      <c r="M139" s="79">
        <v>20.61675</v>
      </c>
      <c r="N139" s="101">
        <v>20.61675</v>
      </c>
      <c r="O139" s="63">
        <v>2530</v>
      </c>
      <c r="P139" s="64">
        <f>Table2245789101123456789101112131415161718192021222324252627282930[[#This Row],[PEMBULATAN]]*O139</f>
        <v>52160.377500000002</v>
      </c>
    </row>
    <row r="140" spans="1:16" ht="23.25" customHeight="1" x14ac:dyDescent="0.2">
      <c r="A140" s="13"/>
      <c r="B140" s="73"/>
      <c r="C140" s="71" t="s">
        <v>4359</v>
      </c>
      <c r="D140" s="76" t="s">
        <v>69</v>
      </c>
      <c r="E140" s="12">
        <v>44485</v>
      </c>
      <c r="F140" s="74" t="s">
        <v>2543</v>
      </c>
      <c r="G140" s="12" t="s">
        <v>4155</v>
      </c>
      <c r="H140" s="75" t="s">
        <v>4156</v>
      </c>
      <c r="I140" s="15">
        <v>76</v>
      </c>
      <c r="J140" s="15">
        <v>62</v>
      </c>
      <c r="K140" s="15">
        <v>28</v>
      </c>
      <c r="L140" s="15">
        <v>18</v>
      </c>
      <c r="M140" s="79">
        <v>32.984000000000002</v>
      </c>
      <c r="N140" s="101">
        <v>32.984000000000002</v>
      </c>
      <c r="O140" s="63">
        <v>2530</v>
      </c>
      <c r="P140" s="64">
        <f>Table2245789101123456789101112131415161718192021222324252627282930[[#This Row],[PEMBULATAN]]*O140</f>
        <v>83449.52</v>
      </c>
    </row>
    <row r="141" spans="1:16" ht="23.25" customHeight="1" x14ac:dyDescent="0.2">
      <c r="A141" s="13"/>
      <c r="B141" s="73"/>
      <c r="C141" s="71" t="s">
        <v>4360</v>
      </c>
      <c r="D141" s="76" t="s">
        <v>69</v>
      </c>
      <c r="E141" s="12">
        <v>44485</v>
      </c>
      <c r="F141" s="74" t="s">
        <v>2543</v>
      </c>
      <c r="G141" s="12" t="s">
        <v>4155</v>
      </c>
      <c r="H141" s="75" t="s">
        <v>4156</v>
      </c>
      <c r="I141" s="15">
        <v>81</v>
      </c>
      <c r="J141" s="15">
        <v>52</v>
      </c>
      <c r="K141" s="15">
        <v>23</v>
      </c>
      <c r="L141" s="15">
        <v>11</v>
      </c>
      <c r="M141" s="79">
        <v>24.219000000000001</v>
      </c>
      <c r="N141" s="101">
        <v>24.219000000000001</v>
      </c>
      <c r="O141" s="63">
        <v>2530</v>
      </c>
      <c r="P141" s="64">
        <f>Table2245789101123456789101112131415161718192021222324252627282930[[#This Row],[PEMBULATAN]]*O141</f>
        <v>61274.07</v>
      </c>
    </row>
    <row r="142" spans="1:16" ht="23.25" customHeight="1" x14ac:dyDescent="0.2">
      <c r="A142" s="13"/>
      <c r="B142" s="73"/>
      <c r="C142" s="71" t="s">
        <v>4361</v>
      </c>
      <c r="D142" s="76" t="s">
        <v>69</v>
      </c>
      <c r="E142" s="12">
        <v>44485</v>
      </c>
      <c r="F142" s="74" t="s">
        <v>2543</v>
      </c>
      <c r="G142" s="12" t="s">
        <v>4155</v>
      </c>
      <c r="H142" s="75" t="s">
        <v>4156</v>
      </c>
      <c r="I142" s="15">
        <v>31</v>
      </c>
      <c r="J142" s="15">
        <v>26</v>
      </c>
      <c r="K142" s="15">
        <v>10</v>
      </c>
      <c r="L142" s="15">
        <v>1</v>
      </c>
      <c r="M142" s="79">
        <v>2.0150000000000001</v>
      </c>
      <c r="N142" s="101">
        <v>2.0150000000000001</v>
      </c>
      <c r="O142" s="63">
        <v>2530</v>
      </c>
      <c r="P142" s="64">
        <f>Table2245789101123456789101112131415161718192021222324252627282930[[#This Row],[PEMBULATAN]]*O142</f>
        <v>5097.9500000000007</v>
      </c>
    </row>
    <row r="143" spans="1:16" ht="23.25" customHeight="1" x14ac:dyDescent="0.2">
      <c r="A143" s="13"/>
      <c r="B143" s="73"/>
      <c r="C143" s="71" t="s">
        <v>4362</v>
      </c>
      <c r="D143" s="76" t="s">
        <v>69</v>
      </c>
      <c r="E143" s="12">
        <v>44485</v>
      </c>
      <c r="F143" s="74" t="s">
        <v>2543</v>
      </c>
      <c r="G143" s="12" t="s">
        <v>4155</v>
      </c>
      <c r="H143" s="75" t="s">
        <v>4156</v>
      </c>
      <c r="I143" s="15">
        <v>58</v>
      </c>
      <c r="J143" s="15">
        <v>25</v>
      </c>
      <c r="K143" s="15">
        <v>11</v>
      </c>
      <c r="L143" s="15">
        <v>2</v>
      </c>
      <c r="M143" s="79">
        <v>3.9874999999999998</v>
      </c>
      <c r="N143" s="101">
        <v>3.9874999999999998</v>
      </c>
      <c r="O143" s="63">
        <v>2530</v>
      </c>
      <c r="P143" s="64">
        <f>Table2245789101123456789101112131415161718192021222324252627282930[[#This Row],[PEMBULATAN]]*O143</f>
        <v>10088.375</v>
      </c>
    </row>
    <row r="144" spans="1:16" ht="23.25" customHeight="1" x14ac:dyDescent="0.2">
      <c r="A144" s="13"/>
      <c r="B144" s="73"/>
      <c r="C144" s="71" t="s">
        <v>4363</v>
      </c>
      <c r="D144" s="76" t="s">
        <v>69</v>
      </c>
      <c r="E144" s="12">
        <v>44485</v>
      </c>
      <c r="F144" s="74" t="s">
        <v>2543</v>
      </c>
      <c r="G144" s="12" t="s">
        <v>4155</v>
      </c>
      <c r="H144" s="75" t="s">
        <v>4156</v>
      </c>
      <c r="I144" s="15">
        <v>81</v>
      </c>
      <c r="J144" s="15">
        <v>65</v>
      </c>
      <c r="K144" s="15">
        <v>22</v>
      </c>
      <c r="L144" s="15">
        <v>10</v>
      </c>
      <c r="M144" s="79">
        <v>28.9575</v>
      </c>
      <c r="N144" s="101">
        <v>28.9575</v>
      </c>
      <c r="O144" s="63">
        <v>2530</v>
      </c>
      <c r="P144" s="64">
        <f>Table2245789101123456789101112131415161718192021222324252627282930[[#This Row],[PEMBULATAN]]*O144</f>
        <v>73262.475000000006</v>
      </c>
    </row>
    <row r="145" spans="1:16" ht="23.25" customHeight="1" x14ac:dyDescent="0.2">
      <c r="A145" s="13"/>
      <c r="B145" s="73"/>
      <c r="C145" s="71" t="s">
        <v>4364</v>
      </c>
      <c r="D145" s="76" t="s">
        <v>69</v>
      </c>
      <c r="E145" s="12">
        <v>44485</v>
      </c>
      <c r="F145" s="74" t="s">
        <v>2543</v>
      </c>
      <c r="G145" s="12" t="s">
        <v>4155</v>
      </c>
      <c r="H145" s="75" t="s">
        <v>4156</v>
      </c>
      <c r="I145" s="15">
        <v>68</v>
      </c>
      <c r="J145" s="15">
        <v>52</v>
      </c>
      <c r="K145" s="15">
        <v>15</v>
      </c>
      <c r="L145" s="15">
        <v>8</v>
      </c>
      <c r="M145" s="79">
        <v>13.26</v>
      </c>
      <c r="N145" s="101">
        <v>13.26</v>
      </c>
      <c r="O145" s="63">
        <v>2530</v>
      </c>
      <c r="P145" s="64">
        <f>Table2245789101123456789101112131415161718192021222324252627282930[[#This Row],[PEMBULATAN]]*O145</f>
        <v>33547.800000000003</v>
      </c>
    </row>
    <row r="146" spans="1:16" ht="23.25" customHeight="1" x14ac:dyDescent="0.2">
      <c r="A146" s="13"/>
      <c r="B146" s="73"/>
      <c r="C146" s="71" t="s">
        <v>4365</v>
      </c>
      <c r="D146" s="76" t="s">
        <v>69</v>
      </c>
      <c r="E146" s="12">
        <v>44485</v>
      </c>
      <c r="F146" s="74" t="s">
        <v>2543</v>
      </c>
      <c r="G146" s="12" t="s">
        <v>4155</v>
      </c>
      <c r="H146" s="75" t="s">
        <v>4156</v>
      </c>
      <c r="I146" s="15">
        <v>85</v>
      </c>
      <c r="J146" s="15">
        <v>40</v>
      </c>
      <c r="K146" s="15">
        <v>26</v>
      </c>
      <c r="L146" s="15">
        <v>11</v>
      </c>
      <c r="M146" s="79">
        <v>22.1</v>
      </c>
      <c r="N146" s="101">
        <v>22.1</v>
      </c>
      <c r="O146" s="63">
        <v>2530</v>
      </c>
      <c r="P146" s="64">
        <f>Table2245789101123456789101112131415161718192021222324252627282930[[#This Row],[PEMBULATAN]]*O146</f>
        <v>55913</v>
      </c>
    </row>
    <row r="147" spans="1:16" ht="23.25" customHeight="1" x14ac:dyDescent="0.2">
      <c r="A147" s="13"/>
      <c r="B147" s="73"/>
      <c r="C147" s="71" t="s">
        <v>4366</v>
      </c>
      <c r="D147" s="76" t="s">
        <v>69</v>
      </c>
      <c r="E147" s="12">
        <v>44485</v>
      </c>
      <c r="F147" s="74" t="s">
        <v>2543</v>
      </c>
      <c r="G147" s="12" t="s">
        <v>4155</v>
      </c>
      <c r="H147" s="75" t="s">
        <v>4156</v>
      </c>
      <c r="I147" s="15">
        <v>68</v>
      </c>
      <c r="J147" s="15">
        <v>58</v>
      </c>
      <c r="K147" s="15">
        <v>20</v>
      </c>
      <c r="L147" s="15">
        <v>8</v>
      </c>
      <c r="M147" s="79">
        <v>19.72</v>
      </c>
      <c r="N147" s="101">
        <v>19.72</v>
      </c>
      <c r="O147" s="63">
        <v>2530</v>
      </c>
      <c r="P147" s="64">
        <f>Table2245789101123456789101112131415161718192021222324252627282930[[#This Row],[PEMBULATAN]]*O147</f>
        <v>49891.6</v>
      </c>
    </row>
    <row r="148" spans="1:16" ht="23.25" customHeight="1" x14ac:dyDescent="0.2">
      <c r="A148" s="13"/>
      <c r="B148" s="73"/>
      <c r="C148" s="71" t="s">
        <v>4367</v>
      </c>
      <c r="D148" s="76" t="s">
        <v>69</v>
      </c>
      <c r="E148" s="12">
        <v>44485</v>
      </c>
      <c r="F148" s="74" t="s">
        <v>2543</v>
      </c>
      <c r="G148" s="12" t="s">
        <v>4155</v>
      </c>
      <c r="H148" s="75" t="s">
        <v>4156</v>
      </c>
      <c r="I148" s="15">
        <v>70</v>
      </c>
      <c r="J148" s="15">
        <v>55</v>
      </c>
      <c r="K148" s="15">
        <v>17</v>
      </c>
      <c r="L148" s="15">
        <v>3</v>
      </c>
      <c r="M148" s="79">
        <v>16.362500000000001</v>
      </c>
      <c r="N148" s="101">
        <v>17</v>
      </c>
      <c r="O148" s="63">
        <v>2530</v>
      </c>
      <c r="P148" s="64">
        <f>Table2245789101123456789101112131415161718192021222324252627282930[[#This Row],[PEMBULATAN]]*O148</f>
        <v>43010</v>
      </c>
    </row>
    <row r="149" spans="1:16" ht="23.25" customHeight="1" x14ac:dyDescent="0.2">
      <c r="A149" s="13"/>
      <c r="B149" s="73"/>
      <c r="C149" s="71" t="s">
        <v>4368</v>
      </c>
      <c r="D149" s="76" t="s">
        <v>69</v>
      </c>
      <c r="E149" s="12">
        <v>44485</v>
      </c>
      <c r="F149" s="74" t="s">
        <v>2543</v>
      </c>
      <c r="G149" s="12" t="s">
        <v>4155</v>
      </c>
      <c r="H149" s="75" t="s">
        <v>4156</v>
      </c>
      <c r="I149" s="15">
        <v>36</v>
      </c>
      <c r="J149" s="15">
        <v>32</v>
      </c>
      <c r="K149" s="15">
        <v>14</v>
      </c>
      <c r="L149" s="15">
        <v>1</v>
      </c>
      <c r="M149" s="79">
        <v>4.032</v>
      </c>
      <c r="N149" s="101">
        <v>4</v>
      </c>
      <c r="O149" s="63">
        <v>2530</v>
      </c>
      <c r="P149" s="64">
        <f>Table2245789101123456789101112131415161718192021222324252627282930[[#This Row],[PEMBULATAN]]*O149</f>
        <v>10120</v>
      </c>
    </row>
    <row r="150" spans="1:16" ht="23.25" customHeight="1" x14ac:dyDescent="0.2">
      <c r="A150" s="13"/>
      <c r="B150" s="73"/>
      <c r="C150" s="71" t="s">
        <v>4369</v>
      </c>
      <c r="D150" s="76" t="s">
        <v>69</v>
      </c>
      <c r="E150" s="12">
        <v>44485</v>
      </c>
      <c r="F150" s="74" t="s">
        <v>2543</v>
      </c>
      <c r="G150" s="12" t="s">
        <v>4155</v>
      </c>
      <c r="H150" s="75" t="s">
        <v>4156</v>
      </c>
      <c r="I150" s="15">
        <v>95</v>
      </c>
      <c r="J150" s="15">
        <v>56</v>
      </c>
      <c r="K150" s="15">
        <v>33</v>
      </c>
      <c r="L150" s="15">
        <v>18</v>
      </c>
      <c r="M150" s="79">
        <v>43.89</v>
      </c>
      <c r="N150" s="101">
        <v>43.89</v>
      </c>
      <c r="O150" s="63">
        <v>2530</v>
      </c>
      <c r="P150" s="64">
        <f>Table2245789101123456789101112131415161718192021222324252627282930[[#This Row],[PEMBULATAN]]*O150</f>
        <v>111041.7</v>
      </c>
    </row>
    <row r="151" spans="1:16" ht="23.25" customHeight="1" x14ac:dyDescent="0.2">
      <c r="A151" s="13"/>
      <c r="B151" s="73"/>
      <c r="C151" s="71" t="s">
        <v>4370</v>
      </c>
      <c r="D151" s="76" t="s">
        <v>69</v>
      </c>
      <c r="E151" s="12">
        <v>44485</v>
      </c>
      <c r="F151" s="74" t="s">
        <v>2543</v>
      </c>
      <c r="G151" s="12" t="s">
        <v>4155</v>
      </c>
      <c r="H151" s="75" t="s">
        <v>4156</v>
      </c>
      <c r="I151" s="15">
        <v>68</v>
      </c>
      <c r="J151" s="15">
        <v>56</v>
      </c>
      <c r="K151" s="15">
        <v>21</v>
      </c>
      <c r="L151" s="15">
        <v>5</v>
      </c>
      <c r="M151" s="79">
        <v>19.992000000000001</v>
      </c>
      <c r="N151" s="101">
        <v>19.992000000000001</v>
      </c>
      <c r="O151" s="63">
        <v>2530</v>
      </c>
      <c r="P151" s="64">
        <f>Table2245789101123456789101112131415161718192021222324252627282930[[#This Row],[PEMBULATAN]]*O151</f>
        <v>50579.76</v>
      </c>
    </row>
    <row r="152" spans="1:16" ht="23.25" customHeight="1" x14ac:dyDescent="0.2">
      <c r="A152" s="13"/>
      <c r="B152" s="73"/>
      <c r="C152" s="71" t="s">
        <v>4371</v>
      </c>
      <c r="D152" s="76" t="s">
        <v>69</v>
      </c>
      <c r="E152" s="12">
        <v>44485</v>
      </c>
      <c r="F152" s="74" t="s">
        <v>2543</v>
      </c>
      <c r="G152" s="12" t="s">
        <v>4155</v>
      </c>
      <c r="H152" s="75" t="s">
        <v>4156</v>
      </c>
      <c r="I152" s="15">
        <v>83</v>
      </c>
      <c r="J152" s="15">
        <v>67</v>
      </c>
      <c r="K152" s="15">
        <v>25</v>
      </c>
      <c r="L152" s="15">
        <v>7</v>
      </c>
      <c r="M152" s="79">
        <v>34.756250000000001</v>
      </c>
      <c r="N152" s="101">
        <v>34.756250000000001</v>
      </c>
      <c r="O152" s="63">
        <v>2530</v>
      </c>
      <c r="P152" s="64">
        <f>Table2245789101123456789101112131415161718192021222324252627282930[[#This Row],[PEMBULATAN]]*O152</f>
        <v>87933.3125</v>
      </c>
    </row>
    <row r="153" spans="1:16" ht="23.25" customHeight="1" x14ac:dyDescent="0.2">
      <c r="A153" s="13"/>
      <c r="B153" s="73"/>
      <c r="C153" s="71" t="s">
        <v>4372</v>
      </c>
      <c r="D153" s="76" t="s">
        <v>69</v>
      </c>
      <c r="E153" s="12">
        <v>44485</v>
      </c>
      <c r="F153" s="74" t="s">
        <v>2543</v>
      </c>
      <c r="G153" s="12" t="s">
        <v>4155</v>
      </c>
      <c r="H153" s="75" t="s">
        <v>4156</v>
      </c>
      <c r="I153" s="15">
        <v>96</v>
      </c>
      <c r="J153" s="15">
        <v>68</v>
      </c>
      <c r="K153" s="15">
        <v>24</v>
      </c>
      <c r="L153" s="15">
        <v>10</v>
      </c>
      <c r="M153" s="79">
        <v>39.167999999999999</v>
      </c>
      <c r="N153" s="101">
        <v>39.167999999999999</v>
      </c>
      <c r="O153" s="63">
        <v>2530</v>
      </c>
      <c r="P153" s="64">
        <f>Table2245789101123456789101112131415161718192021222324252627282930[[#This Row],[PEMBULATAN]]*O153</f>
        <v>99095.039999999994</v>
      </c>
    </row>
    <row r="154" spans="1:16" ht="23.25" customHeight="1" x14ac:dyDescent="0.2">
      <c r="A154" s="13"/>
      <c r="B154" s="73"/>
      <c r="C154" s="71" t="s">
        <v>4373</v>
      </c>
      <c r="D154" s="76" t="s">
        <v>69</v>
      </c>
      <c r="E154" s="12">
        <v>44485</v>
      </c>
      <c r="F154" s="74" t="s">
        <v>2543</v>
      </c>
      <c r="G154" s="12" t="s">
        <v>4155</v>
      </c>
      <c r="H154" s="75" t="s">
        <v>4156</v>
      </c>
      <c r="I154" s="15">
        <v>204</v>
      </c>
      <c r="J154" s="15">
        <v>11</v>
      </c>
      <c r="K154" s="15">
        <v>8</v>
      </c>
      <c r="L154" s="15">
        <v>9</v>
      </c>
      <c r="M154" s="79">
        <v>4.4880000000000004</v>
      </c>
      <c r="N154" s="101">
        <v>9</v>
      </c>
      <c r="O154" s="63">
        <v>2530</v>
      </c>
      <c r="P154" s="64">
        <f>Table2245789101123456789101112131415161718192021222324252627282930[[#This Row],[PEMBULATAN]]*O154</f>
        <v>22770</v>
      </c>
    </row>
    <row r="155" spans="1:16" ht="23.25" customHeight="1" x14ac:dyDescent="0.2">
      <c r="A155" s="13"/>
      <c r="B155" s="106"/>
      <c r="C155" s="71" t="s">
        <v>4374</v>
      </c>
      <c r="D155" s="76" t="s">
        <v>69</v>
      </c>
      <c r="E155" s="12">
        <v>44485</v>
      </c>
      <c r="F155" s="74" t="s">
        <v>2543</v>
      </c>
      <c r="G155" s="12" t="s">
        <v>4155</v>
      </c>
      <c r="H155" s="75" t="s">
        <v>4156</v>
      </c>
      <c r="I155" s="15">
        <v>93</v>
      </c>
      <c r="J155" s="15">
        <v>56</v>
      </c>
      <c r="K155" s="15">
        <v>41</v>
      </c>
      <c r="L155" s="15">
        <v>27</v>
      </c>
      <c r="M155" s="79">
        <v>53.381999999999998</v>
      </c>
      <c r="N155" s="101">
        <v>54</v>
      </c>
      <c r="O155" s="63">
        <v>2530</v>
      </c>
      <c r="P155" s="64">
        <f>Table2245789101123456789101112131415161718192021222324252627282930[[#This Row],[PEMBULATAN]]*O155</f>
        <v>136620</v>
      </c>
    </row>
    <row r="156" spans="1:16" ht="23.25" customHeight="1" x14ac:dyDescent="0.2">
      <c r="A156" s="13"/>
      <c r="B156" s="73" t="s">
        <v>4375</v>
      </c>
      <c r="C156" s="71" t="s">
        <v>4376</v>
      </c>
      <c r="D156" s="76" t="s">
        <v>69</v>
      </c>
      <c r="E156" s="12">
        <v>44485</v>
      </c>
      <c r="F156" s="74" t="s">
        <v>2543</v>
      </c>
      <c r="G156" s="12" t="s">
        <v>4155</v>
      </c>
      <c r="H156" s="75" t="s">
        <v>4156</v>
      </c>
      <c r="I156" s="15">
        <v>15</v>
      </c>
      <c r="J156" s="15">
        <v>10</v>
      </c>
      <c r="K156" s="15">
        <v>6</v>
      </c>
      <c r="L156" s="15">
        <v>1</v>
      </c>
      <c r="M156" s="79">
        <v>0.22500000000000001</v>
      </c>
      <c r="N156" s="101">
        <v>1</v>
      </c>
      <c r="O156" s="63">
        <v>2530</v>
      </c>
      <c r="P156" s="64">
        <f>Table2245789101123456789101112131415161718192021222324252627282930[[#This Row],[PEMBULATAN]]*O156</f>
        <v>2530</v>
      </c>
    </row>
    <row r="157" spans="1:16" ht="23.25" customHeight="1" x14ac:dyDescent="0.2">
      <c r="A157" s="13"/>
      <c r="B157" s="73"/>
      <c r="C157" s="71" t="s">
        <v>4377</v>
      </c>
      <c r="D157" s="76" t="s">
        <v>69</v>
      </c>
      <c r="E157" s="12">
        <v>44485</v>
      </c>
      <c r="F157" s="74" t="s">
        <v>2543</v>
      </c>
      <c r="G157" s="12" t="s">
        <v>4155</v>
      </c>
      <c r="H157" s="75" t="s">
        <v>4156</v>
      </c>
      <c r="I157" s="15">
        <v>84</v>
      </c>
      <c r="J157" s="15">
        <v>58</v>
      </c>
      <c r="K157" s="15">
        <v>30</v>
      </c>
      <c r="L157" s="15">
        <v>22</v>
      </c>
      <c r="M157" s="79">
        <v>36.54</v>
      </c>
      <c r="N157" s="101">
        <v>36.54</v>
      </c>
      <c r="O157" s="63">
        <v>2530</v>
      </c>
      <c r="P157" s="64">
        <f>Table2245789101123456789101112131415161718192021222324252627282930[[#This Row],[PEMBULATAN]]*O157</f>
        <v>92446.2</v>
      </c>
    </row>
    <row r="158" spans="1:16" ht="23.25" customHeight="1" x14ac:dyDescent="0.2">
      <c r="A158" s="13"/>
      <c r="B158" s="73"/>
      <c r="C158" s="71" t="s">
        <v>4378</v>
      </c>
      <c r="D158" s="76" t="s">
        <v>69</v>
      </c>
      <c r="E158" s="12">
        <v>44485</v>
      </c>
      <c r="F158" s="74" t="s">
        <v>2543</v>
      </c>
      <c r="G158" s="12" t="s">
        <v>4155</v>
      </c>
      <c r="H158" s="75" t="s">
        <v>4156</v>
      </c>
      <c r="I158" s="15">
        <v>57</v>
      </c>
      <c r="J158" s="15">
        <v>50</v>
      </c>
      <c r="K158" s="15">
        <v>21</v>
      </c>
      <c r="L158" s="15">
        <v>16</v>
      </c>
      <c r="M158" s="79">
        <v>14.9625</v>
      </c>
      <c r="N158" s="101">
        <v>16</v>
      </c>
      <c r="O158" s="63">
        <v>2530</v>
      </c>
      <c r="P158" s="64">
        <f>Table2245789101123456789101112131415161718192021222324252627282930[[#This Row],[PEMBULATAN]]*O158</f>
        <v>40480</v>
      </c>
    </row>
    <row r="159" spans="1:16" ht="23.25" customHeight="1" x14ac:dyDescent="0.2">
      <c r="A159" s="13"/>
      <c r="B159" s="73"/>
      <c r="C159" s="71" t="s">
        <v>4379</v>
      </c>
      <c r="D159" s="76" t="s">
        <v>69</v>
      </c>
      <c r="E159" s="12">
        <v>44485</v>
      </c>
      <c r="F159" s="74" t="s">
        <v>2543</v>
      </c>
      <c r="G159" s="12" t="s">
        <v>4155</v>
      </c>
      <c r="H159" s="75" t="s">
        <v>4156</v>
      </c>
      <c r="I159" s="15">
        <v>38</v>
      </c>
      <c r="J159" s="15">
        <v>23</v>
      </c>
      <c r="K159" s="15">
        <v>11</v>
      </c>
      <c r="L159" s="15">
        <v>3</v>
      </c>
      <c r="M159" s="79">
        <v>2.4035000000000002</v>
      </c>
      <c r="N159" s="101">
        <v>3</v>
      </c>
      <c r="O159" s="63">
        <v>2530</v>
      </c>
      <c r="P159" s="64">
        <f>Table2245789101123456789101112131415161718192021222324252627282930[[#This Row],[PEMBULATAN]]*O159</f>
        <v>7590</v>
      </c>
    </row>
    <row r="160" spans="1:16" ht="23.25" customHeight="1" x14ac:dyDescent="0.2">
      <c r="A160" s="13"/>
      <c r="B160" s="73"/>
      <c r="C160" s="71" t="s">
        <v>4380</v>
      </c>
      <c r="D160" s="76" t="s">
        <v>69</v>
      </c>
      <c r="E160" s="12">
        <v>44485</v>
      </c>
      <c r="F160" s="74" t="s">
        <v>2543</v>
      </c>
      <c r="G160" s="12" t="s">
        <v>4155</v>
      </c>
      <c r="H160" s="75" t="s">
        <v>4156</v>
      </c>
      <c r="I160" s="15">
        <v>13</v>
      </c>
      <c r="J160" s="15">
        <v>7</v>
      </c>
      <c r="K160" s="15">
        <v>7</v>
      </c>
      <c r="L160" s="15">
        <v>1</v>
      </c>
      <c r="M160" s="79">
        <v>0.15925</v>
      </c>
      <c r="N160" s="101">
        <v>1</v>
      </c>
      <c r="O160" s="63">
        <v>2530</v>
      </c>
      <c r="P160" s="64">
        <f>Table2245789101123456789101112131415161718192021222324252627282930[[#This Row],[PEMBULATAN]]*O160</f>
        <v>2530</v>
      </c>
    </row>
    <row r="161" spans="1:16" ht="23.25" customHeight="1" x14ac:dyDescent="0.2">
      <c r="A161" s="13"/>
      <c r="B161" s="73"/>
      <c r="C161" s="71" t="s">
        <v>4381</v>
      </c>
      <c r="D161" s="76" t="s">
        <v>69</v>
      </c>
      <c r="E161" s="12">
        <v>44485</v>
      </c>
      <c r="F161" s="74" t="s">
        <v>2543</v>
      </c>
      <c r="G161" s="12" t="s">
        <v>4155</v>
      </c>
      <c r="H161" s="75" t="s">
        <v>4156</v>
      </c>
      <c r="I161" s="15">
        <v>38</v>
      </c>
      <c r="J161" s="15">
        <v>38</v>
      </c>
      <c r="K161" s="15">
        <v>15</v>
      </c>
      <c r="L161" s="15">
        <v>4</v>
      </c>
      <c r="M161" s="79">
        <v>5.415</v>
      </c>
      <c r="N161" s="101">
        <v>6</v>
      </c>
      <c r="O161" s="63">
        <v>2530</v>
      </c>
      <c r="P161" s="64">
        <f>Table2245789101123456789101112131415161718192021222324252627282930[[#This Row],[PEMBULATAN]]*O161</f>
        <v>15180</v>
      </c>
    </row>
    <row r="162" spans="1:16" ht="23.25" customHeight="1" x14ac:dyDescent="0.2">
      <c r="A162" s="13"/>
      <c r="B162" s="73"/>
      <c r="C162" s="71" t="s">
        <v>4382</v>
      </c>
      <c r="D162" s="76" t="s">
        <v>69</v>
      </c>
      <c r="E162" s="12">
        <v>44485</v>
      </c>
      <c r="F162" s="74" t="s">
        <v>2543</v>
      </c>
      <c r="G162" s="12" t="s">
        <v>4155</v>
      </c>
      <c r="H162" s="75" t="s">
        <v>4156</v>
      </c>
      <c r="I162" s="15">
        <v>36</v>
      </c>
      <c r="J162" s="15">
        <v>21</v>
      </c>
      <c r="K162" s="15">
        <v>6</v>
      </c>
      <c r="L162" s="15">
        <v>1</v>
      </c>
      <c r="M162" s="79">
        <v>1.1339999999999999</v>
      </c>
      <c r="N162" s="101">
        <v>1.1339999999999999</v>
      </c>
      <c r="O162" s="63">
        <v>2530</v>
      </c>
      <c r="P162" s="64">
        <f>Table2245789101123456789101112131415161718192021222324252627282930[[#This Row],[PEMBULATAN]]*O162</f>
        <v>2869.0199999999995</v>
      </c>
    </row>
    <row r="163" spans="1:16" ht="23.25" customHeight="1" x14ac:dyDescent="0.2">
      <c r="A163" s="13"/>
      <c r="B163" s="73"/>
      <c r="C163" s="71" t="s">
        <v>4383</v>
      </c>
      <c r="D163" s="76" t="s">
        <v>69</v>
      </c>
      <c r="E163" s="12">
        <v>44485</v>
      </c>
      <c r="F163" s="74" t="s">
        <v>2543</v>
      </c>
      <c r="G163" s="12" t="s">
        <v>4155</v>
      </c>
      <c r="H163" s="75" t="s">
        <v>4156</v>
      </c>
      <c r="I163" s="15">
        <v>41</v>
      </c>
      <c r="J163" s="15">
        <v>41</v>
      </c>
      <c r="K163" s="15">
        <v>38</v>
      </c>
      <c r="L163" s="15">
        <v>9</v>
      </c>
      <c r="M163" s="79">
        <v>15.9695</v>
      </c>
      <c r="N163" s="101">
        <v>15.9695</v>
      </c>
      <c r="O163" s="63">
        <v>2530</v>
      </c>
      <c r="P163" s="64">
        <f>Table2245789101123456789101112131415161718192021222324252627282930[[#This Row],[PEMBULATAN]]*O163</f>
        <v>40402.834999999999</v>
      </c>
    </row>
    <row r="164" spans="1:16" ht="23.25" customHeight="1" x14ac:dyDescent="0.2">
      <c r="A164" s="13"/>
      <c r="B164" s="106"/>
      <c r="C164" s="71" t="s">
        <v>4384</v>
      </c>
      <c r="D164" s="76" t="s">
        <v>69</v>
      </c>
      <c r="E164" s="12">
        <v>44485</v>
      </c>
      <c r="F164" s="74" t="s">
        <v>2543</v>
      </c>
      <c r="G164" s="12" t="s">
        <v>4155</v>
      </c>
      <c r="H164" s="75" t="s">
        <v>4156</v>
      </c>
      <c r="I164" s="15">
        <v>50</v>
      </c>
      <c r="J164" s="15">
        <v>41</v>
      </c>
      <c r="K164" s="15">
        <v>31</v>
      </c>
      <c r="L164" s="15">
        <v>9</v>
      </c>
      <c r="M164" s="79">
        <v>15.887499999999999</v>
      </c>
      <c r="N164" s="101">
        <v>15.887499999999999</v>
      </c>
      <c r="O164" s="63">
        <v>2530</v>
      </c>
      <c r="P164" s="64">
        <f>Table2245789101123456789101112131415161718192021222324252627282930[[#This Row],[PEMBULATAN]]*O164</f>
        <v>40195.375</v>
      </c>
    </row>
    <row r="165" spans="1:16" ht="23.25" customHeight="1" x14ac:dyDescent="0.2">
      <c r="A165" s="13"/>
      <c r="B165" s="73" t="s">
        <v>4385</v>
      </c>
      <c r="C165" s="71" t="s">
        <v>4386</v>
      </c>
      <c r="D165" s="76" t="s">
        <v>69</v>
      </c>
      <c r="E165" s="12">
        <v>44485</v>
      </c>
      <c r="F165" s="74" t="s">
        <v>2543</v>
      </c>
      <c r="G165" s="12" t="s">
        <v>4155</v>
      </c>
      <c r="H165" s="75" t="s">
        <v>4156</v>
      </c>
      <c r="I165" s="15">
        <v>78</v>
      </c>
      <c r="J165" s="15">
        <v>48</v>
      </c>
      <c r="K165" s="15">
        <v>10</v>
      </c>
      <c r="L165" s="15">
        <v>9</v>
      </c>
      <c r="M165" s="79">
        <v>9.36</v>
      </c>
      <c r="N165" s="101">
        <v>10</v>
      </c>
      <c r="O165" s="63">
        <v>2530</v>
      </c>
      <c r="P165" s="64">
        <f>Table2245789101123456789101112131415161718192021222324252627282930[[#This Row],[PEMBULATAN]]*O165</f>
        <v>25300</v>
      </c>
    </row>
    <row r="166" spans="1:16" ht="23.25" customHeight="1" x14ac:dyDescent="0.2">
      <c r="A166" s="13"/>
      <c r="B166" s="73"/>
      <c r="C166" s="71" t="s">
        <v>4387</v>
      </c>
      <c r="D166" s="76" t="s">
        <v>69</v>
      </c>
      <c r="E166" s="12">
        <v>44485</v>
      </c>
      <c r="F166" s="74" t="s">
        <v>2543</v>
      </c>
      <c r="G166" s="12" t="s">
        <v>4155</v>
      </c>
      <c r="H166" s="75" t="s">
        <v>4156</v>
      </c>
      <c r="I166" s="15">
        <v>41</v>
      </c>
      <c r="J166" s="15">
        <v>25</v>
      </c>
      <c r="K166" s="15">
        <v>15</v>
      </c>
      <c r="L166" s="15">
        <v>6</v>
      </c>
      <c r="M166" s="79">
        <v>3.84375</v>
      </c>
      <c r="N166" s="101">
        <v>6</v>
      </c>
      <c r="O166" s="63">
        <v>2530</v>
      </c>
      <c r="P166" s="64">
        <f>Table2245789101123456789101112131415161718192021222324252627282930[[#This Row],[PEMBULATAN]]*O166</f>
        <v>15180</v>
      </c>
    </row>
    <row r="167" spans="1:16" ht="23.25" customHeight="1" x14ac:dyDescent="0.2">
      <c r="A167" s="13"/>
      <c r="B167" s="73"/>
      <c r="C167" s="71" t="s">
        <v>4388</v>
      </c>
      <c r="D167" s="76" t="s">
        <v>69</v>
      </c>
      <c r="E167" s="12">
        <v>44485</v>
      </c>
      <c r="F167" s="74" t="s">
        <v>2543</v>
      </c>
      <c r="G167" s="12" t="s">
        <v>4155</v>
      </c>
      <c r="H167" s="75" t="s">
        <v>4156</v>
      </c>
      <c r="I167" s="15">
        <v>48</v>
      </c>
      <c r="J167" s="15">
        <v>45</v>
      </c>
      <c r="K167" s="15">
        <v>45</v>
      </c>
      <c r="L167" s="15">
        <v>9</v>
      </c>
      <c r="M167" s="79">
        <v>24.3</v>
      </c>
      <c r="N167" s="101">
        <v>25</v>
      </c>
      <c r="O167" s="63">
        <v>2530</v>
      </c>
      <c r="P167" s="64">
        <f>Table2245789101123456789101112131415161718192021222324252627282930[[#This Row],[PEMBULATAN]]*O167</f>
        <v>63250</v>
      </c>
    </row>
    <row r="168" spans="1:16" ht="23.25" customHeight="1" x14ac:dyDescent="0.2">
      <c r="A168" s="13"/>
      <c r="B168" s="73"/>
      <c r="C168" s="71" t="s">
        <v>4389</v>
      </c>
      <c r="D168" s="76" t="s">
        <v>69</v>
      </c>
      <c r="E168" s="12">
        <v>44485</v>
      </c>
      <c r="F168" s="74" t="s">
        <v>2543</v>
      </c>
      <c r="G168" s="12" t="s">
        <v>4155</v>
      </c>
      <c r="H168" s="75" t="s">
        <v>4156</v>
      </c>
      <c r="I168" s="15">
        <v>43</v>
      </c>
      <c r="J168" s="15">
        <v>33</v>
      </c>
      <c r="K168" s="15">
        <v>28</v>
      </c>
      <c r="L168" s="15">
        <v>9</v>
      </c>
      <c r="M168" s="79">
        <v>9.9329999999999998</v>
      </c>
      <c r="N168" s="101">
        <v>9.9329999999999998</v>
      </c>
      <c r="O168" s="63">
        <v>2530</v>
      </c>
      <c r="P168" s="64">
        <f>Table2245789101123456789101112131415161718192021222324252627282930[[#This Row],[PEMBULATAN]]*O168</f>
        <v>25130.489999999998</v>
      </c>
    </row>
    <row r="169" spans="1:16" ht="23.25" customHeight="1" x14ac:dyDescent="0.2">
      <c r="A169" s="13"/>
      <c r="B169" s="73"/>
      <c r="C169" s="71" t="s">
        <v>4390</v>
      </c>
      <c r="D169" s="76" t="s">
        <v>69</v>
      </c>
      <c r="E169" s="12">
        <v>44485</v>
      </c>
      <c r="F169" s="74" t="s">
        <v>2543</v>
      </c>
      <c r="G169" s="12" t="s">
        <v>4155</v>
      </c>
      <c r="H169" s="75" t="s">
        <v>4156</v>
      </c>
      <c r="I169" s="15">
        <v>60</v>
      </c>
      <c r="J169" s="15">
        <v>45</v>
      </c>
      <c r="K169" s="15">
        <v>28</v>
      </c>
      <c r="L169" s="15">
        <v>12</v>
      </c>
      <c r="M169" s="79">
        <v>18.899999999999999</v>
      </c>
      <c r="N169" s="101">
        <v>18.899999999999999</v>
      </c>
      <c r="O169" s="63">
        <v>2530</v>
      </c>
      <c r="P169" s="64">
        <f>Table2245789101123456789101112131415161718192021222324252627282930[[#This Row],[PEMBULATAN]]*O169</f>
        <v>47817</v>
      </c>
    </row>
    <row r="170" spans="1:16" ht="23.25" customHeight="1" x14ac:dyDescent="0.2">
      <c r="A170" s="13"/>
      <c r="B170" s="73"/>
      <c r="C170" s="71" t="s">
        <v>4391</v>
      </c>
      <c r="D170" s="76" t="s">
        <v>69</v>
      </c>
      <c r="E170" s="12">
        <v>44485</v>
      </c>
      <c r="F170" s="74" t="s">
        <v>2543</v>
      </c>
      <c r="G170" s="12" t="s">
        <v>4155</v>
      </c>
      <c r="H170" s="75" t="s">
        <v>4156</v>
      </c>
      <c r="I170" s="15">
        <v>26</v>
      </c>
      <c r="J170" s="15">
        <v>21</v>
      </c>
      <c r="K170" s="15">
        <v>12</v>
      </c>
      <c r="L170" s="15">
        <v>4</v>
      </c>
      <c r="M170" s="79">
        <v>1.6379999999999999</v>
      </c>
      <c r="N170" s="101">
        <v>4</v>
      </c>
      <c r="O170" s="63">
        <v>2530</v>
      </c>
      <c r="P170" s="64">
        <f>Table2245789101123456789101112131415161718192021222324252627282930[[#This Row],[PEMBULATAN]]*O170</f>
        <v>10120</v>
      </c>
    </row>
    <row r="171" spans="1:16" ht="23.25" customHeight="1" x14ac:dyDescent="0.2">
      <c r="A171" s="13"/>
      <c r="B171" s="73"/>
      <c r="C171" s="71" t="s">
        <v>4392</v>
      </c>
      <c r="D171" s="76" t="s">
        <v>69</v>
      </c>
      <c r="E171" s="12">
        <v>44485</v>
      </c>
      <c r="F171" s="74" t="s">
        <v>2543</v>
      </c>
      <c r="G171" s="12" t="s">
        <v>4155</v>
      </c>
      <c r="H171" s="75" t="s">
        <v>4156</v>
      </c>
      <c r="I171" s="15">
        <v>150</v>
      </c>
      <c r="J171" s="15">
        <v>65</v>
      </c>
      <c r="K171" s="15">
        <v>11</v>
      </c>
      <c r="L171" s="15">
        <v>14</v>
      </c>
      <c r="M171" s="79">
        <v>26.8125</v>
      </c>
      <c r="N171" s="101">
        <v>26.8125</v>
      </c>
      <c r="O171" s="63">
        <v>2530</v>
      </c>
      <c r="P171" s="64">
        <f>Table2245789101123456789101112131415161718192021222324252627282930[[#This Row],[PEMBULATAN]]*O171</f>
        <v>67835.625</v>
      </c>
    </row>
    <row r="172" spans="1:16" ht="23.25" customHeight="1" x14ac:dyDescent="0.2">
      <c r="A172" s="13"/>
      <c r="B172" s="73"/>
      <c r="C172" s="71" t="s">
        <v>4393</v>
      </c>
      <c r="D172" s="76" t="s">
        <v>69</v>
      </c>
      <c r="E172" s="12">
        <v>44485</v>
      </c>
      <c r="F172" s="74" t="s">
        <v>2543</v>
      </c>
      <c r="G172" s="12" t="s">
        <v>4155</v>
      </c>
      <c r="H172" s="75" t="s">
        <v>4156</v>
      </c>
      <c r="I172" s="15">
        <v>150</v>
      </c>
      <c r="J172" s="15">
        <v>65</v>
      </c>
      <c r="K172" s="15">
        <v>11</v>
      </c>
      <c r="L172" s="15" t="s">
        <v>4394</v>
      </c>
      <c r="M172" s="79">
        <v>26.8125</v>
      </c>
      <c r="N172" s="101">
        <v>26.8125</v>
      </c>
      <c r="O172" s="63">
        <v>2530</v>
      </c>
      <c r="P172" s="64">
        <f>Table2245789101123456789101112131415161718192021222324252627282930[[#This Row],[PEMBULATAN]]*O172</f>
        <v>67835.625</v>
      </c>
    </row>
    <row r="173" spans="1:16" ht="23.25" customHeight="1" x14ac:dyDescent="0.2">
      <c r="A173" s="13"/>
      <c r="B173" s="73"/>
      <c r="C173" s="71" t="s">
        <v>4395</v>
      </c>
      <c r="D173" s="76" t="s">
        <v>69</v>
      </c>
      <c r="E173" s="12">
        <v>44485</v>
      </c>
      <c r="F173" s="74" t="s">
        <v>2543</v>
      </c>
      <c r="G173" s="12" t="s">
        <v>4155</v>
      </c>
      <c r="H173" s="75" t="s">
        <v>4156</v>
      </c>
      <c r="I173" s="15">
        <v>150</v>
      </c>
      <c r="J173" s="15">
        <v>65</v>
      </c>
      <c r="K173" s="15">
        <v>11</v>
      </c>
      <c r="L173" s="15">
        <v>14</v>
      </c>
      <c r="M173" s="79">
        <v>26.8125</v>
      </c>
      <c r="N173" s="101">
        <v>26.8125</v>
      </c>
      <c r="O173" s="63">
        <v>2530</v>
      </c>
      <c r="P173" s="64">
        <f>Table2245789101123456789101112131415161718192021222324252627282930[[#This Row],[PEMBULATAN]]*O173</f>
        <v>67835.625</v>
      </c>
    </row>
    <row r="174" spans="1:16" ht="23.25" customHeight="1" x14ac:dyDescent="0.2">
      <c r="A174" s="13"/>
      <c r="B174" s="73"/>
      <c r="C174" s="71" t="s">
        <v>4396</v>
      </c>
      <c r="D174" s="76" t="s">
        <v>69</v>
      </c>
      <c r="E174" s="12">
        <v>44485</v>
      </c>
      <c r="F174" s="74" t="s">
        <v>2543</v>
      </c>
      <c r="G174" s="12" t="s">
        <v>4155</v>
      </c>
      <c r="H174" s="75" t="s">
        <v>4156</v>
      </c>
      <c r="I174" s="15">
        <v>150</v>
      </c>
      <c r="J174" s="15">
        <v>65</v>
      </c>
      <c r="K174" s="15">
        <v>11</v>
      </c>
      <c r="L174" s="15">
        <v>14</v>
      </c>
      <c r="M174" s="79">
        <v>26.8125</v>
      </c>
      <c r="N174" s="101">
        <v>26.8125</v>
      </c>
      <c r="O174" s="63">
        <v>2530</v>
      </c>
      <c r="P174" s="64">
        <f>Table2245789101123456789101112131415161718192021222324252627282930[[#This Row],[PEMBULATAN]]*O174</f>
        <v>67835.625</v>
      </c>
    </row>
    <row r="175" spans="1:16" ht="23.25" customHeight="1" x14ac:dyDescent="0.2">
      <c r="A175" s="13"/>
      <c r="B175" s="73"/>
      <c r="C175" s="71" t="s">
        <v>4397</v>
      </c>
      <c r="D175" s="76" t="s">
        <v>69</v>
      </c>
      <c r="E175" s="12">
        <v>44485</v>
      </c>
      <c r="F175" s="74" t="s">
        <v>2543</v>
      </c>
      <c r="G175" s="12" t="s">
        <v>4155</v>
      </c>
      <c r="H175" s="75" t="s">
        <v>4156</v>
      </c>
      <c r="I175" s="15">
        <v>150</v>
      </c>
      <c r="J175" s="15">
        <v>65</v>
      </c>
      <c r="K175" s="15">
        <v>11</v>
      </c>
      <c r="L175" s="15">
        <v>14</v>
      </c>
      <c r="M175" s="79">
        <v>26.8125</v>
      </c>
      <c r="N175" s="101">
        <v>26.8125</v>
      </c>
      <c r="O175" s="63">
        <v>2530</v>
      </c>
      <c r="P175" s="64">
        <f>Table2245789101123456789101112131415161718192021222324252627282930[[#This Row],[PEMBULATAN]]*O175</f>
        <v>67835.625</v>
      </c>
    </row>
    <row r="176" spans="1:16" ht="23.25" customHeight="1" x14ac:dyDescent="0.2">
      <c r="A176" s="13"/>
      <c r="B176" s="106"/>
      <c r="C176" s="8" t="s">
        <v>4398</v>
      </c>
      <c r="D176" s="74" t="s">
        <v>69</v>
      </c>
      <c r="E176" s="12">
        <v>44485</v>
      </c>
      <c r="F176" s="74" t="s">
        <v>2543</v>
      </c>
      <c r="G176" s="12" t="s">
        <v>4155</v>
      </c>
      <c r="H176" s="9" t="s">
        <v>4156</v>
      </c>
      <c r="I176" s="1">
        <v>150</v>
      </c>
      <c r="J176" s="1">
        <v>65</v>
      </c>
      <c r="K176" s="1">
        <v>11</v>
      </c>
      <c r="L176" s="1" t="s">
        <v>4394</v>
      </c>
      <c r="M176" s="78">
        <v>26.8125</v>
      </c>
      <c r="N176" s="101">
        <v>26.8125</v>
      </c>
      <c r="O176" s="63">
        <v>2530</v>
      </c>
      <c r="P176" s="64">
        <f>Table2245789101123456789101112131415161718192021222324252627282930[[#This Row],[PEMBULATAN]]*O176</f>
        <v>67835.625</v>
      </c>
    </row>
    <row r="177" spans="1:16" ht="22.5" customHeight="1" x14ac:dyDescent="0.2">
      <c r="A177" s="165" t="s">
        <v>30</v>
      </c>
      <c r="B177" s="166"/>
      <c r="C177" s="166"/>
      <c r="D177" s="166"/>
      <c r="E177" s="166"/>
      <c r="F177" s="166"/>
      <c r="G177" s="166"/>
      <c r="H177" s="166"/>
      <c r="I177" s="166"/>
      <c r="J177" s="166"/>
      <c r="K177" s="166"/>
      <c r="L177" s="167"/>
      <c r="M177" s="77">
        <f>SUBTOTAL(109,Table2245789101123456789101112131415161718192021222324252627282930[KG VOLUME])</f>
        <v>3531.633250000003</v>
      </c>
      <c r="N177" s="67">
        <f>SUM(N3:N176)</f>
        <v>3627.7505000000015</v>
      </c>
      <c r="O177" s="168">
        <f>SUM(P3:P176)</f>
        <v>9178208.7649999987</v>
      </c>
      <c r="P177" s="169"/>
    </row>
    <row r="178" spans="1:16" ht="18" customHeight="1" x14ac:dyDescent="0.2">
      <c r="A178" s="84"/>
      <c r="B178" s="55" t="s">
        <v>42</v>
      </c>
      <c r="C178" s="54"/>
      <c r="D178" s="56" t="s">
        <v>43</v>
      </c>
      <c r="E178" s="84"/>
      <c r="F178" s="84"/>
      <c r="G178" s="84"/>
      <c r="H178" s="84"/>
      <c r="I178" s="84"/>
      <c r="J178" s="84"/>
      <c r="K178" s="84"/>
      <c r="L178" s="84"/>
      <c r="M178" s="85"/>
      <c r="N178" s="86" t="s">
        <v>51</v>
      </c>
      <c r="O178" s="87"/>
      <c r="P178" s="87">
        <f>O177*10%</f>
        <v>917820.8764999999</v>
      </c>
    </row>
    <row r="179" spans="1:16" ht="18" customHeight="1" thickBot="1" x14ac:dyDescent="0.25">
      <c r="A179" s="84"/>
      <c r="B179" s="55"/>
      <c r="C179" s="54"/>
      <c r="D179" s="56"/>
      <c r="E179" s="84"/>
      <c r="F179" s="84"/>
      <c r="G179" s="84"/>
      <c r="H179" s="84"/>
      <c r="I179" s="84"/>
      <c r="J179" s="84"/>
      <c r="K179" s="84"/>
      <c r="L179" s="84"/>
      <c r="M179" s="85"/>
      <c r="N179" s="88" t="s">
        <v>52</v>
      </c>
      <c r="O179" s="89"/>
      <c r="P179" s="89">
        <f>O177-P178</f>
        <v>8260387.8884999985</v>
      </c>
    </row>
    <row r="180" spans="1:16" ht="18" customHeight="1" x14ac:dyDescent="0.2">
      <c r="A180" s="10"/>
      <c r="H180" s="62"/>
      <c r="N180" s="61" t="s">
        <v>31</v>
      </c>
      <c r="P180" s="68">
        <f>P179*1%</f>
        <v>82603.878884999984</v>
      </c>
    </row>
    <row r="181" spans="1:16" ht="18" customHeight="1" thickBot="1" x14ac:dyDescent="0.25">
      <c r="A181" s="10"/>
      <c r="H181" s="62"/>
      <c r="N181" s="61" t="s">
        <v>53</v>
      </c>
      <c r="P181" s="70">
        <f>P179*2%</f>
        <v>165207.75776999997</v>
      </c>
    </row>
    <row r="182" spans="1:16" ht="18" customHeight="1" x14ac:dyDescent="0.2">
      <c r="A182" s="10"/>
      <c r="H182" s="62"/>
      <c r="N182" s="65" t="s">
        <v>32</v>
      </c>
      <c r="O182" s="66"/>
      <c r="P182" s="69">
        <f>P179+P180-P181</f>
        <v>8177784.0096149985</v>
      </c>
    </row>
    <row r="184" spans="1:16" x14ac:dyDescent="0.2">
      <c r="A184" s="10"/>
      <c r="H184" s="62"/>
      <c r="P184" s="70"/>
    </row>
    <row r="185" spans="1:16" x14ac:dyDescent="0.2">
      <c r="A185" s="10"/>
      <c r="H185" s="62"/>
      <c r="O185" s="57"/>
      <c r="P185" s="70"/>
    </row>
    <row r="186" spans="1:16" s="3" customFormat="1" x14ac:dyDescent="0.25">
      <c r="A186" s="10"/>
      <c r="B186" s="2"/>
      <c r="C186" s="2"/>
      <c r="E186" s="11"/>
      <c r="H186" s="62"/>
      <c r="N186" s="14"/>
      <c r="O186" s="14"/>
      <c r="P186" s="14"/>
    </row>
    <row r="187" spans="1:16" s="3" customFormat="1" x14ac:dyDescent="0.25">
      <c r="A187" s="10"/>
      <c r="B187" s="2"/>
      <c r="C187" s="2"/>
      <c r="E187" s="11"/>
      <c r="H187" s="62"/>
      <c r="N187" s="14"/>
      <c r="O187" s="14"/>
      <c r="P187" s="14"/>
    </row>
    <row r="188" spans="1:16" s="3" customFormat="1" x14ac:dyDescent="0.25">
      <c r="A188" s="10"/>
      <c r="B188" s="2"/>
      <c r="C188" s="2"/>
      <c r="E188" s="11"/>
      <c r="H188" s="62"/>
      <c r="N188" s="14"/>
      <c r="O188" s="14"/>
      <c r="P188" s="14"/>
    </row>
    <row r="189" spans="1:16" s="3" customFormat="1" x14ac:dyDescent="0.25">
      <c r="A189" s="10"/>
      <c r="B189" s="2"/>
      <c r="C189" s="2"/>
      <c r="E189" s="11"/>
      <c r="H189" s="62"/>
      <c r="N189" s="14"/>
      <c r="O189" s="14"/>
      <c r="P189" s="14"/>
    </row>
    <row r="190" spans="1:16" s="3" customFormat="1" x14ac:dyDescent="0.25">
      <c r="A190" s="10"/>
      <c r="B190" s="2"/>
      <c r="C190" s="2"/>
      <c r="E190" s="11"/>
      <c r="H190" s="62"/>
      <c r="N190" s="14"/>
      <c r="O190" s="14"/>
      <c r="P190" s="14"/>
    </row>
    <row r="191" spans="1:16" s="3" customFormat="1" x14ac:dyDescent="0.25">
      <c r="A191" s="10"/>
      <c r="B191" s="2"/>
      <c r="C191" s="2"/>
      <c r="E191" s="11"/>
      <c r="H191" s="62"/>
      <c r="N191" s="14"/>
      <c r="O191" s="14"/>
      <c r="P191" s="14"/>
    </row>
    <row r="192" spans="1:16" s="3" customFormat="1" x14ac:dyDescent="0.25">
      <c r="A192" s="10"/>
      <c r="B192" s="2"/>
      <c r="C192" s="2"/>
      <c r="E192" s="11"/>
      <c r="H192" s="62"/>
      <c r="N192" s="14"/>
      <c r="O192" s="14"/>
      <c r="P192" s="14"/>
    </row>
    <row r="193" spans="1:16" s="3" customFormat="1" x14ac:dyDescent="0.25">
      <c r="A193" s="10"/>
      <c r="B193" s="2"/>
      <c r="C193" s="2"/>
      <c r="E193" s="11"/>
      <c r="H193" s="62"/>
      <c r="N193" s="14"/>
      <c r="O193" s="14"/>
      <c r="P193" s="14"/>
    </row>
    <row r="194" spans="1:16" s="3" customFormat="1" x14ac:dyDescent="0.25">
      <c r="A194" s="10"/>
      <c r="B194" s="2"/>
      <c r="C194" s="2"/>
      <c r="E194" s="11"/>
      <c r="H194" s="62"/>
      <c r="N194" s="14"/>
      <c r="O194" s="14"/>
      <c r="P194" s="14"/>
    </row>
    <row r="195" spans="1:16" s="3" customFormat="1" x14ac:dyDescent="0.25">
      <c r="A195" s="10"/>
      <c r="B195" s="2"/>
      <c r="C195" s="2"/>
      <c r="E195" s="11"/>
      <c r="H195" s="62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62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62"/>
      <c r="N197" s="14"/>
      <c r="O197" s="14"/>
      <c r="P197" s="14"/>
    </row>
  </sheetData>
  <mergeCells count="2">
    <mergeCell ref="A177:L177"/>
    <mergeCell ref="O177:P177"/>
  </mergeCells>
  <conditionalFormatting sqref="B3:B175">
    <cfRule type="duplicateValues" dxfId="527" priority="2"/>
  </conditionalFormatting>
  <conditionalFormatting sqref="B176">
    <cfRule type="duplicateValues" dxfId="526" priority="10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43"/>
  <sheetViews>
    <sheetView zoomScale="110" zoomScaleNormal="110" workbookViewId="0">
      <pane xSplit="3" ySplit="2" topLeftCell="D18" activePane="bottomRight" state="frozen"/>
      <selection pane="topRight" activeCell="B1" sqref="B1"/>
      <selection pane="bottomLeft" activeCell="A3" sqref="A3"/>
      <selection pane="bottomRight" activeCell="A23" sqref="A23:L23"/>
    </sheetView>
  </sheetViews>
  <sheetFormatPr defaultRowHeight="15" x14ac:dyDescent="0.2"/>
  <cols>
    <col min="1" max="1" width="8" style="4" customWidth="1"/>
    <col min="2" max="2" width="19.5703125" style="2" customWidth="1"/>
    <col min="3" max="3" width="15" style="2" customWidth="1"/>
    <col min="4" max="4" width="10.71093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402526</v>
      </c>
      <c r="B3" s="72" t="s">
        <v>4399</v>
      </c>
      <c r="C3" s="8" t="s">
        <v>4400</v>
      </c>
      <c r="D3" s="74" t="s">
        <v>69</v>
      </c>
      <c r="E3" s="12">
        <v>44486</v>
      </c>
      <c r="F3" s="74" t="s">
        <v>2543</v>
      </c>
      <c r="G3" s="12" t="s">
        <v>4155</v>
      </c>
      <c r="H3" s="9" t="s">
        <v>4156</v>
      </c>
      <c r="I3" s="1">
        <v>88</v>
      </c>
      <c r="J3" s="1">
        <v>63</v>
      </c>
      <c r="K3" s="1">
        <v>30</v>
      </c>
      <c r="L3" s="1">
        <v>14</v>
      </c>
      <c r="M3" s="78">
        <v>41.58</v>
      </c>
      <c r="N3" s="101">
        <v>41.58</v>
      </c>
      <c r="O3" s="63">
        <v>2530</v>
      </c>
      <c r="P3" s="64">
        <f>Table224578910112345678910111213141516171819202122232425262728293031[[#This Row],[PEMBULATAN]]*O3</f>
        <v>105197.4</v>
      </c>
    </row>
    <row r="4" spans="1:16" ht="26.25" customHeight="1" x14ac:dyDescent="0.2">
      <c r="A4" s="13"/>
      <c r="B4" s="73"/>
      <c r="C4" s="8" t="s">
        <v>4401</v>
      </c>
      <c r="D4" s="74" t="s">
        <v>69</v>
      </c>
      <c r="E4" s="12">
        <v>44486</v>
      </c>
      <c r="F4" s="74" t="s">
        <v>2543</v>
      </c>
      <c r="G4" s="12" t="s">
        <v>4155</v>
      </c>
      <c r="H4" s="9" t="s">
        <v>4156</v>
      </c>
      <c r="I4" s="1">
        <v>85</v>
      </c>
      <c r="J4" s="1">
        <v>27</v>
      </c>
      <c r="K4" s="1">
        <v>33</v>
      </c>
      <c r="L4" s="1">
        <v>30</v>
      </c>
      <c r="M4" s="78">
        <v>18.93375</v>
      </c>
      <c r="N4" s="101">
        <v>30</v>
      </c>
      <c r="O4" s="63">
        <v>2530</v>
      </c>
      <c r="P4" s="64">
        <f>Table224578910112345678910111213141516171819202122232425262728293031[[#This Row],[PEMBULATAN]]*O4</f>
        <v>75900</v>
      </c>
    </row>
    <row r="5" spans="1:16" ht="26.25" customHeight="1" x14ac:dyDescent="0.2">
      <c r="A5" s="13"/>
      <c r="B5" s="73"/>
      <c r="C5" s="94" t="s">
        <v>4402</v>
      </c>
      <c r="D5" s="95" t="s">
        <v>69</v>
      </c>
      <c r="E5" s="96">
        <v>44486</v>
      </c>
      <c r="F5" s="97" t="s">
        <v>2543</v>
      </c>
      <c r="G5" s="96" t="s">
        <v>4155</v>
      </c>
      <c r="H5" s="98" t="s">
        <v>4156</v>
      </c>
      <c r="I5" s="99">
        <v>86</v>
      </c>
      <c r="J5" s="99">
        <v>65</v>
      </c>
      <c r="K5" s="99">
        <v>37</v>
      </c>
      <c r="L5" s="99">
        <v>7</v>
      </c>
      <c r="M5" s="100">
        <v>51.707500000000003</v>
      </c>
      <c r="N5" s="105">
        <v>51.707500000000003</v>
      </c>
      <c r="O5" s="63">
        <v>2530</v>
      </c>
      <c r="P5" s="64">
        <f>Table224578910112345678910111213141516171819202122232425262728293031[[#This Row],[PEMBULATAN]]*O5</f>
        <v>130819.97500000001</v>
      </c>
    </row>
    <row r="6" spans="1:16" ht="26.25" customHeight="1" x14ac:dyDescent="0.2">
      <c r="A6" s="13"/>
      <c r="B6" s="73"/>
      <c r="C6" s="94" t="s">
        <v>4403</v>
      </c>
      <c r="D6" s="95" t="s">
        <v>69</v>
      </c>
      <c r="E6" s="96">
        <v>44486</v>
      </c>
      <c r="F6" s="97" t="s">
        <v>2543</v>
      </c>
      <c r="G6" s="96" t="s">
        <v>4155</v>
      </c>
      <c r="H6" s="98" t="s">
        <v>4156</v>
      </c>
      <c r="I6" s="99">
        <v>100</v>
      </c>
      <c r="J6" s="99">
        <v>60</v>
      </c>
      <c r="K6" s="99">
        <v>38</v>
      </c>
      <c r="L6" s="99">
        <v>15</v>
      </c>
      <c r="M6" s="100">
        <v>57</v>
      </c>
      <c r="N6" s="105">
        <v>57</v>
      </c>
      <c r="O6" s="63">
        <v>2530</v>
      </c>
      <c r="P6" s="64">
        <f>Table224578910112345678910111213141516171819202122232425262728293031[[#This Row],[PEMBULATAN]]*O6</f>
        <v>144210</v>
      </c>
    </row>
    <row r="7" spans="1:16" ht="26.25" customHeight="1" x14ac:dyDescent="0.2">
      <c r="A7" s="13"/>
      <c r="B7" s="73"/>
      <c r="C7" s="94" t="s">
        <v>4404</v>
      </c>
      <c r="D7" s="95" t="s">
        <v>69</v>
      </c>
      <c r="E7" s="96">
        <v>44486</v>
      </c>
      <c r="F7" s="97" t="s">
        <v>2543</v>
      </c>
      <c r="G7" s="96" t="s">
        <v>4155</v>
      </c>
      <c r="H7" s="98" t="s">
        <v>4156</v>
      </c>
      <c r="I7" s="99">
        <v>90</v>
      </c>
      <c r="J7" s="99">
        <v>63</v>
      </c>
      <c r="K7" s="99">
        <v>30</v>
      </c>
      <c r="L7" s="99">
        <v>18</v>
      </c>
      <c r="M7" s="100">
        <v>42.524999999999999</v>
      </c>
      <c r="N7" s="105">
        <v>42.524999999999999</v>
      </c>
      <c r="O7" s="63">
        <v>2530</v>
      </c>
      <c r="P7" s="64">
        <f>Table224578910112345678910111213141516171819202122232425262728293031[[#This Row],[PEMBULATAN]]*O7</f>
        <v>107588.25</v>
      </c>
    </row>
    <row r="8" spans="1:16" ht="26.25" customHeight="1" x14ac:dyDescent="0.2">
      <c r="A8" s="13"/>
      <c r="B8" s="73"/>
      <c r="C8" s="94" t="s">
        <v>4405</v>
      </c>
      <c r="D8" s="95" t="s">
        <v>69</v>
      </c>
      <c r="E8" s="96">
        <v>44486</v>
      </c>
      <c r="F8" s="97" t="s">
        <v>2543</v>
      </c>
      <c r="G8" s="96" t="s">
        <v>4155</v>
      </c>
      <c r="H8" s="98" t="s">
        <v>4156</v>
      </c>
      <c r="I8" s="99">
        <v>94</v>
      </c>
      <c r="J8" s="99">
        <v>63</v>
      </c>
      <c r="K8" s="99">
        <v>39</v>
      </c>
      <c r="L8" s="99">
        <v>22</v>
      </c>
      <c r="M8" s="100">
        <v>57.7395</v>
      </c>
      <c r="N8" s="105">
        <v>57.7395</v>
      </c>
      <c r="O8" s="63">
        <v>2530</v>
      </c>
      <c r="P8" s="64">
        <f>Table224578910112345678910111213141516171819202122232425262728293031[[#This Row],[PEMBULATAN]]*O8</f>
        <v>146080.935</v>
      </c>
    </row>
    <row r="9" spans="1:16" ht="26.25" customHeight="1" x14ac:dyDescent="0.2">
      <c r="A9" s="13"/>
      <c r="B9" s="73"/>
      <c r="C9" s="94" t="s">
        <v>4406</v>
      </c>
      <c r="D9" s="95" t="s">
        <v>69</v>
      </c>
      <c r="E9" s="96">
        <v>44486</v>
      </c>
      <c r="F9" s="97" t="s">
        <v>2543</v>
      </c>
      <c r="G9" s="96" t="s">
        <v>4155</v>
      </c>
      <c r="H9" s="98" t="s">
        <v>4156</v>
      </c>
      <c r="I9" s="99">
        <v>45</v>
      </c>
      <c r="J9" s="99">
        <v>40</v>
      </c>
      <c r="K9" s="99">
        <v>14</v>
      </c>
      <c r="L9" s="99">
        <v>5</v>
      </c>
      <c r="M9" s="100">
        <v>6.3</v>
      </c>
      <c r="N9" s="105">
        <v>7</v>
      </c>
      <c r="O9" s="63">
        <v>2530</v>
      </c>
      <c r="P9" s="64">
        <f>Table224578910112345678910111213141516171819202122232425262728293031[[#This Row],[PEMBULATAN]]*O9</f>
        <v>17710</v>
      </c>
    </row>
    <row r="10" spans="1:16" ht="26.25" customHeight="1" x14ac:dyDescent="0.2">
      <c r="A10" s="13"/>
      <c r="B10" s="73"/>
      <c r="C10" s="94" t="s">
        <v>4407</v>
      </c>
      <c r="D10" s="95" t="s">
        <v>69</v>
      </c>
      <c r="E10" s="96">
        <v>44486</v>
      </c>
      <c r="F10" s="97" t="s">
        <v>2543</v>
      </c>
      <c r="G10" s="96" t="s">
        <v>4155</v>
      </c>
      <c r="H10" s="98" t="s">
        <v>4156</v>
      </c>
      <c r="I10" s="99">
        <v>17</v>
      </c>
      <c r="J10" s="99">
        <v>10</v>
      </c>
      <c r="K10" s="99">
        <v>10</v>
      </c>
      <c r="L10" s="99">
        <v>1</v>
      </c>
      <c r="M10" s="100">
        <v>0.42499999999999999</v>
      </c>
      <c r="N10" s="105">
        <v>1</v>
      </c>
      <c r="O10" s="63">
        <v>2530</v>
      </c>
      <c r="P10" s="64">
        <f>Table224578910112345678910111213141516171819202122232425262728293031[[#This Row],[PEMBULATAN]]*O10</f>
        <v>2530</v>
      </c>
    </row>
    <row r="11" spans="1:16" ht="26.25" customHeight="1" x14ac:dyDescent="0.2">
      <c r="A11" s="13"/>
      <c r="B11" s="73"/>
      <c r="C11" s="94" t="s">
        <v>4408</v>
      </c>
      <c r="D11" s="95" t="s">
        <v>69</v>
      </c>
      <c r="E11" s="96">
        <v>44486</v>
      </c>
      <c r="F11" s="97" t="s">
        <v>2543</v>
      </c>
      <c r="G11" s="96" t="s">
        <v>4155</v>
      </c>
      <c r="H11" s="98" t="s">
        <v>4156</v>
      </c>
      <c r="I11" s="99">
        <v>70</v>
      </c>
      <c r="J11" s="99">
        <v>60</v>
      </c>
      <c r="K11" s="99">
        <v>25</v>
      </c>
      <c r="L11" s="99">
        <v>9</v>
      </c>
      <c r="M11" s="100">
        <v>26.25</v>
      </c>
      <c r="N11" s="105">
        <v>26.25</v>
      </c>
      <c r="O11" s="63">
        <v>2530</v>
      </c>
      <c r="P11" s="64">
        <f>Table224578910112345678910111213141516171819202122232425262728293031[[#This Row],[PEMBULATAN]]*O11</f>
        <v>66412.5</v>
      </c>
    </row>
    <row r="12" spans="1:16" ht="26.25" customHeight="1" x14ac:dyDescent="0.2">
      <c r="A12" s="13"/>
      <c r="B12" s="73"/>
      <c r="C12" s="94" t="s">
        <v>4409</v>
      </c>
      <c r="D12" s="95" t="s">
        <v>69</v>
      </c>
      <c r="E12" s="96">
        <v>44486</v>
      </c>
      <c r="F12" s="97" t="s">
        <v>2543</v>
      </c>
      <c r="G12" s="96" t="s">
        <v>4155</v>
      </c>
      <c r="H12" s="98" t="s">
        <v>4156</v>
      </c>
      <c r="I12" s="99">
        <v>70</v>
      </c>
      <c r="J12" s="99">
        <v>50</v>
      </c>
      <c r="K12" s="99">
        <v>25</v>
      </c>
      <c r="L12" s="99">
        <v>2</v>
      </c>
      <c r="M12" s="100">
        <v>21.875</v>
      </c>
      <c r="N12" s="105">
        <v>21.875</v>
      </c>
      <c r="O12" s="63">
        <v>2530</v>
      </c>
      <c r="P12" s="64">
        <f>Table224578910112345678910111213141516171819202122232425262728293031[[#This Row],[PEMBULATAN]]*O12</f>
        <v>55343.75</v>
      </c>
    </row>
    <row r="13" spans="1:16" ht="26.25" customHeight="1" x14ac:dyDescent="0.2">
      <c r="A13" s="13"/>
      <c r="B13" s="73"/>
      <c r="C13" s="94" t="s">
        <v>4410</v>
      </c>
      <c r="D13" s="95" t="s">
        <v>69</v>
      </c>
      <c r="E13" s="96">
        <v>44486</v>
      </c>
      <c r="F13" s="97" t="s">
        <v>2543</v>
      </c>
      <c r="G13" s="96" t="s">
        <v>4155</v>
      </c>
      <c r="H13" s="98" t="s">
        <v>4156</v>
      </c>
      <c r="I13" s="99">
        <v>20</v>
      </c>
      <c r="J13" s="99">
        <v>17</v>
      </c>
      <c r="K13" s="99">
        <v>10</v>
      </c>
      <c r="L13" s="99">
        <v>1</v>
      </c>
      <c r="M13" s="100">
        <v>0.85</v>
      </c>
      <c r="N13" s="105">
        <v>1</v>
      </c>
      <c r="O13" s="63">
        <v>2530</v>
      </c>
      <c r="P13" s="64">
        <f>Table224578910112345678910111213141516171819202122232425262728293031[[#This Row],[PEMBULATAN]]*O13</f>
        <v>2530</v>
      </c>
    </row>
    <row r="14" spans="1:16" ht="26.25" customHeight="1" x14ac:dyDescent="0.2">
      <c r="A14" s="13"/>
      <c r="B14" s="73"/>
      <c r="C14" s="94" t="s">
        <v>4411</v>
      </c>
      <c r="D14" s="95" t="s">
        <v>69</v>
      </c>
      <c r="E14" s="96">
        <v>44486</v>
      </c>
      <c r="F14" s="97" t="s">
        <v>2543</v>
      </c>
      <c r="G14" s="96" t="s">
        <v>4155</v>
      </c>
      <c r="H14" s="98" t="s">
        <v>4156</v>
      </c>
      <c r="I14" s="99">
        <v>93</v>
      </c>
      <c r="J14" s="99">
        <v>64</v>
      </c>
      <c r="K14" s="99">
        <v>35</v>
      </c>
      <c r="L14" s="99">
        <v>22</v>
      </c>
      <c r="M14" s="100">
        <v>52.08</v>
      </c>
      <c r="N14" s="105">
        <v>52.08</v>
      </c>
      <c r="O14" s="63">
        <v>2530</v>
      </c>
      <c r="P14" s="64">
        <f>Table224578910112345678910111213141516171819202122232425262728293031[[#This Row],[PEMBULATAN]]*O14</f>
        <v>131762.4</v>
      </c>
    </row>
    <row r="15" spans="1:16" ht="26.25" customHeight="1" x14ac:dyDescent="0.2">
      <c r="A15" s="13"/>
      <c r="B15" s="73"/>
      <c r="C15" s="94" t="s">
        <v>4412</v>
      </c>
      <c r="D15" s="95" t="s">
        <v>69</v>
      </c>
      <c r="E15" s="96">
        <v>44486</v>
      </c>
      <c r="F15" s="97" t="s">
        <v>2543</v>
      </c>
      <c r="G15" s="96" t="s">
        <v>4155</v>
      </c>
      <c r="H15" s="98" t="s">
        <v>4156</v>
      </c>
      <c r="I15" s="99">
        <v>80</v>
      </c>
      <c r="J15" s="99">
        <v>30</v>
      </c>
      <c r="K15" s="99">
        <v>27</v>
      </c>
      <c r="L15" s="99">
        <v>8</v>
      </c>
      <c r="M15" s="100">
        <v>16.2</v>
      </c>
      <c r="N15" s="105">
        <v>16.2</v>
      </c>
      <c r="O15" s="63">
        <v>2530</v>
      </c>
      <c r="P15" s="64">
        <f>Table224578910112345678910111213141516171819202122232425262728293031[[#This Row],[PEMBULATAN]]*O15</f>
        <v>40986</v>
      </c>
    </row>
    <row r="16" spans="1:16" ht="26.25" customHeight="1" x14ac:dyDescent="0.2">
      <c r="A16" s="13"/>
      <c r="B16" s="73"/>
      <c r="C16" s="94" t="s">
        <v>4413</v>
      </c>
      <c r="D16" s="95" t="s">
        <v>69</v>
      </c>
      <c r="E16" s="96">
        <v>44486</v>
      </c>
      <c r="F16" s="97" t="s">
        <v>2543</v>
      </c>
      <c r="G16" s="96" t="s">
        <v>4155</v>
      </c>
      <c r="H16" s="98" t="s">
        <v>4156</v>
      </c>
      <c r="I16" s="99">
        <v>70</v>
      </c>
      <c r="J16" s="99">
        <v>57</v>
      </c>
      <c r="K16" s="99">
        <v>30</v>
      </c>
      <c r="L16" s="99">
        <v>8</v>
      </c>
      <c r="M16" s="100">
        <v>29.925000000000001</v>
      </c>
      <c r="N16" s="105">
        <v>29.925000000000001</v>
      </c>
      <c r="O16" s="63">
        <v>2530</v>
      </c>
      <c r="P16" s="64">
        <f>Table224578910112345678910111213141516171819202122232425262728293031[[#This Row],[PEMBULATAN]]*O16</f>
        <v>75710.25</v>
      </c>
    </row>
    <row r="17" spans="1:16" ht="26.25" customHeight="1" x14ac:dyDescent="0.2">
      <c r="A17" s="13"/>
      <c r="B17" s="73"/>
      <c r="C17" s="94" t="s">
        <v>4414</v>
      </c>
      <c r="D17" s="95" t="s">
        <v>69</v>
      </c>
      <c r="E17" s="96">
        <v>44486</v>
      </c>
      <c r="F17" s="97" t="s">
        <v>2543</v>
      </c>
      <c r="G17" s="96" t="s">
        <v>4155</v>
      </c>
      <c r="H17" s="98" t="s">
        <v>4156</v>
      </c>
      <c r="I17" s="99">
        <v>90</v>
      </c>
      <c r="J17" s="99">
        <v>60</v>
      </c>
      <c r="K17" s="99">
        <v>20</v>
      </c>
      <c r="L17" s="99">
        <v>8</v>
      </c>
      <c r="M17" s="100">
        <v>27</v>
      </c>
      <c r="N17" s="105">
        <v>27</v>
      </c>
      <c r="O17" s="63">
        <v>2530</v>
      </c>
      <c r="P17" s="64">
        <f>Table224578910112345678910111213141516171819202122232425262728293031[[#This Row],[PEMBULATAN]]*O17</f>
        <v>68310</v>
      </c>
    </row>
    <row r="18" spans="1:16" ht="26.25" customHeight="1" x14ac:dyDescent="0.2">
      <c r="A18" s="13"/>
      <c r="B18" s="73"/>
      <c r="C18" s="94" t="s">
        <v>4415</v>
      </c>
      <c r="D18" s="95" t="s">
        <v>69</v>
      </c>
      <c r="E18" s="96">
        <v>44486</v>
      </c>
      <c r="F18" s="97" t="s">
        <v>2543</v>
      </c>
      <c r="G18" s="96" t="s">
        <v>4155</v>
      </c>
      <c r="H18" s="98" t="s">
        <v>4156</v>
      </c>
      <c r="I18" s="99">
        <v>70</v>
      </c>
      <c r="J18" s="99">
        <v>60</v>
      </c>
      <c r="K18" s="99">
        <v>20</v>
      </c>
      <c r="L18" s="99">
        <v>5</v>
      </c>
      <c r="M18" s="100">
        <v>21</v>
      </c>
      <c r="N18" s="105">
        <v>21</v>
      </c>
      <c r="O18" s="63">
        <v>2530</v>
      </c>
      <c r="P18" s="64">
        <f>Table224578910112345678910111213141516171819202122232425262728293031[[#This Row],[PEMBULATAN]]*O18</f>
        <v>53130</v>
      </c>
    </row>
    <row r="19" spans="1:16" ht="26.25" customHeight="1" x14ac:dyDescent="0.2">
      <c r="A19" s="13"/>
      <c r="B19" s="73"/>
      <c r="C19" s="94" t="s">
        <v>4416</v>
      </c>
      <c r="D19" s="95" t="s">
        <v>69</v>
      </c>
      <c r="E19" s="96">
        <v>44486</v>
      </c>
      <c r="F19" s="97" t="s">
        <v>2543</v>
      </c>
      <c r="G19" s="96" t="s">
        <v>4155</v>
      </c>
      <c r="H19" s="98" t="s">
        <v>4156</v>
      </c>
      <c r="I19" s="99">
        <v>83</v>
      </c>
      <c r="J19" s="99">
        <v>60</v>
      </c>
      <c r="K19" s="99">
        <v>24</v>
      </c>
      <c r="L19" s="99">
        <v>10</v>
      </c>
      <c r="M19" s="100">
        <v>29.88</v>
      </c>
      <c r="N19" s="105">
        <v>29.88</v>
      </c>
      <c r="O19" s="63">
        <v>2530</v>
      </c>
      <c r="P19" s="64">
        <f>Table224578910112345678910111213141516171819202122232425262728293031[[#This Row],[PEMBULATAN]]*O19</f>
        <v>75596.399999999994</v>
      </c>
    </row>
    <row r="20" spans="1:16" ht="26.25" customHeight="1" x14ac:dyDescent="0.2">
      <c r="A20" s="13"/>
      <c r="B20" s="73"/>
      <c r="C20" s="94" t="s">
        <v>4417</v>
      </c>
      <c r="D20" s="95" t="s">
        <v>69</v>
      </c>
      <c r="E20" s="96">
        <v>44486</v>
      </c>
      <c r="F20" s="97" t="s">
        <v>2543</v>
      </c>
      <c r="G20" s="96" t="s">
        <v>4155</v>
      </c>
      <c r="H20" s="98" t="s">
        <v>4156</v>
      </c>
      <c r="I20" s="99">
        <v>66</v>
      </c>
      <c r="J20" s="99">
        <v>50</v>
      </c>
      <c r="K20" s="99">
        <v>25</v>
      </c>
      <c r="L20" s="99">
        <v>6</v>
      </c>
      <c r="M20" s="100">
        <v>20.625</v>
      </c>
      <c r="N20" s="105">
        <v>20.625</v>
      </c>
      <c r="O20" s="63">
        <v>2530</v>
      </c>
      <c r="P20" s="64">
        <f>Table224578910112345678910111213141516171819202122232425262728293031[[#This Row],[PEMBULATAN]]*O20</f>
        <v>52181.25</v>
      </c>
    </row>
    <row r="21" spans="1:16" ht="26.25" customHeight="1" x14ac:dyDescent="0.2">
      <c r="A21" s="13"/>
      <c r="B21" s="73"/>
      <c r="C21" s="94" t="s">
        <v>4418</v>
      </c>
      <c r="D21" s="95" t="s">
        <v>69</v>
      </c>
      <c r="E21" s="96">
        <v>44486</v>
      </c>
      <c r="F21" s="97" t="s">
        <v>2543</v>
      </c>
      <c r="G21" s="96" t="s">
        <v>4155</v>
      </c>
      <c r="H21" s="98" t="s">
        <v>4156</v>
      </c>
      <c r="I21" s="99">
        <v>88</v>
      </c>
      <c r="J21" s="99">
        <v>58</v>
      </c>
      <c r="K21" s="99">
        <v>36</v>
      </c>
      <c r="L21" s="99">
        <v>13</v>
      </c>
      <c r="M21" s="100">
        <v>45.936</v>
      </c>
      <c r="N21" s="105">
        <v>45.936</v>
      </c>
      <c r="O21" s="63">
        <v>2530</v>
      </c>
      <c r="P21" s="64">
        <f>Table224578910112345678910111213141516171819202122232425262728293031[[#This Row],[PEMBULATAN]]*O21</f>
        <v>116218.08</v>
      </c>
    </row>
    <row r="22" spans="1:16" ht="26.25" customHeight="1" x14ac:dyDescent="0.2">
      <c r="A22" s="13"/>
      <c r="B22" s="73"/>
      <c r="C22" s="94" t="s">
        <v>4419</v>
      </c>
      <c r="D22" s="95" t="s">
        <v>69</v>
      </c>
      <c r="E22" s="96">
        <v>44486</v>
      </c>
      <c r="F22" s="97" t="s">
        <v>2543</v>
      </c>
      <c r="G22" s="96" t="s">
        <v>4155</v>
      </c>
      <c r="H22" s="98" t="s">
        <v>4156</v>
      </c>
      <c r="I22" s="99">
        <v>83</v>
      </c>
      <c r="J22" s="99">
        <v>55</v>
      </c>
      <c r="K22" s="99">
        <v>35</v>
      </c>
      <c r="L22" s="99">
        <v>12</v>
      </c>
      <c r="M22" s="100">
        <v>39.943750000000001</v>
      </c>
      <c r="N22" s="105">
        <v>39.943750000000001</v>
      </c>
      <c r="O22" s="63">
        <v>2530</v>
      </c>
      <c r="P22" s="64">
        <f>Table224578910112345678910111213141516171819202122232425262728293031[[#This Row],[PEMBULATAN]]*O22</f>
        <v>101057.6875</v>
      </c>
    </row>
    <row r="23" spans="1:16" ht="22.5" customHeight="1" x14ac:dyDescent="0.2">
      <c r="A23" s="165" t="s">
        <v>30</v>
      </c>
      <c r="B23" s="166"/>
      <c r="C23" s="166"/>
      <c r="D23" s="166"/>
      <c r="E23" s="166"/>
      <c r="F23" s="166"/>
      <c r="G23" s="166"/>
      <c r="H23" s="166"/>
      <c r="I23" s="166"/>
      <c r="J23" s="166"/>
      <c r="K23" s="166"/>
      <c r="L23" s="167"/>
      <c r="M23" s="77">
        <f>SUBTOTAL(109,Table224578910112345678910111213141516171819202122232425262728293031[KG VOLUME])</f>
        <v>607.77550000000008</v>
      </c>
      <c r="N23" s="67">
        <f>SUM(N3:N22)</f>
        <v>620.26675000000012</v>
      </c>
      <c r="O23" s="168">
        <f>SUM(P3:P22)</f>
        <v>1569274.8774999999</v>
      </c>
      <c r="P23" s="169"/>
    </row>
    <row r="24" spans="1:16" ht="18" customHeight="1" x14ac:dyDescent="0.2">
      <c r="A24" s="84"/>
      <c r="B24" s="55" t="s">
        <v>42</v>
      </c>
      <c r="C24" s="54"/>
      <c r="D24" s="56" t="s">
        <v>43</v>
      </c>
      <c r="E24" s="84"/>
      <c r="F24" s="84"/>
      <c r="G24" s="84"/>
      <c r="H24" s="84"/>
      <c r="I24" s="84"/>
      <c r="J24" s="84"/>
      <c r="K24" s="84"/>
      <c r="L24" s="84"/>
      <c r="M24" s="85"/>
      <c r="N24" s="86" t="s">
        <v>51</v>
      </c>
      <c r="O24" s="87"/>
      <c r="P24" s="87">
        <f>O23*10%</f>
        <v>156927.48775</v>
      </c>
    </row>
    <row r="25" spans="1:16" ht="18" customHeight="1" thickBot="1" x14ac:dyDescent="0.25">
      <c r="A25" s="84"/>
      <c r="B25" s="55"/>
      <c r="C25" s="54"/>
      <c r="D25" s="56"/>
      <c r="E25" s="84"/>
      <c r="F25" s="84"/>
      <c r="G25" s="84"/>
      <c r="H25" s="84"/>
      <c r="I25" s="84"/>
      <c r="J25" s="84"/>
      <c r="K25" s="84"/>
      <c r="L25" s="84"/>
      <c r="M25" s="85"/>
      <c r="N25" s="88" t="s">
        <v>52</v>
      </c>
      <c r="O25" s="89"/>
      <c r="P25" s="89">
        <f>O23-P24</f>
        <v>1412347.3897499999</v>
      </c>
    </row>
    <row r="26" spans="1:16" ht="18" customHeight="1" x14ac:dyDescent="0.2">
      <c r="A26" s="10"/>
      <c r="H26" s="62"/>
      <c r="N26" s="61" t="s">
        <v>31</v>
      </c>
      <c r="P26" s="68">
        <f>P25*1%</f>
        <v>14123.473897499998</v>
      </c>
    </row>
    <row r="27" spans="1:16" ht="18" customHeight="1" thickBot="1" x14ac:dyDescent="0.25">
      <c r="A27" s="10"/>
      <c r="H27" s="62"/>
      <c r="N27" s="61" t="s">
        <v>53</v>
      </c>
      <c r="P27" s="70">
        <f>P25*2%</f>
        <v>28246.947794999996</v>
      </c>
    </row>
    <row r="28" spans="1:16" ht="18" customHeight="1" x14ac:dyDescent="0.2">
      <c r="A28" s="10"/>
      <c r="H28" s="62"/>
      <c r="N28" s="65" t="s">
        <v>32</v>
      </c>
      <c r="O28" s="66"/>
      <c r="P28" s="69">
        <f>P25+P26-P27</f>
        <v>1398223.9158524999</v>
      </c>
    </row>
    <row r="30" spans="1:16" x14ac:dyDescent="0.2">
      <c r="A30" s="10"/>
      <c r="H30" s="62"/>
      <c r="P30" s="70"/>
    </row>
    <row r="31" spans="1:16" x14ac:dyDescent="0.2">
      <c r="A31" s="10"/>
      <c r="H31" s="62"/>
      <c r="O31" s="57"/>
      <c r="P31" s="70"/>
    </row>
    <row r="32" spans="1:16" s="3" customFormat="1" x14ac:dyDescent="0.25">
      <c r="A32" s="10"/>
      <c r="B32" s="2"/>
      <c r="C32" s="2"/>
      <c r="E32" s="11"/>
      <c r="H32" s="62"/>
      <c r="N32" s="14"/>
      <c r="O32" s="14"/>
      <c r="P32" s="14"/>
    </row>
    <row r="33" spans="1:16" s="3" customFormat="1" x14ac:dyDescent="0.25">
      <c r="A33" s="10"/>
      <c r="B33" s="2"/>
      <c r="C33" s="2"/>
      <c r="E33" s="11"/>
      <c r="H33" s="62"/>
      <c r="N33" s="14"/>
      <c r="O33" s="14"/>
      <c r="P33" s="14"/>
    </row>
    <row r="34" spans="1:16" s="3" customFormat="1" x14ac:dyDescent="0.25">
      <c r="A34" s="10"/>
      <c r="B34" s="2"/>
      <c r="C34" s="2"/>
      <c r="E34" s="11"/>
      <c r="H34" s="62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62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62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62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62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62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62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62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62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62"/>
      <c r="N43" s="14"/>
      <c r="O43" s="14"/>
      <c r="P43" s="14"/>
    </row>
  </sheetData>
  <mergeCells count="2">
    <mergeCell ref="A23:L23"/>
    <mergeCell ref="O23:P23"/>
  </mergeCells>
  <conditionalFormatting sqref="B3">
    <cfRule type="duplicateValues" dxfId="510" priority="2"/>
  </conditionalFormatting>
  <conditionalFormatting sqref="B4:B22">
    <cfRule type="duplicateValues" dxfId="509" priority="10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17"/>
  <sheetViews>
    <sheetView zoomScale="110" zoomScaleNormal="110" workbookViewId="0">
      <pane xSplit="3" ySplit="2" topLeftCell="D195" activePane="bottomRight" state="frozen"/>
      <selection pane="topRight" activeCell="B1" sqref="B1"/>
      <selection pane="bottomLeft" activeCell="A3" sqref="A3"/>
      <selection pane="bottomRight" activeCell="N205" sqref="N205"/>
    </sheetView>
  </sheetViews>
  <sheetFormatPr defaultRowHeight="15" x14ac:dyDescent="0.2"/>
  <cols>
    <col min="1" max="1" width="8" style="4" customWidth="1"/>
    <col min="2" max="2" width="19.5703125" style="2" customWidth="1"/>
    <col min="3" max="3" width="15.28515625" style="2" customWidth="1"/>
    <col min="4" max="4" width="11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402237</v>
      </c>
      <c r="B3" s="72" t="s">
        <v>4420</v>
      </c>
      <c r="C3" s="8" t="s">
        <v>4421</v>
      </c>
      <c r="D3" s="74" t="s">
        <v>69</v>
      </c>
      <c r="E3" s="12">
        <v>44486</v>
      </c>
      <c r="F3" s="74" t="s">
        <v>523</v>
      </c>
      <c r="G3" s="12" t="s">
        <v>4422</v>
      </c>
      <c r="H3" s="9" t="s">
        <v>4423</v>
      </c>
      <c r="I3" s="1">
        <v>60</v>
      </c>
      <c r="J3" s="1">
        <v>60</v>
      </c>
      <c r="K3" s="1">
        <v>20</v>
      </c>
      <c r="L3" s="1">
        <v>9</v>
      </c>
      <c r="M3" s="78">
        <v>18</v>
      </c>
      <c r="N3" s="101">
        <v>18</v>
      </c>
      <c r="O3" s="63">
        <v>2530</v>
      </c>
      <c r="P3" s="64">
        <f>Table22457891011234567891011121314151617181920212223242526272829303132[[#This Row],[PEMBULATAN]]*O3</f>
        <v>45540</v>
      </c>
    </row>
    <row r="4" spans="1:16" ht="26.25" customHeight="1" x14ac:dyDescent="0.2">
      <c r="A4" s="13"/>
      <c r="B4" s="73"/>
      <c r="C4" s="8" t="s">
        <v>4424</v>
      </c>
      <c r="D4" s="74" t="s">
        <v>69</v>
      </c>
      <c r="E4" s="12">
        <v>44486</v>
      </c>
      <c r="F4" s="74" t="s">
        <v>523</v>
      </c>
      <c r="G4" s="12" t="s">
        <v>4422</v>
      </c>
      <c r="H4" s="9" t="s">
        <v>4423</v>
      </c>
      <c r="I4" s="1">
        <v>73</v>
      </c>
      <c r="J4" s="1">
        <v>60</v>
      </c>
      <c r="K4" s="1">
        <v>34</v>
      </c>
      <c r="L4" s="1">
        <v>25</v>
      </c>
      <c r="M4" s="78">
        <v>37.229999999999997</v>
      </c>
      <c r="N4" s="101">
        <v>37.229999999999997</v>
      </c>
      <c r="O4" s="63">
        <v>2530</v>
      </c>
      <c r="P4" s="64">
        <f>N4*O4</f>
        <v>94191.9</v>
      </c>
    </row>
    <row r="5" spans="1:16" ht="26.25" customHeight="1" x14ac:dyDescent="0.2">
      <c r="A5" s="13"/>
      <c r="B5" s="73"/>
      <c r="C5" s="8" t="s">
        <v>4425</v>
      </c>
      <c r="D5" s="74" t="s">
        <v>69</v>
      </c>
      <c r="E5" s="12">
        <v>44486</v>
      </c>
      <c r="F5" s="74" t="s">
        <v>523</v>
      </c>
      <c r="G5" s="12" t="s">
        <v>4422</v>
      </c>
      <c r="H5" s="9" t="s">
        <v>4423</v>
      </c>
      <c r="I5" s="1">
        <v>73</v>
      </c>
      <c r="J5" s="1">
        <v>60</v>
      </c>
      <c r="K5" s="1">
        <v>34</v>
      </c>
      <c r="L5" s="1">
        <v>25</v>
      </c>
      <c r="M5" s="78">
        <v>37.229999999999997</v>
      </c>
      <c r="N5" s="101">
        <v>37.229999999999997</v>
      </c>
      <c r="O5" s="63">
        <v>2530</v>
      </c>
      <c r="P5" s="64">
        <f t="shared" ref="P5:P68" si="0">N5*O5</f>
        <v>94191.9</v>
      </c>
    </row>
    <row r="6" spans="1:16" ht="26.25" customHeight="1" x14ac:dyDescent="0.2">
      <c r="A6" s="13"/>
      <c r="B6" s="73"/>
      <c r="C6" s="8" t="s">
        <v>4426</v>
      </c>
      <c r="D6" s="74" t="s">
        <v>69</v>
      </c>
      <c r="E6" s="12">
        <v>44486</v>
      </c>
      <c r="F6" s="74" t="s">
        <v>523</v>
      </c>
      <c r="G6" s="12" t="s">
        <v>4422</v>
      </c>
      <c r="H6" s="9" t="s">
        <v>4423</v>
      </c>
      <c r="I6" s="1">
        <v>60</v>
      </c>
      <c r="J6" s="1">
        <v>36</v>
      </c>
      <c r="K6" s="1">
        <v>66</v>
      </c>
      <c r="L6" s="1">
        <v>47</v>
      </c>
      <c r="M6" s="78">
        <v>35.64</v>
      </c>
      <c r="N6" s="101">
        <v>47</v>
      </c>
      <c r="O6" s="63">
        <v>2530</v>
      </c>
      <c r="P6" s="64">
        <f t="shared" si="0"/>
        <v>118910</v>
      </c>
    </row>
    <row r="7" spans="1:16" ht="26.25" customHeight="1" x14ac:dyDescent="0.2">
      <c r="A7" s="13"/>
      <c r="B7" s="73"/>
      <c r="C7" s="8" t="s">
        <v>4427</v>
      </c>
      <c r="D7" s="74" t="s">
        <v>69</v>
      </c>
      <c r="E7" s="12">
        <v>44486</v>
      </c>
      <c r="F7" s="74" t="s">
        <v>523</v>
      </c>
      <c r="G7" s="12" t="s">
        <v>4422</v>
      </c>
      <c r="H7" s="9" t="s">
        <v>4423</v>
      </c>
      <c r="I7" s="1">
        <v>53</v>
      </c>
      <c r="J7" s="1">
        <v>48</v>
      </c>
      <c r="K7" s="1">
        <v>50</v>
      </c>
      <c r="L7" s="1">
        <v>12</v>
      </c>
      <c r="M7" s="78">
        <v>31.8</v>
      </c>
      <c r="N7" s="101">
        <v>31.8</v>
      </c>
      <c r="O7" s="63">
        <v>2530</v>
      </c>
      <c r="P7" s="64">
        <f t="shared" si="0"/>
        <v>80454</v>
      </c>
    </row>
    <row r="8" spans="1:16" ht="26.25" customHeight="1" x14ac:dyDescent="0.2">
      <c r="A8" s="13"/>
      <c r="B8" s="73"/>
      <c r="C8" s="8" t="s">
        <v>4428</v>
      </c>
      <c r="D8" s="74" t="s">
        <v>69</v>
      </c>
      <c r="E8" s="12">
        <v>44486</v>
      </c>
      <c r="F8" s="74" t="s">
        <v>523</v>
      </c>
      <c r="G8" s="12" t="s">
        <v>4422</v>
      </c>
      <c r="H8" s="9" t="s">
        <v>4423</v>
      </c>
      <c r="I8" s="1">
        <v>35</v>
      </c>
      <c r="J8" s="1">
        <v>25</v>
      </c>
      <c r="K8" s="1">
        <v>20</v>
      </c>
      <c r="L8" s="1">
        <v>4</v>
      </c>
      <c r="M8" s="78">
        <v>4.375</v>
      </c>
      <c r="N8" s="101">
        <v>5</v>
      </c>
      <c r="O8" s="63">
        <v>2530</v>
      </c>
      <c r="P8" s="64">
        <f t="shared" si="0"/>
        <v>12650</v>
      </c>
    </row>
    <row r="9" spans="1:16" ht="26.25" customHeight="1" x14ac:dyDescent="0.2">
      <c r="A9" s="13"/>
      <c r="B9" s="73"/>
      <c r="C9" s="8" t="s">
        <v>4429</v>
      </c>
      <c r="D9" s="74" t="s">
        <v>69</v>
      </c>
      <c r="E9" s="12">
        <v>44486</v>
      </c>
      <c r="F9" s="74" t="s">
        <v>523</v>
      </c>
      <c r="G9" s="12" t="s">
        <v>4422</v>
      </c>
      <c r="H9" s="9" t="s">
        <v>4423</v>
      </c>
      <c r="I9" s="1">
        <v>45</v>
      </c>
      <c r="J9" s="1">
        <v>35</v>
      </c>
      <c r="K9" s="1">
        <v>23</v>
      </c>
      <c r="L9" s="1">
        <v>8</v>
      </c>
      <c r="M9" s="78">
        <v>9.0562500000000004</v>
      </c>
      <c r="N9" s="101">
        <v>9.0562500000000004</v>
      </c>
      <c r="O9" s="63">
        <v>2530</v>
      </c>
      <c r="P9" s="64">
        <f t="shared" si="0"/>
        <v>22912.3125</v>
      </c>
    </row>
    <row r="10" spans="1:16" ht="26.25" customHeight="1" x14ac:dyDescent="0.2">
      <c r="A10" s="13"/>
      <c r="B10" s="73"/>
      <c r="C10" s="8" t="s">
        <v>4430</v>
      </c>
      <c r="D10" s="74" t="s">
        <v>69</v>
      </c>
      <c r="E10" s="12">
        <v>44486</v>
      </c>
      <c r="F10" s="74" t="s">
        <v>523</v>
      </c>
      <c r="G10" s="12" t="s">
        <v>4422</v>
      </c>
      <c r="H10" s="9" t="s">
        <v>4423</v>
      </c>
      <c r="I10" s="1">
        <v>43</v>
      </c>
      <c r="J10" s="1">
        <v>40</v>
      </c>
      <c r="K10" s="1">
        <v>40</v>
      </c>
      <c r="L10" s="1">
        <v>2</v>
      </c>
      <c r="M10" s="78">
        <v>17.2</v>
      </c>
      <c r="N10" s="101">
        <v>17.2</v>
      </c>
      <c r="O10" s="63">
        <v>2530</v>
      </c>
      <c r="P10" s="64">
        <f t="shared" si="0"/>
        <v>43516</v>
      </c>
    </row>
    <row r="11" spans="1:16" ht="26.25" customHeight="1" x14ac:dyDescent="0.2">
      <c r="A11" s="13"/>
      <c r="B11" s="73"/>
      <c r="C11" s="8" t="s">
        <v>4431</v>
      </c>
      <c r="D11" s="74" t="s">
        <v>69</v>
      </c>
      <c r="E11" s="12">
        <v>44486</v>
      </c>
      <c r="F11" s="74" t="s">
        <v>523</v>
      </c>
      <c r="G11" s="12" t="s">
        <v>4422</v>
      </c>
      <c r="H11" s="9" t="s">
        <v>4423</v>
      </c>
      <c r="I11" s="1">
        <v>56</v>
      </c>
      <c r="J11" s="1">
        <v>30</v>
      </c>
      <c r="K11" s="1">
        <v>12</v>
      </c>
      <c r="L11" s="1">
        <v>4</v>
      </c>
      <c r="M11" s="78">
        <v>5.04</v>
      </c>
      <c r="N11" s="101">
        <v>5.04</v>
      </c>
      <c r="O11" s="63">
        <v>2530</v>
      </c>
      <c r="P11" s="64">
        <f t="shared" si="0"/>
        <v>12751.2</v>
      </c>
    </row>
    <row r="12" spans="1:16" ht="26.25" customHeight="1" x14ac:dyDescent="0.2">
      <c r="A12" s="13"/>
      <c r="B12" s="73"/>
      <c r="C12" s="8" t="s">
        <v>4432</v>
      </c>
      <c r="D12" s="74" t="s">
        <v>69</v>
      </c>
      <c r="E12" s="12">
        <v>44486</v>
      </c>
      <c r="F12" s="74" t="s">
        <v>523</v>
      </c>
      <c r="G12" s="12" t="s">
        <v>4422</v>
      </c>
      <c r="H12" s="9" t="s">
        <v>4423</v>
      </c>
      <c r="I12" s="1">
        <v>102</v>
      </c>
      <c r="J12" s="1">
        <v>16</v>
      </c>
      <c r="K12" s="1">
        <v>12</v>
      </c>
      <c r="L12" s="1">
        <v>4</v>
      </c>
      <c r="M12" s="78">
        <v>4.8959999999999999</v>
      </c>
      <c r="N12" s="101">
        <v>4.8959999999999999</v>
      </c>
      <c r="O12" s="63">
        <v>2530</v>
      </c>
      <c r="P12" s="64">
        <f t="shared" si="0"/>
        <v>12386.88</v>
      </c>
    </row>
    <row r="13" spans="1:16" ht="26.25" customHeight="1" x14ac:dyDescent="0.2">
      <c r="A13" s="13"/>
      <c r="B13" s="73"/>
      <c r="C13" s="8" t="s">
        <v>4433</v>
      </c>
      <c r="D13" s="74" t="s">
        <v>69</v>
      </c>
      <c r="E13" s="12">
        <v>44486</v>
      </c>
      <c r="F13" s="74" t="s">
        <v>523</v>
      </c>
      <c r="G13" s="12" t="s">
        <v>4422</v>
      </c>
      <c r="H13" s="9" t="s">
        <v>4423</v>
      </c>
      <c r="I13" s="1">
        <v>33</v>
      </c>
      <c r="J13" s="1">
        <v>46</v>
      </c>
      <c r="K13" s="1">
        <v>55</v>
      </c>
      <c r="L13" s="1">
        <v>16</v>
      </c>
      <c r="M13" s="78">
        <v>20.872499999999999</v>
      </c>
      <c r="N13" s="101">
        <v>20.872499999999999</v>
      </c>
      <c r="O13" s="63">
        <v>2530</v>
      </c>
      <c r="P13" s="64">
        <f t="shared" si="0"/>
        <v>52807.424999999996</v>
      </c>
    </row>
    <row r="14" spans="1:16" ht="26.25" customHeight="1" x14ac:dyDescent="0.2">
      <c r="A14" s="13"/>
      <c r="B14" s="73"/>
      <c r="C14" s="8" t="s">
        <v>4434</v>
      </c>
      <c r="D14" s="74" t="s">
        <v>69</v>
      </c>
      <c r="E14" s="12">
        <v>44486</v>
      </c>
      <c r="F14" s="74" t="s">
        <v>523</v>
      </c>
      <c r="G14" s="12" t="s">
        <v>4422</v>
      </c>
      <c r="H14" s="9" t="s">
        <v>4423</v>
      </c>
      <c r="I14" s="1">
        <v>54</v>
      </c>
      <c r="J14" s="1">
        <v>28</v>
      </c>
      <c r="K14" s="1">
        <v>16</v>
      </c>
      <c r="L14" s="1">
        <v>6</v>
      </c>
      <c r="M14" s="78">
        <v>6.048</v>
      </c>
      <c r="N14" s="101">
        <v>6.048</v>
      </c>
      <c r="O14" s="63">
        <v>2530</v>
      </c>
      <c r="P14" s="64">
        <f t="shared" si="0"/>
        <v>15301.44</v>
      </c>
    </row>
    <row r="15" spans="1:16" ht="26.25" customHeight="1" x14ac:dyDescent="0.2">
      <c r="A15" s="13"/>
      <c r="B15" s="73"/>
      <c r="C15" s="8" t="s">
        <v>4435</v>
      </c>
      <c r="D15" s="74" t="s">
        <v>69</v>
      </c>
      <c r="E15" s="12">
        <v>44486</v>
      </c>
      <c r="F15" s="74" t="s">
        <v>523</v>
      </c>
      <c r="G15" s="12" t="s">
        <v>4422</v>
      </c>
      <c r="H15" s="9" t="s">
        <v>4423</v>
      </c>
      <c r="I15" s="1">
        <v>110</v>
      </c>
      <c r="J15" s="1">
        <v>30</v>
      </c>
      <c r="K15" s="1">
        <v>30</v>
      </c>
      <c r="L15" s="1">
        <v>16</v>
      </c>
      <c r="M15" s="78">
        <v>24.75</v>
      </c>
      <c r="N15" s="101">
        <v>24.75</v>
      </c>
      <c r="O15" s="63">
        <v>2530</v>
      </c>
      <c r="P15" s="64">
        <f t="shared" si="0"/>
        <v>62617.5</v>
      </c>
    </row>
    <row r="16" spans="1:16" ht="26.25" customHeight="1" x14ac:dyDescent="0.2">
      <c r="A16" s="13"/>
      <c r="B16" s="73"/>
      <c r="C16" s="8" t="s">
        <v>4436</v>
      </c>
      <c r="D16" s="74" t="s">
        <v>69</v>
      </c>
      <c r="E16" s="12">
        <v>44486</v>
      </c>
      <c r="F16" s="74" t="s">
        <v>523</v>
      </c>
      <c r="G16" s="12" t="s">
        <v>4422</v>
      </c>
      <c r="H16" s="9" t="s">
        <v>4423</v>
      </c>
      <c r="I16" s="1">
        <v>34</v>
      </c>
      <c r="J16" s="1">
        <v>34</v>
      </c>
      <c r="K16" s="1">
        <v>13</v>
      </c>
      <c r="L16" s="1">
        <v>3</v>
      </c>
      <c r="M16" s="78">
        <v>3.7570000000000001</v>
      </c>
      <c r="N16" s="101">
        <v>3.7570000000000001</v>
      </c>
      <c r="O16" s="63">
        <v>2530</v>
      </c>
      <c r="P16" s="64">
        <f t="shared" si="0"/>
        <v>9505.2100000000009</v>
      </c>
    </row>
    <row r="17" spans="1:16" ht="26.25" customHeight="1" x14ac:dyDescent="0.2">
      <c r="A17" s="13"/>
      <c r="B17" s="73"/>
      <c r="C17" s="8" t="s">
        <v>4437</v>
      </c>
      <c r="D17" s="74" t="s">
        <v>69</v>
      </c>
      <c r="E17" s="12">
        <v>44486</v>
      </c>
      <c r="F17" s="74" t="s">
        <v>523</v>
      </c>
      <c r="G17" s="12" t="s">
        <v>4422</v>
      </c>
      <c r="H17" s="9" t="s">
        <v>4423</v>
      </c>
      <c r="I17" s="1">
        <v>60</v>
      </c>
      <c r="J17" s="1">
        <v>50</v>
      </c>
      <c r="K17" s="1">
        <v>25</v>
      </c>
      <c r="L17" s="1">
        <v>13</v>
      </c>
      <c r="M17" s="78">
        <v>18.75</v>
      </c>
      <c r="N17" s="101">
        <v>18.75</v>
      </c>
      <c r="O17" s="63">
        <v>2530</v>
      </c>
      <c r="P17" s="64">
        <f t="shared" si="0"/>
        <v>47437.5</v>
      </c>
    </row>
    <row r="18" spans="1:16" ht="26.25" customHeight="1" x14ac:dyDescent="0.2">
      <c r="A18" s="13"/>
      <c r="B18" s="73"/>
      <c r="C18" s="8" t="s">
        <v>4438</v>
      </c>
      <c r="D18" s="74" t="s">
        <v>69</v>
      </c>
      <c r="E18" s="12">
        <v>44486</v>
      </c>
      <c r="F18" s="74" t="s">
        <v>523</v>
      </c>
      <c r="G18" s="12" t="s">
        <v>4422</v>
      </c>
      <c r="H18" s="9" t="s">
        <v>4423</v>
      </c>
      <c r="I18" s="1">
        <v>117</v>
      </c>
      <c r="J18" s="1">
        <v>5</v>
      </c>
      <c r="K18" s="1">
        <v>5</v>
      </c>
      <c r="L18" s="1">
        <v>6</v>
      </c>
      <c r="M18" s="78">
        <v>0.73124999999999996</v>
      </c>
      <c r="N18" s="101">
        <v>6</v>
      </c>
      <c r="O18" s="63">
        <v>2530</v>
      </c>
      <c r="P18" s="64">
        <f t="shared" si="0"/>
        <v>15180</v>
      </c>
    </row>
    <row r="19" spans="1:16" ht="26.25" customHeight="1" x14ac:dyDescent="0.2">
      <c r="A19" s="13"/>
      <c r="B19" s="73"/>
      <c r="C19" s="8" t="s">
        <v>4439</v>
      </c>
      <c r="D19" s="74" t="s">
        <v>69</v>
      </c>
      <c r="E19" s="12">
        <v>44486</v>
      </c>
      <c r="F19" s="74" t="s">
        <v>523</v>
      </c>
      <c r="G19" s="12" t="s">
        <v>4422</v>
      </c>
      <c r="H19" s="9" t="s">
        <v>4423</v>
      </c>
      <c r="I19" s="1">
        <v>202</v>
      </c>
      <c r="J19" s="1">
        <v>16</v>
      </c>
      <c r="K19" s="1">
        <v>10</v>
      </c>
      <c r="L19" s="1">
        <v>1</v>
      </c>
      <c r="M19" s="78">
        <v>8.08</v>
      </c>
      <c r="N19" s="101">
        <v>8.08</v>
      </c>
      <c r="O19" s="63">
        <v>2530</v>
      </c>
      <c r="P19" s="64">
        <f t="shared" si="0"/>
        <v>20442.400000000001</v>
      </c>
    </row>
    <row r="20" spans="1:16" ht="26.25" customHeight="1" x14ac:dyDescent="0.2">
      <c r="A20" s="13"/>
      <c r="B20" s="73"/>
      <c r="C20" s="8" t="s">
        <v>4440</v>
      </c>
      <c r="D20" s="74" t="s">
        <v>69</v>
      </c>
      <c r="E20" s="12">
        <v>44486</v>
      </c>
      <c r="F20" s="74" t="s">
        <v>523</v>
      </c>
      <c r="G20" s="12" t="s">
        <v>4422</v>
      </c>
      <c r="H20" s="9" t="s">
        <v>4423</v>
      </c>
      <c r="I20" s="1">
        <v>14</v>
      </c>
      <c r="J20" s="1">
        <v>11</v>
      </c>
      <c r="K20" s="1">
        <v>10</v>
      </c>
      <c r="L20" s="1">
        <v>70</v>
      </c>
      <c r="M20" s="78">
        <v>0.38500000000000001</v>
      </c>
      <c r="N20" s="101">
        <v>70</v>
      </c>
      <c r="O20" s="63">
        <v>2530</v>
      </c>
      <c r="P20" s="64">
        <f t="shared" si="0"/>
        <v>177100</v>
      </c>
    </row>
    <row r="21" spans="1:16" ht="26.25" customHeight="1" x14ac:dyDescent="0.2">
      <c r="A21" s="13"/>
      <c r="B21" s="73"/>
      <c r="C21" s="8" t="s">
        <v>4441</v>
      </c>
      <c r="D21" s="74" t="s">
        <v>69</v>
      </c>
      <c r="E21" s="12">
        <v>44486</v>
      </c>
      <c r="F21" s="74" t="s">
        <v>523</v>
      </c>
      <c r="G21" s="12" t="s">
        <v>4422</v>
      </c>
      <c r="H21" s="9" t="s">
        <v>4423</v>
      </c>
      <c r="I21" s="1">
        <v>143</v>
      </c>
      <c r="J21" s="1">
        <v>21</v>
      </c>
      <c r="K21" s="1">
        <v>20</v>
      </c>
      <c r="L21" s="1">
        <v>10</v>
      </c>
      <c r="M21" s="78">
        <v>15.015000000000001</v>
      </c>
      <c r="N21" s="101">
        <v>15.015000000000001</v>
      </c>
      <c r="O21" s="63">
        <v>2530</v>
      </c>
      <c r="P21" s="64">
        <f t="shared" si="0"/>
        <v>37987.950000000004</v>
      </c>
    </row>
    <row r="22" spans="1:16" ht="26.25" customHeight="1" x14ac:dyDescent="0.2">
      <c r="A22" s="13"/>
      <c r="B22" s="73"/>
      <c r="C22" s="8" t="s">
        <v>4442</v>
      </c>
      <c r="D22" s="74" t="s">
        <v>69</v>
      </c>
      <c r="E22" s="12">
        <v>44486</v>
      </c>
      <c r="F22" s="74" t="s">
        <v>523</v>
      </c>
      <c r="G22" s="12" t="s">
        <v>4422</v>
      </c>
      <c r="H22" s="9" t="s">
        <v>4423</v>
      </c>
      <c r="I22" s="1">
        <v>47</v>
      </c>
      <c r="J22" s="1">
        <v>47</v>
      </c>
      <c r="K22" s="1">
        <v>50</v>
      </c>
      <c r="L22" s="1">
        <v>21</v>
      </c>
      <c r="M22" s="78">
        <v>27.612500000000001</v>
      </c>
      <c r="N22" s="101">
        <v>27.612500000000001</v>
      </c>
      <c r="O22" s="63">
        <v>2530</v>
      </c>
      <c r="P22" s="64">
        <f t="shared" si="0"/>
        <v>69859.625</v>
      </c>
    </row>
    <row r="23" spans="1:16" ht="26.25" customHeight="1" x14ac:dyDescent="0.2">
      <c r="A23" s="13"/>
      <c r="B23" s="73"/>
      <c r="C23" s="8" t="s">
        <v>4443</v>
      </c>
      <c r="D23" s="74" t="s">
        <v>69</v>
      </c>
      <c r="E23" s="12">
        <v>44486</v>
      </c>
      <c r="F23" s="74" t="s">
        <v>523</v>
      </c>
      <c r="G23" s="12" t="s">
        <v>4422</v>
      </c>
      <c r="H23" s="9" t="s">
        <v>4423</v>
      </c>
      <c r="I23" s="1">
        <v>80</v>
      </c>
      <c r="J23" s="1">
        <v>23</v>
      </c>
      <c r="K23" s="1">
        <v>20</v>
      </c>
      <c r="L23" s="1">
        <v>7</v>
      </c>
      <c r="M23" s="78">
        <v>9.1999999999999993</v>
      </c>
      <c r="N23" s="101">
        <v>9.1999999999999993</v>
      </c>
      <c r="O23" s="63">
        <v>2530</v>
      </c>
      <c r="P23" s="64">
        <f t="shared" si="0"/>
        <v>23276</v>
      </c>
    </row>
    <row r="24" spans="1:16" ht="26.25" customHeight="1" x14ac:dyDescent="0.2">
      <c r="A24" s="13"/>
      <c r="B24" s="73"/>
      <c r="C24" s="8" t="s">
        <v>4444</v>
      </c>
      <c r="D24" s="74" t="s">
        <v>69</v>
      </c>
      <c r="E24" s="12">
        <v>44486</v>
      </c>
      <c r="F24" s="74" t="s">
        <v>523</v>
      </c>
      <c r="G24" s="12" t="s">
        <v>4422</v>
      </c>
      <c r="H24" s="9" t="s">
        <v>4423</v>
      </c>
      <c r="I24" s="1">
        <v>10</v>
      </c>
      <c r="J24" s="1">
        <v>13</v>
      </c>
      <c r="K24" s="1">
        <v>10</v>
      </c>
      <c r="L24" s="1">
        <v>2</v>
      </c>
      <c r="M24" s="78">
        <v>0.32500000000000001</v>
      </c>
      <c r="N24" s="101">
        <v>2</v>
      </c>
      <c r="O24" s="63">
        <v>2530</v>
      </c>
      <c r="P24" s="64">
        <f t="shared" si="0"/>
        <v>5060</v>
      </c>
    </row>
    <row r="25" spans="1:16" ht="26.25" customHeight="1" x14ac:dyDescent="0.2">
      <c r="A25" s="13"/>
      <c r="B25" s="73"/>
      <c r="C25" s="8" t="s">
        <v>4445</v>
      </c>
      <c r="D25" s="74" t="s">
        <v>69</v>
      </c>
      <c r="E25" s="12">
        <v>44486</v>
      </c>
      <c r="F25" s="74" t="s">
        <v>523</v>
      </c>
      <c r="G25" s="12" t="s">
        <v>4422</v>
      </c>
      <c r="H25" s="9" t="s">
        <v>4423</v>
      </c>
      <c r="I25" s="1">
        <v>50</v>
      </c>
      <c r="J25" s="1">
        <v>30</v>
      </c>
      <c r="K25" s="1">
        <v>13</v>
      </c>
      <c r="L25" s="1">
        <v>4</v>
      </c>
      <c r="M25" s="78">
        <v>4.875</v>
      </c>
      <c r="N25" s="101">
        <v>4.875</v>
      </c>
      <c r="O25" s="63">
        <v>2530</v>
      </c>
      <c r="P25" s="64">
        <f t="shared" si="0"/>
        <v>12333.75</v>
      </c>
    </row>
    <row r="26" spans="1:16" ht="26.25" customHeight="1" x14ac:dyDescent="0.2">
      <c r="A26" s="13"/>
      <c r="B26" s="73"/>
      <c r="C26" s="8" t="s">
        <v>4446</v>
      </c>
      <c r="D26" s="74" t="s">
        <v>69</v>
      </c>
      <c r="E26" s="12">
        <v>44486</v>
      </c>
      <c r="F26" s="74" t="s">
        <v>523</v>
      </c>
      <c r="G26" s="12" t="s">
        <v>4422</v>
      </c>
      <c r="H26" s="9" t="s">
        <v>4423</v>
      </c>
      <c r="I26" s="1">
        <v>43</v>
      </c>
      <c r="J26" s="1">
        <v>21</v>
      </c>
      <c r="K26" s="1">
        <v>10</v>
      </c>
      <c r="L26" s="1">
        <v>3</v>
      </c>
      <c r="M26" s="78">
        <v>2.2574999999999998</v>
      </c>
      <c r="N26" s="101">
        <v>3</v>
      </c>
      <c r="O26" s="63">
        <v>2530</v>
      </c>
      <c r="P26" s="64">
        <f t="shared" si="0"/>
        <v>7590</v>
      </c>
    </row>
    <row r="27" spans="1:16" ht="26.25" customHeight="1" x14ac:dyDescent="0.2">
      <c r="A27" s="13"/>
      <c r="B27" s="73"/>
      <c r="C27" s="8" t="s">
        <v>4447</v>
      </c>
      <c r="D27" s="74" t="s">
        <v>69</v>
      </c>
      <c r="E27" s="12">
        <v>44486</v>
      </c>
      <c r="F27" s="74" t="s">
        <v>523</v>
      </c>
      <c r="G27" s="12" t="s">
        <v>4422</v>
      </c>
      <c r="H27" s="9" t="s">
        <v>4423</v>
      </c>
      <c r="I27" s="1">
        <v>101</v>
      </c>
      <c r="J27" s="1">
        <v>12</v>
      </c>
      <c r="K27" s="1">
        <v>15</v>
      </c>
      <c r="L27" s="1">
        <v>4</v>
      </c>
      <c r="M27" s="78">
        <v>4.5449999999999999</v>
      </c>
      <c r="N27" s="101">
        <v>4.5449999999999999</v>
      </c>
      <c r="O27" s="63">
        <v>2530</v>
      </c>
      <c r="P27" s="64">
        <f t="shared" si="0"/>
        <v>11498.85</v>
      </c>
    </row>
    <row r="28" spans="1:16" ht="26.25" customHeight="1" x14ac:dyDescent="0.2">
      <c r="A28" s="13"/>
      <c r="B28" s="73"/>
      <c r="C28" s="8" t="s">
        <v>4448</v>
      </c>
      <c r="D28" s="74" t="s">
        <v>69</v>
      </c>
      <c r="E28" s="12">
        <v>44486</v>
      </c>
      <c r="F28" s="74" t="s">
        <v>523</v>
      </c>
      <c r="G28" s="12" t="s">
        <v>4422</v>
      </c>
      <c r="H28" s="9" t="s">
        <v>4423</v>
      </c>
      <c r="I28" s="1">
        <v>101</v>
      </c>
      <c r="J28" s="1">
        <v>12</v>
      </c>
      <c r="K28" s="1">
        <v>15</v>
      </c>
      <c r="L28" s="1">
        <v>4</v>
      </c>
      <c r="M28" s="78">
        <v>4.5449999999999999</v>
      </c>
      <c r="N28" s="101">
        <v>4.5449999999999999</v>
      </c>
      <c r="O28" s="63">
        <v>2530</v>
      </c>
      <c r="P28" s="64">
        <f t="shared" si="0"/>
        <v>11498.85</v>
      </c>
    </row>
    <row r="29" spans="1:16" ht="26.25" customHeight="1" x14ac:dyDescent="0.2">
      <c r="A29" s="13"/>
      <c r="B29" s="73"/>
      <c r="C29" s="8" t="s">
        <v>4449</v>
      </c>
      <c r="D29" s="74" t="s">
        <v>69</v>
      </c>
      <c r="E29" s="12">
        <v>44486</v>
      </c>
      <c r="F29" s="74" t="s">
        <v>523</v>
      </c>
      <c r="G29" s="12" t="s">
        <v>4422</v>
      </c>
      <c r="H29" s="9" t="s">
        <v>4423</v>
      </c>
      <c r="I29" s="1">
        <v>120</v>
      </c>
      <c r="J29" s="1">
        <v>13</v>
      </c>
      <c r="K29" s="1">
        <v>13</v>
      </c>
      <c r="L29" s="1">
        <v>3</v>
      </c>
      <c r="M29" s="78">
        <v>5.07</v>
      </c>
      <c r="N29" s="101">
        <v>5.07</v>
      </c>
      <c r="O29" s="63">
        <v>2530</v>
      </c>
      <c r="P29" s="64">
        <f t="shared" si="0"/>
        <v>12827.1</v>
      </c>
    </row>
    <row r="30" spans="1:16" ht="26.25" customHeight="1" x14ac:dyDescent="0.2">
      <c r="A30" s="13"/>
      <c r="B30" s="73"/>
      <c r="C30" s="8" t="s">
        <v>4450</v>
      </c>
      <c r="D30" s="74" t="s">
        <v>69</v>
      </c>
      <c r="E30" s="12">
        <v>44486</v>
      </c>
      <c r="F30" s="74" t="s">
        <v>523</v>
      </c>
      <c r="G30" s="12" t="s">
        <v>4422</v>
      </c>
      <c r="H30" s="9" t="s">
        <v>4423</v>
      </c>
      <c r="I30" s="1">
        <v>60</v>
      </c>
      <c r="J30" s="1">
        <v>45</v>
      </c>
      <c r="K30" s="1">
        <v>30</v>
      </c>
      <c r="L30" s="1">
        <v>9</v>
      </c>
      <c r="M30" s="78">
        <v>20.25</v>
      </c>
      <c r="N30" s="101">
        <v>20.25</v>
      </c>
      <c r="O30" s="63">
        <v>2530</v>
      </c>
      <c r="P30" s="64">
        <f t="shared" si="0"/>
        <v>51232.5</v>
      </c>
    </row>
    <row r="31" spans="1:16" ht="26.25" customHeight="1" x14ac:dyDescent="0.2">
      <c r="A31" s="13"/>
      <c r="B31" s="73"/>
      <c r="C31" s="8" t="s">
        <v>4451</v>
      </c>
      <c r="D31" s="74" t="s">
        <v>69</v>
      </c>
      <c r="E31" s="12">
        <v>44486</v>
      </c>
      <c r="F31" s="74" t="s">
        <v>523</v>
      </c>
      <c r="G31" s="12" t="s">
        <v>4422</v>
      </c>
      <c r="H31" s="9" t="s">
        <v>4423</v>
      </c>
      <c r="I31" s="1">
        <v>45</v>
      </c>
      <c r="J31" s="1">
        <v>35</v>
      </c>
      <c r="K31" s="1">
        <v>18</v>
      </c>
      <c r="L31" s="1">
        <v>17</v>
      </c>
      <c r="M31" s="78">
        <v>7.0875000000000004</v>
      </c>
      <c r="N31" s="101">
        <v>17</v>
      </c>
      <c r="O31" s="63">
        <v>2530</v>
      </c>
      <c r="P31" s="64">
        <f t="shared" si="0"/>
        <v>43010</v>
      </c>
    </row>
    <row r="32" spans="1:16" ht="26.25" customHeight="1" x14ac:dyDescent="0.2">
      <c r="A32" s="13"/>
      <c r="B32" s="73"/>
      <c r="C32" s="8" t="s">
        <v>4452</v>
      </c>
      <c r="D32" s="74" t="s">
        <v>69</v>
      </c>
      <c r="E32" s="12">
        <v>44486</v>
      </c>
      <c r="F32" s="74" t="s">
        <v>523</v>
      </c>
      <c r="G32" s="12" t="s">
        <v>4422</v>
      </c>
      <c r="H32" s="9" t="s">
        <v>4423</v>
      </c>
      <c r="I32" s="1">
        <v>51</v>
      </c>
      <c r="J32" s="1">
        <v>8</v>
      </c>
      <c r="K32" s="1">
        <v>8</v>
      </c>
      <c r="L32" s="1">
        <v>2</v>
      </c>
      <c r="M32" s="78">
        <v>0.81599999999999995</v>
      </c>
      <c r="N32" s="101">
        <v>2</v>
      </c>
      <c r="O32" s="63">
        <v>2530</v>
      </c>
      <c r="P32" s="64">
        <f t="shared" si="0"/>
        <v>5060</v>
      </c>
    </row>
    <row r="33" spans="1:16" ht="26.25" customHeight="1" x14ac:dyDescent="0.2">
      <c r="A33" s="13"/>
      <c r="B33" s="73"/>
      <c r="C33" s="8" t="s">
        <v>4453</v>
      </c>
      <c r="D33" s="74" t="s">
        <v>69</v>
      </c>
      <c r="E33" s="12">
        <v>44486</v>
      </c>
      <c r="F33" s="74" t="s">
        <v>523</v>
      </c>
      <c r="G33" s="12" t="s">
        <v>4422</v>
      </c>
      <c r="H33" s="9" t="s">
        <v>4423</v>
      </c>
      <c r="I33" s="1">
        <v>130</v>
      </c>
      <c r="J33" s="1">
        <v>40</v>
      </c>
      <c r="K33" s="1">
        <v>30</v>
      </c>
      <c r="L33" s="1">
        <v>10</v>
      </c>
      <c r="M33" s="78">
        <v>39</v>
      </c>
      <c r="N33" s="101">
        <v>39</v>
      </c>
      <c r="O33" s="63">
        <v>2530</v>
      </c>
      <c r="P33" s="64">
        <f t="shared" si="0"/>
        <v>98670</v>
      </c>
    </row>
    <row r="34" spans="1:16" ht="26.25" customHeight="1" x14ac:dyDescent="0.2">
      <c r="A34" s="13"/>
      <c r="B34" s="73"/>
      <c r="C34" s="8" t="s">
        <v>4454</v>
      </c>
      <c r="D34" s="74" t="s">
        <v>69</v>
      </c>
      <c r="E34" s="12">
        <v>44486</v>
      </c>
      <c r="F34" s="74" t="s">
        <v>523</v>
      </c>
      <c r="G34" s="12" t="s">
        <v>4422</v>
      </c>
      <c r="H34" s="9" t="s">
        <v>4423</v>
      </c>
      <c r="I34" s="1">
        <v>100</v>
      </c>
      <c r="J34" s="1">
        <v>6</v>
      </c>
      <c r="K34" s="1">
        <v>6</v>
      </c>
      <c r="L34" s="1">
        <v>4</v>
      </c>
      <c r="M34" s="78">
        <v>0.9</v>
      </c>
      <c r="N34" s="101">
        <v>4</v>
      </c>
      <c r="O34" s="63">
        <v>2530</v>
      </c>
      <c r="P34" s="64">
        <f t="shared" si="0"/>
        <v>10120</v>
      </c>
    </row>
    <row r="35" spans="1:16" ht="26.25" customHeight="1" x14ac:dyDescent="0.2">
      <c r="A35" s="13"/>
      <c r="B35" s="73"/>
      <c r="C35" s="8" t="s">
        <v>4455</v>
      </c>
      <c r="D35" s="74" t="s">
        <v>69</v>
      </c>
      <c r="E35" s="12">
        <v>44486</v>
      </c>
      <c r="F35" s="74" t="s">
        <v>523</v>
      </c>
      <c r="G35" s="12" t="s">
        <v>4422</v>
      </c>
      <c r="H35" s="9" t="s">
        <v>4423</v>
      </c>
      <c r="I35" s="1">
        <v>115</v>
      </c>
      <c r="J35" s="1">
        <v>23</v>
      </c>
      <c r="K35" s="1">
        <v>12</v>
      </c>
      <c r="L35" s="1">
        <v>4</v>
      </c>
      <c r="M35" s="78">
        <v>7.9349999999999996</v>
      </c>
      <c r="N35" s="101">
        <v>7.9349999999999996</v>
      </c>
      <c r="O35" s="63">
        <v>2530</v>
      </c>
      <c r="P35" s="64">
        <f t="shared" si="0"/>
        <v>20075.55</v>
      </c>
    </row>
    <row r="36" spans="1:16" ht="26.25" customHeight="1" x14ac:dyDescent="0.2">
      <c r="A36" s="13"/>
      <c r="B36" s="73"/>
      <c r="C36" s="8" t="s">
        <v>4456</v>
      </c>
      <c r="D36" s="74" t="s">
        <v>69</v>
      </c>
      <c r="E36" s="12">
        <v>44486</v>
      </c>
      <c r="F36" s="74" t="s">
        <v>523</v>
      </c>
      <c r="G36" s="12" t="s">
        <v>4422</v>
      </c>
      <c r="H36" s="9" t="s">
        <v>4423</v>
      </c>
      <c r="I36" s="1">
        <v>93</v>
      </c>
      <c r="J36" s="1">
        <v>60</v>
      </c>
      <c r="K36" s="1">
        <v>40</v>
      </c>
      <c r="L36" s="1">
        <v>26</v>
      </c>
      <c r="M36" s="78">
        <v>55.8</v>
      </c>
      <c r="N36" s="101">
        <v>55.8</v>
      </c>
      <c r="O36" s="63">
        <v>2530</v>
      </c>
      <c r="P36" s="64">
        <f t="shared" si="0"/>
        <v>141174</v>
      </c>
    </row>
    <row r="37" spans="1:16" ht="26.25" customHeight="1" x14ac:dyDescent="0.2">
      <c r="A37" s="13"/>
      <c r="B37" s="73"/>
      <c r="C37" s="8" t="s">
        <v>4457</v>
      </c>
      <c r="D37" s="74" t="s">
        <v>69</v>
      </c>
      <c r="E37" s="12">
        <v>44486</v>
      </c>
      <c r="F37" s="74" t="s">
        <v>523</v>
      </c>
      <c r="G37" s="12" t="s">
        <v>4422</v>
      </c>
      <c r="H37" s="9" t="s">
        <v>4423</v>
      </c>
      <c r="I37" s="1">
        <v>80</v>
      </c>
      <c r="J37" s="1">
        <v>51</v>
      </c>
      <c r="K37" s="1">
        <v>30</v>
      </c>
      <c r="L37" s="1">
        <v>9</v>
      </c>
      <c r="M37" s="78">
        <v>30.6</v>
      </c>
      <c r="N37" s="101">
        <v>30.6</v>
      </c>
      <c r="O37" s="63">
        <v>2530</v>
      </c>
      <c r="P37" s="64">
        <f t="shared" si="0"/>
        <v>77418</v>
      </c>
    </row>
    <row r="38" spans="1:16" ht="26.25" customHeight="1" x14ac:dyDescent="0.2">
      <c r="A38" s="13"/>
      <c r="B38" s="73"/>
      <c r="C38" s="8" t="s">
        <v>4458</v>
      </c>
      <c r="D38" s="74" t="s">
        <v>69</v>
      </c>
      <c r="E38" s="12">
        <v>44486</v>
      </c>
      <c r="F38" s="74" t="s">
        <v>523</v>
      </c>
      <c r="G38" s="12" t="s">
        <v>4422</v>
      </c>
      <c r="H38" s="9" t="s">
        <v>4423</v>
      </c>
      <c r="I38" s="1">
        <v>100</v>
      </c>
      <c r="J38" s="1">
        <v>60</v>
      </c>
      <c r="K38" s="1">
        <v>41</v>
      </c>
      <c r="L38" s="1">
        <v>37</v>
      </c>
      <c r="M38" s="78">
        <v>61.5</v>
      </c>
      <c r="N38" s="101">
        <v>61.5</v>
      </c>
      <c r="O38" s="63">
        <v>2530</v>
      </c>
      <c r="P38" s="64">
        <f t="shared" si="0"/>
        <v>155595</v>
      </c>
    </row>
    <row r="39" spans="1:16" ht="26.25" customHeight="1" x14ac:dyDescent="0.2">
      <c r="A39" s="13"/>
      <c r="B39" s="73"/>
      <c r="C39" s="8" t="s">
        <v>4459</v>
      </c>
      <c r="D39" s="74" t="s">
        <v>69</v>
      </c>
      <c r="E39" s="12">
        <v>44486</v>
      </c>
      <c r="F39" s="74" t="s">
        <v>523</v>
      </c>
      <c r="G39" s="12" t="s">
        <v>4422</v>
      </c>
      <c r="H39" s="9" t="s">
        <v>4423</v>
      </c>
      <c r="I39" s="1">
        <v>100</v>
      </c>
      <c r="J39" s="1">
        <v>50</v>
      </c>
      <c r="K39" s="1">
        <v>30</v>
      </c>
      <c r="L39" s="1">
        <v>27</v>
      </c>
      <c r="M39" s="78">
        <v>37.5</v>
      </c>
      <c r="N39" s="101">
        <v>37.5</v>
      </c>
      <c r="O39" s="63">
        <v>2530</v>
      </c>
      <c r="P39" s="64">
        <f t="shared" si="0"/>
        <v>94875</v>
      </c>
    </row>
    <row r="40" spans="1:16" ht="26.25" customHeight="1" x14ac:dyDescent="0.2">
      <c r="A40" s="13"/>
      <c r="B40" s="73"/>
      <c r="C40" s="8" t="s">
        <v>4460</v>
      </c>
      <c r="D40" s="74" t="s">
        <v>69</v>
      </c>
      <c r="E40" s="12">
        <v>44486</v>
      </c>
      <c r="F40" s="74" t="s">
        <v>523</v>
      </c>
      <c r="G40" s="12" t="s">
        <v>4422</v>
      </c>
      <c r="H40" s="9" t="s">
        <v>4423</v>
      </c>
      <c r="I40" s="1">
        <v>40</v>
      </c>
      <c r="J40" s="1">
        <v>30</v>
      </c>
      <c r="K40" s="1">
        <v>15</v>
      </c>
      <c r="L40" s="1">
        <v>2</v>
      </c>
      <c r="M40" s="78">
        <v>4.5</v>
      </c>
      <c r="N40" s="101">
        <v>4.5</v>
      </c>
      <c r="O40" s="63">
        <v>2530</v>
      </c>
      <c r="P40" s="64">
        <f t="shared" si="0"/>
        <v>11385</v>
      </c>
    </row>
    <row r="41" spans="1:16" ht="26.25" customHeight="1" x14ac:dyDescent="0.2">
      <c r="A41" s="13"/>
      <c r="B41" s="73"/>
      <c r="C41" s="8" t="s">
        <v>4461</v>
      </c>
      <c r="D41" s="74" t="s">
        <v>69</v>
      </c>
      <c r="E41" s="12">
        <v>44486</v>
      </c>
      <c r="F41" s="74" t="s">
        <v>523</v>
      </c>
      <c r="G41" s="12" t="s">
        <v>4422</v>
      </c>
      <c r="H41" s="9" t="s">
        <v>4423</v>
      </c>
      <c r="I41" s="1">
        <v>40</v>
      </c>
      <c r="J41" s="1">
        <v>40</v>
      </c>
      <c r="K41" s="1">
        <v>13</v>
      </c>
      <c r="L41" s="1">
        <v>4</v>
      </c>
      <c r="M41" s="78">
        <v>5.2</v>
      </c>
      <c r="N41" s="101">
        <v>5.2</v>
      </c>
      <c r="O41" s="63">
        <v>2530</v>
      </c>
      <c r="P41" s="64">
        <f t="shared" si="0"/>
        <v>13156</v>
      </c>
    </row>
    <row r="42" spans="1:16" ht="26.25" customHeight="1" x14ac:dyDescent="0.2">
      <c r="A42" s="13"/>
      <c r="B42" s="73"/>
      <c r="C42" s="8" t="s">
        <v>4462</v>
      </c>
      <c r="D42" s="74" t="s">
        <v>69</v>
      </c>
      <c r="E42" s="12">
        <v>44486</v>
      </c>
      <c r="F42" s="74" t="s">
        <v>523</v>
      </c>
      <c r="G42" s="12" t="s">
        <v>4422</v>
      </c>
      <c r="H42" s="9" t="s">
        <v>4423</v>
      </c>
      <c r="I42" s="1">
        <v>70</v>
      </c>
      <c r="J42" s="1">
        <v>51</v>
      </c>
      <c r="K42" s="1">
        <v>20</v>
      </c>
      <c r="L42" s="1">
        <v>8</v>
      </c>
      <c r="M42" s="78">
        <v>17.850000000000001</v>
      </c>
      <c r="N42" s="101">
        <v>17.850000000000001</v>
      </c>
      <c r="O42" s="63">
        <v>2530</v>
      </c>
      <c r="P42" s="64">
        <f t="shared" si="0"/>
        <v>45160.5</v>
      </c>
    </row>
    <row r="43" spans="1:16" ht="26.25" customHeight="1" x14ac:dyDescent="0.2">
      <c r="A43" s="13"/>
      <c r="B43" s="73"/>
      <c r="C43" s="8" t="s">
        <v>4463</v>
      </c>
      <c r="D43" s="74" t="s">
        <v>69</v>
      </c>
      <c r="E43" s="12">
        <v>44486</v>
      </c>
      <c r="F43" s="74" t="s">
        <v>523</v>
      </c>
      <c r="G43" s="12" t="s">
        <v>4422</v>
      </c>
      <c r="H43" s="9" t="s">
        <v>4423</v>
      </c>
      <c r="I43" s="1">
        <v>91</v>
      </c>
      <c r="J43" s="1">
        <v>52</v>
      </c>
      <c r="K43" s="1">
        <v>31</v>
      </c>
      <c r="L43" s="1">
        <v>23</v>
      </c>
      <c r="M43" s="78">
        <v>36.673000000000002</v>
      </c>
      <c r="N43" s="101">
        <v>36.673000000000002</v>
      </c>
      <c r="O43" s="63">
        <v>2530</v>
      </c>
      <c r="P43" s="64">
        <f t="shared" si="0"/>
        <v>92782.69</v>
      </c>
    </row>
    <row r="44" spans="1:16" ht="26.25" customHeight="1" x14ac:dyDescent="0.2">
      <c r="A44" s="13"/>
      <c r="B44" s="73"/>
      <c r="C44" s="8" t="s">
        <v>4464</v>
      </c>
      <c r="D44" s="74" t="s">
        <v>69</v>
      </c>
      <c r="E44" s="12">
        <v>44486</v>
      </c>
      <c r="F44" s="74" t="s">
        <v>523</v>
      </c>
      <c r="G44" s="12" t="s">
        <v>4422</v>
      </c>
      <c r="H44" s="9" t="s">
        <v>4423</v>
      </c>
      <c r="I44" s="1">
        <v>80</v>
      </c>
      <c r="J44" s="1">
        <v>51</v>
      </c>
      <c r="K44" s="1">
        <v>30</v>
      </c>
      <c r="L44" s="1">
        <v>12</v>
      </c>
      <c r="M44" s="78">
        <v>30.6</v>
      </c>
      <c r="N44" s="101">
        <v>30.6</v>
      </c>
      <c r="O44" s="63">
        <v>2530</v>
      </c>
      <c r="P44" s="64">
        <f t="shared" si="0"/>
        <v>77418</v>
      </c>
    </row>
    <row r="45" spans="1:16" ht="26.25" customHeight="1" x14ac:dyDescent="0.2">
      <c r="A45" s="13"/>
      <c r="B45" s="73"/>
      <c r="C45" s="8" t="s">
        <v>4465</v>
      </c>
      <c r="D45" s="74" t="s">
        <v>69</v>
      </c>
      <c r="E45" s="12">
        <v>44486</v>
      </c>
      <c r="F45" s="74" t="s">
        <v>523</v>
      </c>
      <c r="G45" s="12" t="s">
        <v>4422</v>
      </c>
      <c r="H45" s="9" t="s">
        <v>4423</v>
      </c>
      <c r="I45" s="1">
        <v>63</v>
      </c>
      <c r="J45" s="1">
        <v>40</v>
      </c>
      <c r="K45" s="1">
        <v>44</v>
      </c>
      <c r="L45" s="1">
        <v>26</v>
      </c>
      <c r="M45" s="78">
        <v>27.72</v>
      </c>
      <c r="N45" s="101">
        <v>27.72</v>
      </c>
      <c r="O45" s="63">
        <v>2530</v>
      </c>
      <c r="P45" s="64">
        <f t="shared" si="0"/>
        <v>70131.599999999991</v>
      </c>
    </row>
    <row r="46" spans="1:16" ht="26.25" customHeight="1" x14ac:dyDescent="0.2">
      <c r="A46" s="13"/>
      <c r="B46" s="73"/>
      <c r="C46" s="8" t="s">
        <v>4466</v>
      </c>
      <c r="D46" s="74" t="s">
        <v>69</v>
      </c>
      <c r="E46" s="12">
        <v>44486</v>
      </c>
      <c r="F46" s="74" t="s">
        <v>523</v>
      </c>
      <c r="G46" s="12" t="s">
        <v>4422</v>
      </c>
      <c r="H46" s="9" t="s">
        <v>4423</v>
      </c>
      <c r="I46" s="1">
        <v>70</v>
      </c>
      <c r="J46" s="1">
        <v>60</v>
      </c>
      <c r="K46" s="1">
        <v>40</v>
      </c>
      <c r="L46" s="1">
        <v>6</v>
      </c>
      <c r="M46" s="78">
        <v>42</v>
      </c>
      <c r="N46" s="101">
        <v>42</v>
      </c>
      <c r="O46" s="63">
        <v>2530</v>
      </c>
      <c r="P46" s="64">
        <f t="shared" si="0"/>
        <v>106260</v>
      </c>
    </row>
    <row r="47" spans="1:16" ht="26.25" customHeight="1" x14ac:dyDescent="0.2">
      <c r="A47" s="13"/>
      <c r="B47" s="73"/>
      <c r="C47" s="8" t="s">
        <v>4467</v>
      </c>
      <c r="D47" s="74" t="s">
        <v>69</v>
      </c>
      <c r="E47" s="12">
        <v>44486</v>
      </c>
      <c r="F47" s="74" t="s">
        <v>523</v>
      </c>
      <c r="G47" s="12" t="s">
        <v>4422</v>
      </c>
      <c r="H47" s="9" t="s">
        <v>4423</v>
      </c>
      <c r="I47" s="1">
        <v>93</v>
      </c>
      <c r="J47" s="1">
        <v>40</v>
      </c>
      <c r="K47" s="1">
        <v>30</v>
      </c>
      <c r="L47" s="1">
        <v>26</v>
      </c>
      <c r="M47" s="78">
        <v>27.9</v>
      </c>
      <c r="N47" s="101">
        <v>27.9</v>
      </c>
      <c r="O47" s="63">
        <v>2530</v>
      </c>
      <c r="P47" s="64">
        <f t="shared" si="0"/>
        <v>70587</v>
      </c>
    </row>
    <row r="48" spans="1:16" ht="26.25" customHeight="1" x14ac:dyDescent="0.2">
      <c r="A48" s="13"/>
      <c r="B48" s="73"/>
      <c r="C48" s="8" t="s">
        <v>4468</v>
      </c>
      <c r="D48" s="74" t="s">
        <v>69</v>
      </c>
      <c r="E48" s="12">
        <v>44486</v>
      </c>
      <c r="F48" s="74" t="s">
        <v>523</v>
      </c>
      <c r="G48" s="12" t="s">
        <v>4422</v>
      </c>
      <c r="H48" s="9" t="s">
        <v>4423</v>
      </c>
      <c r="I48" s="1">
        <v>70</v>
      </c>
      <c r="J48" s="1">
        <v>50</v>
      </c>
      <c r="K48" s="1">
        <v>40</v>
      </c>
      <c r="L48" s="1">
        <v>15</v>
      </c>
      <c r="M48" s="78">
        <v>35</v>
      </c>
      <c r="N48" s="101">
        <v>35</v>
      </c>
      <c r="O48" s="63">
        <v>2530</v>
      </c>
      <c r="P48" s="64">
        <f t="shared" si="0"/>
        <v>88550</v>
      </c>
    </row>
    <row r="49" spans="1:16" ht="26.25" customHeight="1" x14ac:dyDescent="0.2">
      <c r="A49" s="13"/>
      <c r="B49" s="73"/>
      <c r="C49" s="8" t="s">
        <v>4469</v>
      </c>
      <c r="D49" s="74" t="s">
        <v>69</v>
      </c>
      <c r="E49" s="12">
        <v>44486</v>
      </c>
      <c r="F49" s="74" t="s">
        <v>523</v>
      </c>
      <c r="G49" s="12" t="s">
        <v>4422</v>
      </c>
      <c r="H49" s="9" t="s">
        <v>4423</v>
      </c>
      <c r="I49" s="1">
        <v>70</v>
      </c>
      <c r="J49" s="1">
        <v>60</v>
      </c>
      <c r="K49" s="1">
        <v>30</v>
      </c>
      <c r="L49" s="1">
        <v>20</v>
      </c>
      <c r="M49" s="78">
        <v>31.5</v>
      </c>
      <c r="N49" s="101">
        <v>31.5</v>
      </c>
      <c r="O49" s="63">
        <v>2530</v>
      </c>
      <c r="P49" s="64">
        <f t="shared" si="0"/>
        <v>79695</v>
      </c>
    </row>
    <row r="50" spans="1:16" ht="26.25" customHeight="1" x14ac:dyDescent="0.2">
      <c r="A50" s="13"/>
      <c r="B50" s="73"/>
      <c r="C50" s="8" t="s">
        <v>4470</v>
      </c>
      <c r="D50" s="74" t="s">
        <v>69</v>
      </c>
      <c r="E50" s="12">
        <v>44486</v>
      </c>
      <c r="F50" s="74" t="s">
        <v>523</v>
      </c>
      <c r="G50" s="12" t="s">
        <v>4422</v>
      </c>
      <c r="H50" s="9" t="s">
        <v>4423</v>
      </c>
      <c r="I50" s="1">
        <v>110</v>
      </c>
      <c r="J50" s="1">
        <v>30</v>
      </c>
      <c r="K50" s="1">
        <v>30</v>
      </c>
      <c r="L50" s="1">
        <v>13</v>
      </c>
      <c r="M50" s="78">
        <v>24.75</v>
      </c>
      <c r="N50" s="101">
        <v>24.75</v>
      </c>
      <c r="O50" s="63">
        <v>2530</v>
      </c>
      <c r="P50" s="64">
        <f t="shared" si="0"/>
        <v>62617.5</v>
      </c>
    </row>
    <row r="51" spans="1:16" ht="26.25" customHeight="1" x14ac:dyDescent="0.2">
      <c r="A51" s="13"/>
      <c r="B51" s="73"/>
      <c r="C51" s="8" t="s">
        <v>4471</v>
      </c>
      <c r="D51" s="74" t="s">
        <v>69</v>
      </c>
      <c r="E51" s="12">
        <v>44486</v>
      </c>
      <c r="F51" s="74" t="s">
        <v>523</v>
      </c>
      <c r="G51" s="12" t="s">
        <v>4422</v>
      </c>
      <c r="H51" s="9" t="s">
        <v>4423</v>
      </c>
      <c r="I51" s="1">
        <v>65</v>
      </c>
      <c r="J51" s="1">
        <v>27</v>
      </c>
      <c r="K51" s="1">
        <v>40</v>
      </c>
      <c r="L51" s="1">
        <v>26</v>
      </c>
      <c r="M51" s="78">
        <v>17.55</v>
      </c>
      <c r="N51" s="101">
        <v>26</v>
      </c>
      <c r="O51" s="63">
        <v>2530</v>
      </c>
      <c r="P51" s="64">
        <f t="shared" si="0"/>
        <v>65780</v>
      </c>
    </row>
    <row r="52" spans="1:16" ht="26.25" customHeight="1" x14ac:dyDescent="0.2">
      <c r="A52" s="13"/>
      <c r="B52" s="73"/>
      <c r="C52" s="8" t="s">
        <v>4472</v>
      </c>
      <c r="D52" s="74" t="s">
        <v>69</v>
      </c>
      <c r="E52" s="12">
        <v>44486</v>
      </c>
      <c r="F52" s="74" t="s">
        <v>523</v>
      </c>
      <c r="G52" s="12" t="s">
        <v>4422</v>
      </c>
      <c r="H52" s="9" t="s">
        <v>4423</v>
      </c>
      <c r="I52" s="1">
        <v>60</v>
      </c>
      <c r="J52" s="1">
        <v>40</v>
      </c>
      <c r="K52" s="1">
        <v>80</v>
      </c>
      <c r="L52" s="1">
        <v>29</v>
      </c>
      <c r="M52" s="78">
        <v>48</v>
      </c>
      <c r="N52" s="101">
        <v>48</v>
      </c>
      <c r="O52" s="63">
        <v>2530</v>
      </c>
      <c r="P52" s="64">
        <f t="shared" si="0"/>
        <v>121440</v>
      </c>
    </row>
    <row r="53" spans="1:16" ht="26.25" customHeight="1" x14ac:dyDescent="0.2">
      <c r="A53" s="13"/>
      <c r="B53" s="73"/>
      <c r="C53" s="8" t="s">
        <v>4473</v>
      </c>
      <c r="D53" s="74" t="s">
        <v>69</v>
      </c>
      <c r="E53" s="12">
        <v>44486</v>
      </c>
      <c r="F53" s="74" t="s">
        <v>523</v>
      </c>
      <c r="G53" s="12" t="s">
        <v>4422</v>
      </c>
      <c r="H53" s="9" t="s">
        <v>4423</v>
      </c>
      <c r="I53" s="1">
        <v>75</v>
      </c>
      <c r="J53" s="1">
        <v>37</v>
      </c>
      <c r="K53" s="1">
        <v>39</v>
      </c>
      <c r="L53" s="1">
        <v>5</v>
      </c>
      <c r="M53" s="78">
        <v>27.056249999999999</v>
      </c>
      <c r="N53" s="101">
        <v>27.056249999999999</v>
      </c>
      <c r="O53" s="63">
        <v>2530</v>
      </c>
      <c r="P53" s="64">
        <f t="shared" si="0"/>
        <v>68452.3125</v>
      </c>
    </row>
    <row r="54" spans="1:16" ht="26.25" customHeight="1" x14ac:dyDescent="0.2">
      <c r="A54" s="13"/>
      <c r="B54" s="73"/>
      <c r="C54" s="8" t="s">
        <v>4474</v>
      </c>
      <c r="D54" s="74" t="s">
        <v>69</v>
      </c>
      <c r="E54" s="12">
        <v>44486</v>
      </c>
      <c r="F54" s="74" t="s">
        <v>523</v>
      </c>
      <c r="G54" s="12" t="s">
        <v>4422</v>
      </c>
      <c r="H54" s="9" t="s">
        <v>4423</v>
      </c>
      <c r="I54" s="1">
        <v>89</v>
      </c>
      <c r="J54" s="1">
        <v>47</v>
      </c>
      <c r="K54" s="1">
        <v>20</v>
      </c>
      <c r="L54" s="1">
        <v>8</v>
      </c>
      <c r="M54" s="78">
        <v>20.914999999999999</v>
      </c>
      <c r="N54" s="101">
        <v>20.914999999999999</v>
      </c>
      <c r="O54" s="63">
        <v>2530</v>
      </c>
      <c r="P54" s="64">
        <f t="shared" si="0"/>
        <v>52914.95</v>
      </c>
    </row>
    <row r="55" spans="1:16" ht="26.25" customHeight="1" x14ac:dyDescent="0.2">
      <c r="A55" s="13"/>
      <c r="B55" s="73"/>
      <c r="C55" s="8" t="s">
        <v>4475</v>
      </c>
      <c r="D55" s="74" t="s">
        <v>69</v>
      </c>
      <c r="E55" s="12">
        <v>44486</v>
      </c>
      <c r="F55" s="74" t="s">
        <v>523</v>
      </c>
      <c r="G55" s="12" t="s">
        <v>4422</v>
      </c>
      <c r="H55" s="9" t="s">
        <v>4423</v>
      </c>
      <c r="I55" s="1">
        <v>21</v>
      </c>
      <c r="J55" s="1">
        <v>51</v>
      </c>
      <c r="K55" s="1">
        <v>28</v>
      </c>
      <c r="L55" s="1">
        <v>5</v>
      </c>
      <c r="M55" s="78">
        <v>7.4969999999999999</v>
      </c>
      <c r="N55" s="101">
        <v>7.4969999999999999</v>
      </c>
      <c r="O55" s="63">
        <v>2530</v>
      </c>
      <c r="P55" s="64">
        <f t="shared" si="0"/>
        <v>18967.41</v>
      </c>
    </row>
    <row r="56" spans="1:16" ht="26.25" customHeight="1" x14ac:dyDescent="0.2">
      <c r="A56" s="13"/>
      <c r="B56" s="73"/>
      <c r="C56" s="8" t="s">
        <v>4476</v>
      </c>
      <c r="D56" s="74" t="s">
        <v>69</v>
      </c>
      <c r="E56" s="12">
        <v>44486</v>
      </c>
      <c r="F56" s="74" t="s">
        <v>523</v>
      </c>
      <c r="G56" s="12" t="s">
        <v>4422</v>
      </c>
      <c r="H56" s="9" t="s">
        <v>4423</v>
      </c>
      <c r="I56" s="1">
        <v>26</v>
      </c>
      <c r="J56" s="1">
        <v>23</v>
      </c>
      <c r="K56" s="1">
        <v>4</v>
      </c>
      <c r="L56" s="1">
        <v>1</v>
      </c>
      <c r="M56" s="78">
        <v>0.59799999999999998</v>
      </c>
      <c r="N56" s="101">
        <v>1</v>
      </c>
      <c r="O56" s="63">
        <v>2530</v>
      </c>
      <c r="P56" s="64">
        <f t="shared" si="0"/>
        <v>2530</v>
      </c>
    </row>
    <row r="57" spans="1:16" ht="26.25" customHeight="1" x14ac:dyDescent="0.2">
      <c r="A57" s="13"/>
      <c r="B57" s="73"/>
      <c r="C57" s="8" t="s">
        <v>4477</v>
      </c>
      <c r="D57" s="74" t="s">
        <v>69</v>
      </c>
      <c r="E57" s="12">
        <v>44486</v>
      </c>
      <c r="F57" s="74" t="s">
        <v>523</v>
      </c>
      <c r="G57" s="12" t="s">
        <v>4422</v>
      </c>
      <c r="H57" s="9" t="s">
        <v>4423</v>
      </c>
      <c r="I57" s="1">
        <v>46</v>
      </c>
      <c r="J57" s="1">
        <v>34</v>
      </c>
      <c r="K57" s="1">
        <v>23</v>
      </c>
      <c r="L57" s="1">
        <v>3</v>
      </c>
      <c r="M57" s="78">
        <v>8.9930000000000003</v>
      </c>
      <c r="N57" s="101">
        <v>8.9930000000000003</v>
      </c>
      <c r="O57" s="63">
        <v>2530</v>
      </c>
      <c r="P57" s="64">
        <f t="shared" si="0"/>
        <v>22752.29</v>
      </c>
    </row>
    <row r="58" spans="1:16" ht="26.25" customHeight="1" x14ac:dyDescent="0.2">
      <c r="A58" s="13"/>
      <c r="B58" s="73"/>
      <c r="C58" s="8" t="s">
        <v>4478</v>
      </c>
      <c r="D58" s="74" t="s">
        <v>69</v>
      </c>
      <c r="E58" s="12">
        <v>44486</v>
      </c>
      <c r="F58" s="74" t="s">
        <v>523</v>
      </c>
      <c r="G58" s="12" t="s">
        <v>4422</v>
      </c>
      <c r="H58" s="9" t="s">
        <v>4423</v>
      </c>
      <c r="I58" s="1">
        <v>94</v>
      </c>
      <c r="J58" s="1">
        <v>61</v>
      </c>
      <c r="K58" s="1">
        <v>33</v>
      </c>
      <c r="L58" s="1">
        <v>26</v>
      </c>
      <c r="M58" s="78">
        <v>47.305500000000002</v>
      </c>
      <c r="N58" s="101">
        <v>48</v>
      </c>
      <c r="O58" s="63">
        <v>2530</v>
      </c>
      <c r="P58" s="64">
        <f t="shared" si="0"/>
        <v>121440</v>
      </c>
    </row>
    <row r="59" spans="1:16" ht="26.25" customHeight="1" x14ac:dyDescent="0.2">
      <c r="A59" s="13"/>
      <c r="B59" s="73"/>
      <c r="C59" s="8" t="s">
        <v>4479</v>
      </c>
      <c r="D59" s="74" t="s">
        <v>69</v>
      </c>
      <c r="E59" s="12">
        <v>44486</v>
      </c>
      <c r="F59" s="74" t="s">
        <v>523</v>
      </c>
      <c r="G59" s="12" t="s">
        <v>4422</v>
      </c>
      <c r="H59" s="9" t="s">
        <v>4423</v>
      </c>
      <c r="I59" s="1">
        <v>95</v>
      </c>
      <c r="J59" s="1">
        <v>60</v>
      </c>
      <c r="K59" s="1">
        <v>27</v>
      </c>
      <c r="L59" s="1">
        <v>25</v>
      </c>
      <c r="M59" s="78">
        <v>38.475000000000001</v>
      </c>
      <c r="N59" s="101">
        <v>38.475000000000001</v>
      </c>
      <c r="O59" s="63">
        <v>2530</v>
      </c>
      <c r="P59" s="64">
        <f t="shared" si="0"/>
        <v>97341.75</v>
      </c>
    </row>
    <row r="60" spans="1:16" ht="26.25" customHeight="1" x14ac:dyDescent="0.2">
      <c r="A60" s="13"/>
      <c r="B60" s="73"/>
      <c r="C60" s="8" t="s">
        <v>4480</v>
      </c>
      <c r="D60" s="74" t="s">
        <v>69</v>
      </c>
      <c r="E60" s="12">
        <v>44486</v>
      </c>
      <c r="F60" s="74" t="s">
        <v>523</v>
      </c>
      <c r="G60" s="12" t="s">
        <v>4422</v>
      </c>
      <c r="H60" s="9" t="s">
        <v>4423</v>
      </c>
      <c r="I60" s="1">
        <v>64</v>
      </c>
      <c r="J60" s="1">
        <v>43</v>
      </c>
      <c r="K60" s="1">
        <v>43</v>
      </c>
      <c r="L60" s="1">
        <v>10</v>
      </c>
      <c r="M60" s="78">
        <v>29.584</v>
      </c>
      <c r="N60" s="101">
        <v>29.584</v>
      </c>
      <c r="O60" s="63">
        <v>2530</v>
      </c>
      <c r="P60" s="64">
        <f t="shared" si="0"/>
        <v>74847.520000000004</v>
      </c>
    </row>
    <row r="61" spans="1:16" ht="26.25" customHeight="1" x14ac:dyDescent="0.2">
      <c r="A61" s="13"/>
      <c r="B61" s="73"/>
      <c r="C61" s="8" t="s">
        <v>4481</v>
      </c>
      <c r="D61" s="74" t="s">
        <v>69</v>
      </c>
      <c r="E61" s="12">
        <v>44486</v>
      </c>
      <c r="F61" s="74" t="s">
        <v>523</v>
      </c>
      <c r="G61" s="12" t="s">
        <v>4422</v>
      </c>
      <c r="H61" s="9" t="s">
        <v>4423</v>
      </c>
      <c r="I61" s="1">
        <v>70</v>
      </c>
      <c r="J61" s="1">
        <v>54</v>
      </c>
      <c r="K61" s="1">
        <v>17</v>
      </c>
      <c r="L61" s="1">
        <v>6</v>
      </c>
      <c r="M61" s="78">
        <v>16.065000000000001</v>
      </c>
      <c r="N61" s="101">
        <v>16.065000000000001</v>
      </c>
      <c r="O61" s="63">
        <v>2530</v>
      </c>
      <c r="P61" s="64">
        <f t="shared" si="0"/>
        <v>40644.450000000004</v>
      </c>
    </row>
    <row r="62" spans="1:16" ht="26.25" customHeight="1" x14ac:dyDescent="0.2">
      <c r="A62" s="13"/>
      <c r="B62" s="73"/>
      <c r="C62" s="8" t="s">
        <v>4482</v>
      </c>
      <c r="D62" s="74" t="s">
        <v>69</v>
      </c>
      <c r="E62" s="12">
        <v>44486</v>
      </c>
      <c r="F62" s="74" t="s">
        <v>523</v>
      </c>
      <c r="G62" s="12" t="s">
        <v>4422</v>
      </c>
      <c r="H62" s="9" t="s">
        <v>4423</v>
      </c>
      <c r="I62" s="1">
        <v>80</v>
      </c>
      <c r="J62" s="1">
        <v>50</v>
      </c>
      <c r="K62" s="1">
        <v>30</v>
      </c>
      <c r="L62" s="1">
        <v>9</v>
      </c>
      <c r="M62" s="78">
        <v>30</v>
      </c>
      <c r="N62" s="101">
        <v>30</v>
      </c>
      <c r="O62" s="63">
        <v>2530</v>
      </c>
      <c r="P62" s="64">
        <f t="shared" si="0"/>
        <v>75900</v>
      </c>
    </row>
    <row r="63" spans="1:16" ht="26.25" customHeight="1" x14ac:dyDescent="0.2">
      <c r="A63" s="13"/>
      <c r="B63" s="73"/>
      <c r="C63" s="8" t="s">
        <v>4483</v>
      </c>
      <c r="D63" s="74" t="s">
        <v>69</v>
      </c>
      <c r="E63" s="12">
        <v>44486</v>
      </c>
      <c r="F63" s="74" t="s">
        <v>523</v>
      </c>
      <c r="G63" s="12" t="s">
        <v>4422</v>
      </c>
      <c r="H63" s="9" t="s">
        <v>4423</v>
      </c>
      <c r="I63" s="1">
        <v>86</v>
      </c>
      <c r="J63" s="1">
        <v>57</v>
      </c>
      <c r="K63" s="1">
        <v>32</v>
      </c>
      <c r="L63" s="1">
        <v>19</v>
      </c>
      <c r="M63" s="78">
        <v>39.216000000000001</v>
      </c>
      <c r="N63" s="101">
        <v>39.216000000000001</v>
      </c>
      <c r="O63" s="63">
        <v>2530</v>
      </c>
      <c r="P63" s="64">
        <f t="shared" si="0"/>
        <v>99216.48</v>
      </c>
    </row>
    <row r="64" spans="1:16" ht="26.25" customHeight="1" x14ac:dyDescent="0.2">
      <c r="A64" s="13"/>
      <c r="B64" s="73"/>
      <c r="C64" s="8" t="s">
        <v>4484</v>
      </c>
      <c r="D64" s="74" t="s">
        <v>69</v>
      </c>
      <c r="E64" s="12">
        <v>44486</v>
      </c>
      <c r="F64" s="74" t="s">
        <v>523</v>
      </c>
      <c r="G64" s="12" t="s">
        <v>4422</v>
      </c>
      <c r="H64" s="9" t="s">
        <v>4423</v>
      </c>
      <c r="I64" s="1">
        <v>41</v>
      </c>
      <c r="J64" s="1">
        <v>45</v>
      </c>
      <c r="K64" s="1">
        <v>7</v>
      </c>
      <c r="L64" s="1">
        <v>1</v>
      </c>
      <c r="M64" s="78">
        <v>3.2287499999999998</v>
      </c>
      <c r="N64" s="101">
        <v>3.2287499999999998</v>
      </c>
      <c r="O64" s="63">
        <v>2530</v>
      </c>
      <c r="P64" s="64">
        <f t="shared" si="0"/>
        <v>8168.7374999999993</v>
      </c>
    </row>
    <row r="65" spans="1:16" ht="26.25" customHeight="1" x14ac:dyDescent="0.2">
      <c r="A65" s="13"/>
      <c r="B65" s="73"/>
      <c r="C65" s="8" t="s">
        <v>4485</v>
      </c>
      <c r="D65" s="74" t="s">
        <v>69</v>
      </c>
      <c r="E65" s="12">
        <v>44486</v>
      </c>
      <c r="F65" s="74" t="s">
        <v>523</v>
      </c>
      <c r="G65" s="12" t="s">
        <v>4422</v>
      </c>
      <c r="H65" s="9" t="s">
        <v>4423</v>
      </c>
      <c r="I65" s="1">
        <v>60</v>
      </c>
      <c r="J65" s="1">
        <v>58</v>
      </c>
      <c r="K65" s="1">
        <v>28</v>
      </c>
      <c r="L65" s="1">
        <v>16</v>
      </c>
      <c r="M65" s="78">
        <v>24.36</v>
      </c>
      <c r="N65" s="101">
        <v>25</v>
      </c>
      <c r="O65" s="63">
        <v>2530</v>
      </c>
      <c r="P65" s="64">
        <f t="shared" si="0"/>
        <v>63250</v>
      </c>
    </row>
    <row r="66" spans="1:16" ht="26.25" customHeight="1" x14ac:dyDescent="0.2">
      <c r="A66" s="13"/>
      <c r="B66" s="73"/>
      <c r="C66" s="8" t="s">
        <v>4486</v>
      </c>
      <c r="D66" s="74" t="s">
        <v>69</v>
      </c>
      <c r="E66" s="12">
        <v>44486</v>
      </c>
      <c r="F66" s="74" t="s">
        <v>523</v>
      </c>
      <c r="G66" s="12" t="s">
        <v>4422</v>
      </c>
      <c r="H66" s="9" t="s">
        <v>4423</v>
      </c>
      <c r="I66" s="1">
        <v>84</v>
      </c>
      <c r="J66" s="1">
        <v>56</v>
      </c>
      <c r="K66" s="1">
        <v>27</v>
      </c>
      <c r="L66" s="1">
        <v>25</v>
      </c>
      <c r="M66" s="78">
        <v>31.751999999999999</v>
      </c>
      <c r="N66" s="101">
        <v>31.751999999999999</v>
      </c>
      <c r="O66" s="63">
        <v>2530</v>
      </c>
      <c r="P66" s="64">
        <f t="shared" si="0"/>
        <v>80332.56</v>
      </c>
    </row>
    <row r="67" spans="1:16" ht="26.25" customHeight="1" x14ac:dyDescent="0.2">
      <c r="A67" s="13"/>
      <c r="B67" s="73"/>
      <c r="C67" s="8" t="s">
        <v>4487</v>
      </c>
      <c r="D67" s="74" t="s">
        <v>69</v>
      </c>
      <c r="E67" s="12">
        <v>44486</v>
      </c>
      <c r="F67" s="74" t="s">
        <v>523</v>
      </c>
      <c r="G67" s="12" t="s">
        <v>4422</v>
      </c>
      <c r="H67" s="9" t="s">
        <v>4423</v>
      </c>
      <c r="I67" s="1">
        <v>26</v>
      </c>
      <c r="J67" s="1">
        <v>50</v>
      </c>
      <c r="K67" s="1">
        <v>22</v>
      </c>
      <c r="L67" s="1">
        <v>4</v>
      </c>
      <c r="M67" s="78">
        <v>7.15</v>
      </c>
      <c r="N67" s="101">
        <v>7.15</v>
      </c>
      <c r="O67" s="63">
        <v>2530</v>
      </c>
      <c r="P67" s="64">
        <f t="shared" si="0"/>
        <v>18089.5</v>
      </c>
    </row>
    <row r="68" spans="1:16" ht="26.25" customHeight="1" x14ac:dyDescent="0.2">
      <c r="A68" s="13"/>
      <c r="B68" s="73"/>
      <c r="C68" s="8" t="s">
        <v>4488</v>
      </c>
      <c r="D68" s="74" t="s">
        <v>69</v>
      </c>
      <c r="E68" s="12">
        <v>44486</v>
      </c>
      <c r="F68" s="74" t="s">
        <v>523</v>
      </c>
      <c r="G68" s="12" t="s">
        <v>4422</v>
      </c>
      <c r="H68" s="9" t="s">
        <v>4423</v>
      </c>
      <c r="I68" s="1">
        <v>62</v>
      </c>
      <c r="J68" s="1">
        <v>45</v>
      </c>
      <c r="K68" s="1">
        <v>16</v>
      </c>
      <c r="L68" s="1">
        <v>4</v>
      </c>
      <c r="M68" s="78">
        <v>11.16</v>
      </c>
      <c r="N68" s="101">
        <v>11.16</v>
      </c>
      <c r="O68" s="63">
        <v>2530</v>
      </c>
      <c r="P68" s="64">
        <f t="shared" si="0"/>
        <v>28234.799999999999</v>
      </c>
    </row>
    <row r="69" spans="1:16" ht="26.25" customHeight="1" x14ac:dyDescent="0.2">
      <c r="A69" s="13"/>
      <c r="B69" s="73"/>
      <c r="C69" s="8" t="s">
        <v>4489</v>
      </c>
      <c r="D69" s="74" t="s">
        <v>69</v>
      </c>
      <c r="E69" s="12">
        <v>44486</v>
      </c>
      <c r="F69" s="74" t="s">
        <v>523</v>
      </c>
      <c r="G69" s="12" t="s">
        <v>4422</v>
      </c>
      <c r="H69" s="9" t="s">
        <v>4423</v>
      </c>
      <c r="I69" s="1">
        <v>60</v>
      </c>
      <c r="J69" s="1">
        <v>40</v>
      </c>
      <c r="K69" s="1">
        <v>20</v>
      </c>
      <c r="L69" s="1">
        <v>3</v>
      </c>
      <c r="M69" s="78">
        <v>12</v>
      </c>
      <c r="N69" s="101">
        <v>12</v>
      </c>
      <c r="O69" s="63">
        <v>2530</v>
      </c>
      <c r="P69" s="64">
        <f t="shared" ref="P69:P101" si="1">N69*O69</f>
        <v>30360</v>
      </c>
    </row>
    <row r="70" spans="1:16" ht="26.25" customHeight="1" x14ac:dyDescent="0.2">
      <c r="A70" s="13"/>
      <c r="B70" s="73"/>
      <c r="C70" s="8" t="s">
        <v>4490</v>
      </c>
      <c r="D70" s="74" t="s">
        <v>69</v>
      </c>
      <c r="E70" s="12">
        <v>44486</v>
      </c>
      <c r="F70" s="74" t="s">
        <v>523</v>
      </c>
      <c r="G70" s="12" t="s">
        <v>4422</v>
      </c>
      <c r="H70" s="9" t="s">
        <v>4423</v>
      </c>
      <c r="I70" s="1">
        <v>52</v>
      </c>
      <c r="J70" s="1">
        <v>38</v>
      </c>
      <c r="K70" s="1">
        <v>18</v>
      </c>
      <c r="L70" s="1">
        <v>4</v>
      </c>
      <c r="M70" s="78">
        <v>8.8919999999999995</v>
      </c>
      <c r="N70" s="101">
        <v>8.8919999999999995</v>
      </c>
      <c r="O70" s="63">
        <v>2530</v>
      </c>
      <c r="P70" s="64">
        <f t="shared" si="1"/>
        <v>22496.76</v>
      </c>
    </row>
    <row r="71" spans="1:16" ht="26.25" customHeight="1" x14ac:dyDescent="0.2">
      <c r="A71" s="13"/>
      <c r="B71" s="73"/>
      <c r="C71" s="8" t="s">
        <v>4491</v>
      </c>
      <c r="D71" s="74" t="s">
        <v>69</v>
      </c>
      <c r="E71" s="12">
        <v>44486</v>
      </c>
      <c r="F71" s="74" t="s">
        <v>523</v>
      </c>
      <c r="G71" s="12" t="s">
        <v>4422</v>
      </c>
      <c r="H71" s="9" t="s">
        <v>4423</v>
      </c>
      <c r="I71" s="1">
        <v>68</v>
      </c>
      <c r="J71" s="1">
        <v>62</v>
      </c>
      <c r="K71" s="1">
        <v>23</v>
      </c>
      <c r="L71" s="1">
        <v>12</v>
      </c>
      <c r="M71" s="78">
        <v>24.242000000000001</v>
      </c>
      <c r="N71" s="101">
        <v>24.242000000000001</v>
      </c>
      <c r="O71" s="63">
        <v>2530</v>
      </c>
      <c r="P71" s="64">
        <f t="shared" si="1"/>
        <v>61332.26</v>
      </c>
    </row>
    <row r="72" spans="1:16" ht="26.25" customHeight="1" x14ac:dyDescent="0.2">
      <c r="A72" s="13"/>
      <c r="B72" s="73"/>
      <c r="C72" s="8" t="s">
        <v>4492</v>
      </c>
      <c r="D72" s="74" t="s">
        <v>69</v>
      </c>
      <c r="E72" s="12">
        <v>44486</v>
      </c>
      <c r="F72" s="74" t="s">
        <v>523</v>
      </c>
      <c r="G72" s="12" t="s">
        <v>4422</v>
      </c>
      <c r="H72" s="9" t="s">
        <v>4423</v>
      </c>
      <c r="I72" s="1">
        <v>110</v>
      </c>
      <c r="J72" s="1">
        <v>60</v>
      </c>
      <c r="K72" s="1">
        <v>35</v>
      </c>
      <c r="L72" s="1">
        <v>23</v>
      </c>
      <c r="M72" s="78">
        <v>57.75</v>
      </c>
      <c r="N72" s="101">
        <v>57.75</v>
      </c>
      <c r="O72" s="63">
        <v>2530</v>
      </c>
      <c r="P72" s="64">
        <f t="shared" si="1"/>
        <v>146107.5</v>
      </c>
    </row>
    <row r="73" spans="1:16" ht="26.25" customHeight="1" x14ac:dyDescent="0.2">
      <c r="A73" s="13"/>
      <c r="B73" s="73"/>
      <c r="C73" s="8" t="s">
        <v>4493</v>
      </c>
      <c r="D73" s="74" t="s">
        <v>69</v>
      </c>
      <c r="E73" s="12">
        <v>44486</v>
      </c>
      <c r="F73" s="74" t="s">
        <v>523</v>
      </c>
      <c r="G73" s="12" t="s">
        <v>4422</v>
      </c>
      <c r="H73" s="9" t="s">
        <v>4423</v>
      </c>
      <c r="I73" s="1">
        <v>94</v>
      </c>
      <c r="J73" s="1">
        <v>58</v>
      </c>
      <c r="K73" s="1">
        <v>37</v>
      </c>
      <c r="L73" s="1">
        <v>14</v>
      </c>
      <c r="M73" s="78">
        <v>50.430999999999997</v>
      </c>
      <c r="N73" s="101">
        <v>51</v>
      </c>
      <c r="O73" s="63">
        <v>2530</v>
      </c>
      <c r="P73" s="64">
        <f t="shared" si="1"/>
        <v>129030</v>
      </c>
    </row>
    <row r="74" spans="1:16" ht="26.25" customHeight="1" x14ac:dyDescent="0.2">
      <c r="A74" s="13"/>
      <c r="B74" s="73"/>
      <c r="C74" s="8" t="s">
        <v>4494</v>
      </c>
      <c r="D74" s="74" t="s">
        <v>69</v>
      </c>
      <c r="E74" s="12">
        <v>44486</v>
      </c>
      <c r="F74" s="74" t="s">
        <v>523</v>
      </c>
      <c r="G74" s="12" t="s">
        <v>4422</v>
      </c>
      <c r="H74" s="9" t="s">
        <v>4423</v>
      </c>
      <c r="I74" s="1">
        <v>97</v>
      </c>
      <c r="J74" s="1">
        <v>73</v>
      </c>
      <c r="K74" s="1">
        <v>48</v>
      </c>
      <c r="L74" s="1">
        <v>11</v>
      </c>
      <c r="M74" s="78">
        <v>84.971999999999994</v>
      </c>
      <c r="N74" s="101">
        <v>84.971999999999994</v>
      </c>
      <c r="O74" s="63">
        <v>2530</v>
      </c>
      <c r="P74" s="64">
        <f t="shared" si="1"/>
        <v>214979.15999999997</v>
      </c>
    </row>
    <row r="75" spans="1:16" ht="26.25" customHeight="1" x14ac:dyDescent="0.2">
      <c r="A75" s="13"/>
      <c r="B75" s="73"/>
      <c r="C75" s="8" t="s">
        <v>4495</v>
      </c>
      <c r="D75" s="74" t="s">
        <v>69</v>
      </c>
      <c r="E75" s="12">
        <v>44486</v>
      </c>
      <c r="F75" s="74" t="s">
        <v>523</v>
      </c>
      <c r="G75" s="12" t="s">
        <v>4422</v>
      </c>
      <c r="H75" s="9" t="s">
        <v>4423</v>
      </c>
      <c r="I75" s="1">
        <v>100</v>
      </c>
      <c r="J75" s="1">
        <v>4</v>
      </c>
      <c r="K75" s="1">
        <v>31</v>
      </c>
      <c r="L75" s="1">
        <v>25</v>
      </c>
      <c r="M75" s="78">
        <v>3.1</v>
      </c>
      <c r="N75" s="101">
        <v>25</v>
      </c>
      <c r="O75" s="63">
        <v>2530</v>
      </c>
      <c r="P75" s="64">
        <f t="shared" si="1"/>
        <v>63250</v>
      </c>
    </row>
    <row r="76" spans="1:16" ht="26.25" customHeight="1" x14ac:dyDescent="0.2">
      <c r="A76" s="13"/>
      <c r="B76" s="73"/>
      <c r="C76" s="8" t="s">
        <v>4496</v>
      </c>
      <c r="D76" s="74" t="s">
        <v>69</v>
      </c>
      <c r="E76" s="12">
        <v>44486</v>
      </c>
      <c r="F76" s="74" t="s">
        <v>523</v>
      </c>
      <c r="G76" s="12" t="s">
        <v>4422</v>
      </c>
      <c r="H76" s="9" t="s">
        <v>4423</v>
      </c>
      <c r="I76" s="1">
        <v>71</v>
      </c>
      <c r="J76" s="1">
        <v>62</v>
      </c>
      <c r="K76" s="1">
        <v>25</v>
      </c>
      <c r="L76" s="1">
        <v>6</v>
      </c>
      <c r="M76" s="78">
        <v>27.512499999999999</v>
      </c>
      <c r="N76" s="101">
        <v>27.512499999999999</v>
      </c>
      <c r="O76" s="63">
        <v>2530</v>
      </c>
      <c r="P76" s="64">
        <f t="shared" si="1"/>
        <v>69606.625</v>
      </c>
    </row>
    <row r="77" spans="1:16" ht="26.25" customHeight="1" x14ac:dyDescent="0.2">
      <c r="A77" s="13"/>
      <c r="B77" s="73"/>
      <c r="C77" s="8" t="s">
        <v>4497</v>
      </c>
      <c r="D77" s="74" t="s">
        <v>69</v>
      </c>
      <c r="E77" s="12">
        <v>44486</v>
      </c>
      <c r="F77" s="74" t="s">
        <v>523</v>
      </c>
      <c r="G77" s="12" t="s">
        <v>4422</v>
      </c>
      <c r="H77" s="9" t="s">
        <v>4423</v>
      </c>
      <c r="I77" s="1">
        <v>63</v>
      </c>
      <c r="J77" s="1">
        <v>52</v>
      </c>
      <c r="K77" s="1">
        <v>18</v>
      </c>
      <c r="L77" s="1">
        <v>7</v>
      </c>
      <c r="M77" s="78">
        <v>14.742000000000001</v>
      </c>
      <c r="N77" s="101">
        <v>14.742000000000001</v>
      </c>
      <c r="O77" s="63">
        <v>2530</v>
      </c>
      <c r="P77" s="64">
        <f t="shared" si="1"/>
        <v>37297.26</v>
      </c>
    </row>
    <row r="78" spans="1:16" ht="26.25" customHeight="1" x14ac:dyDescent="0.2">
      <c r="A78" s="13"/>
      <c r="B78" s="73"/>
      <c r="C78" s="8" t="s">
        <v>4498</v>
      </c>
      <c r="D78" s="74" t="s">
        <v>69</v>
      </c>
      <c r="E78" s="12">
        <v>44486</v>
      </c>
      <c r="F78" s="74" t="s">
        <v>523</v>
      </c>
      <c r="G78" s="12" t="s">
        <v>4422</v>
      </c>
      <c r="H78" s="9" t="s">
        <v>4423</v>
      </c>
      <c r="I78" s="1">
        <v>75</v>
      </c>
      <c r="J78" s="1">
        <v>65</v>
      </c>
      <c r="K78" s="1">
        <v>16</v>
      </c>
      <c r="L78" s="1">
        <v>10</v>
      </c>
      <c r="M78" s="78">
        <v>19.5</v>
      </c>
      <c r="N78" s="101">
        <v>19.5</v>
      </c>
      <c r="O78" s="63">
        <v>2530</v>
      </c>
      <c r="P78" s="64">
        <f t="shared" si="1"/>
        <v>49335</v>
      </c>
    </row>
    <row r="79" spans="1:16" ht="26.25" customHeight="1" x14ac:dyDescent="0.2">
      <c r="A79" s="13"/>
      <c r="B79" s="73"/>
      <c r="C79" s="8" t="s">
        <v>4499</v>
      </c>
      <c r="D79" s="74" t="s">
        <v>69</v>
      </c>
      <c r="E79" s="12">
        <v>44486</v>
      </c>
      <c r="F79" s="74" t="s">
        <v>523</v>
      </c>
      <c r="G79" s="12" t="s">
        <v>4422</v>
      </c>
      <c r="H79" s="9" t="s">
        <v>4423</v>
      </c>
      <c r="I79" s="1">
        <v>56</v>
      </c>
      <c r="J79" s="1">
        <v>35</v>
      </c>
      <c r="K79" s="1">
        <v>10</v>
      </c>
      <c r="L79" s="1">
        <v>1</v>
      </c>
      <c r="M79" s="78">
        <v>4.9000000000000004</v>
      </c>
      <c r="N79" s="101">
        <v>4.9000000000000004</v>
      </c>
      <c r="O79" s="63">
        <v>2530</v>
      </c>
      <c r="P79" s="64">
        <f t="shared" si="1"/>
        <v>12397</v>
      </c>
    </row>
    <row r="80" spans="1:16" ht="26.25" customHeight="1" x14ac:dyDescent="0.2">
      <c r="A80" s="13"/>
      <c r="B80" s="73"/>
      <c r="C80" s="8" t="s">
        <v>4500</v>
      </c>
      <c r="D80" s="74" t="s">
        <v>69</v>
      </c>
      <c r="E80" s="12">
        <v>44486</v>
      </c>
      <c r="F80" s="74" t="s">
        <v>523</v>
      </c>
      <c r="G80" s="12" t="s">
        <v>4422</v>
      </c>
      <c r="H80" s="9" t="s">
        <v>4423</v>
      </c>
      <c r="I80" s="1">
        <v>60</v>
      </c>
      <c r="J80" s="1">
        <v>70</v>
      </c>
      <c r="K80" s="1">
        <v>26</v>
      </c>
      <c r="L80" s="1">
        <v>13</v>
      </c>
      <c r="M80" s="78">
        <v>27.3</v>
      </c>
      <c r="N80" s="101">
        <v>28</v>
      </c>
      <c r="O80" s="63">
        <v>2530</v>
      </c>
      <c r="P80" s="64">
        <f t="shared" si="1"/>
        <v>70840</v>
      </c>
    </row>
    <row r="81" spans="1:16" ht="26.25" customHeight="1" x14ac:dyDescent="0.2">
      <c r="A81" s="13"/>
      <c r="B81" s="73"/>
      <c r="C81" s="8" t="s">
        <v>4501</v>
      </c>
      <c r="D81" s="74" t="s">
        <v>69</v>
      </c>
      <c r="E81" s="12">
        <v>44486</v>
      </c>
      <c r="F81" s="74" t="s">
        <v>523</v>
      </c>
      <c r="G81" s="12" t="s">
        <v>4422</v>
      </c>
      <c r="H81" s="9" t="s">
        <v>4423</v>
      </c>
      <c r="I81" s="1">
        <v>55</v>
      </c>
      <c r="J81" s="1">
        <v>36</v>
      </c>
      <c r="K81" s="1">
        <v>11</v>
      </c>
      <c r="L81" s="1">
        <v>1</v>
      </c>
      <c r="M81" s="78">
        <v>5.4450000000000003</v>
      </c>
      <c r="N81" s="101">
        <v>6</v>
      </c>
      <c r="O81" s="63">
        <v>2530</v>
      </c>
      <c r="P81" s="64">
        <f t="shared" si="1"/>
        <v>15180</v>
      </c>
    </row>
    <row r="82" spans="1:16" ht="26.25" customHeight="1" x14ac:dyDescent="0.2">
      <c r="A82" s="13"/>
      <c r="B82" s="73"/>
      <c r="C82" s="8" t="s">
        <v>4502</v>
      </c>
      <c r="D82" s="74" t="s">
        <v>69</v>
      </c>
      <c r="E82" s="12">
        <v>44486</v>
      </c>
      <c r="F82" s="74" t="s">
        <v>523</v>
      </c>
      <c r="G82" s="12" t="s">
        <v>4422</v>
      </c>
      <c r="H82" s="9" t="s">
        <v>4423</v>
      </c>
      <c r="I82" s="1">
        <v>70</v>
      </c>
      <c r="J82" s="1">
        <v>54</v>
      </c>
      <c r="K82" s="1">
        <v>18</v>
      </c>
      <c r="L82" s="1">
        <v>5</v>
      </c>
      <c r="M82" s="78">
        <v>17.010000000000002</v>
      </c>
      <c r="N82" s="101">
        <v>17.010000000000002</v>
      </c>
      <c r="O82" s="63">
        <v>2530</v>
      </c>
      <c r="P82" s="64">
        <f t="shared" si="1"/>
        <v>43035.3</v>
      </c>
    </row>
    <row r="83" spans="1:16" ht="26.25" customHeight="1" x14ac:dyDescent="0.2">
      <c r="A83" s="13"/>
      <c r="B83" s="73"/>
      <c r="C83" s="8" t="s">
        <v>4503</v>
      </c>
      <c r="D83" s="74" t="s">
        <v>69</v>
      </c>
      <c r="E83" s="12">
        <v>44486</v>
      </c>
      <c r="F83" s="74" t="s">
        <v>523</v>
      </c>
      <c r="G83" s="12" t="s">
        <v>4422</v>
      </c>
      <c r="H83" s="9" t="s">
        <v>4423</v>
      </c>
      <c r="I83" s="1">
        <v>65</v>
      </c>
      <c r="J83" s="1">
        <v>60</v>
      </c>
      <c r="K83" s="1">
        <v>20</v>
      </c>
      <c r="L83" s="1">
        <v>19</v>
      </c>
      <c r="M83" s="78">
        <v>19.5</v>
      </c>
      <c r="N83" s="101">
        <v>19.5</v>
      </c>
      <c r="O83" s="63">
        <v>2530</v>
      </c>
      <c r="P83" s="64">
        <f t="shared" si="1"/>
        <v>49335</v>
      </c>
    </row>
    <row r="84" spans="1:16" ht="26.25" customHeight="1" x14ac:dyDescent="0.2">
      <c r="A84" s="13"/>
      <c r="B84" s="73"/>
      <c r="C84" s="8" t="s">
        <v>4504</v>
      </c>
      <c r="D84" s="74" t="s">
        <v>69</v>
      </c>
      <c r="E84" s="12">
        <v>44486</v>
      </c>
      <c r="F84" s="74" t="s">
        <v>523</v>
      </c>
      <c r="G84" s="12" t="s">
        <v>4422</v>
      </c>
      <c r="H84" s="9" t="s">
        <v>4423</v>
      </c>
      <c r="I84" s="1">
        <v>75</v>
      </c>
      <c r="J84" s="1">
        <v>68</v>
      </c>
      <c r="K84" s="1">
        <v>24</v>
      </c>
      <c r="L84" s="1">
        <v>9</v>
      </c>
      <c r="M84" s="78">
        <v>30.6</v>
      </c>
      <c r="N84" s="101">
        <v>30.6</v>
      </c>
      <c r="O84" s="63">
        <v>2530</v>
      </c>
      <c r="P84" s="64">
        <f t="shared" si="1"/>
        <v>77418</v>
      </c>
    </row>
    <row r="85" spans="1:16" ht="26.25" customHeight="1" x14ac:dyDescent="0.2">
      <c r="A85" s="13"/>
      <c r="B85" s="73"/>
      <c r="C85" s="8" t="s">
        <v>4505</v>
      </c>
      <c r="D85" s="74" t="s">
        <v>69</v>
      </c>
      <c r="E85" s="12">
        <v>44486</v>
      </c>
      <c r="F85" s="74" t="s">
        <v>523</v>
      </c>
      <c r="G85" s="12" t="s">
        <v>4422</v>
      </c>
      <c r="H85" s="9" t="s">
        <v>4423</v>
      </c>
      <c r="I85" s="1">
        <v>64</v>
      </c>
      <c r="J85" s="1">
        <v>33</v>
      </c>
      <c r="K85" s="1">
        <v>24</v>
      </c>
      <c r="L85" s="1">
        <v>1</v>
      </c>
      <c r="M85" s="78">
        <v>12.672000000000001</v>
      </c>
      <c r="N85" s="101">
        <v>12.672000000000001</v>
      </c>
      <c r="O85" s="63">
        <v>2530</v>
      </c>
      <c r="P85" s="64">
        <f t="shared" si="1"/>
        <v>32060.16</v>
      </c>
    </row>
    <row r="86" spans="1:16" ht="26.25" customHeight="1" x14ac:dyDescent="0.2">
      <c r="A86" s="13"/>
      <c r="B86" s="73"/>
      <c r="C86" s="8" t="s">
        <v>4506</v>
      </c>
      <c r="D86" s="74" t="s">
        <v>69</v>
      </c>
      <c r="E86" s="12">
        <v>44486</v>
      </c>
      <c r="F86" s="74" t="s">
        <v>523</v>
      </c>
      <c r="G86" s="12" t="s">
        <v>4422</v>
      </c>
      <c r="H86" s="9" t="s">
        <v>4423</v>
      </c>
      <c r="I86" s="1">
        <v>75</v>
      </c>
      <c r="J86" s="1">
        <v>56</v>
      </c>
      <c r="K86" s="1">
        <v>18</v>
      </c>
      <c r="L86" s="1">
        <v>9</v>
      </c>
      <c r="M86" s="78">
        <v>18.899999999999999</v>
      </c>
      <c r="N86" s="101">
        <v>18.899999999999999</v>
      </c>
      <c r="O86" s="63">
        <v>2530</v>
      </c>
      <c r="P86" s="64">
        <f t="shared" si="1"/>
        <v>47817</v>
      </c>
    </row>
    <row r="87" spans="1:16" ht="26.25" customHeight="1" x14ac:dyDescent="0.2">
      <c r="A87" s="13"/>
      <c r="B87" s="73"/>
      <c r="C87" s="8" t="s">
        <v>4507</v>
      </c>
      <c r="D87" s="74" t="s">
        <v>69</v>
      </c>
      <c r="E87" s="12">
        <v>44486</v>
      </c>
      <c r="F87" s="74" t="s">
        <v>523</v>
      </c>
      <c r="G87" s="12" t="s">
        <v>4422</v>
      </c>
      <c r="H87" s="9" t="s">
        <v>4423</v>
      </c>
      <c r="I87" s="1">
        <v>70</v>
      </c>
      <c r="J87" s="1">
        <v>63</v>
      </c>
      <c r="K87" s="1">
        <v>24</v>
      </c>
      <c r="L87" s="1">
        <v>12</v>
      </c>
      <c r="M87" s="78">
        <v>26.46</v>
      </c>
      <c r="N87" s="101">
        <v>27</v>
      </c>
      <c r="O87" s="63">
        <v>2530</v>
      </c>
      <c r="P87" s="64">
        <f t="shared" si="1"/>
        <v>68310</v>
      </c>
    </row>
    <row r="88" spans="1:16" ht="26.25" customHeight="1" x14ac:dyDescent="0.2">
      <c r="A88" s="13"/>
      <c r="B88" s="73"/>
      <c r="C88" s="8" t="s">
        <v>4508</v>
      </c>
      <c r="D88" s="74" t="s">
        <v>69</v>
      </c>
      <c r="E88" s="12">
        <v>44486</v>
      </c>
      <c r="F88" s="74" t="s">
        <v>523</v>
      </c>
      <c r="G88" s="12" t="s">
        <v>4422</v>
      </c>
      <c r="H88" s="9" t="s">
        <v>4423</v>
      </c>
      <c r="I88" s="1">
        <v>86</v>
      </c>
      <c r="J88" s="1">
        <v>56</v>
      </c>
      <c r="K88" s="1">
        <v>20</v>
      </c>
      <c r="L88" s="1">
        <v>14</v>
      </c>
      <c r="M88" s="78">
        <v>24.08</v>
      </c>
      <c r="N88" s="101">
        <v>24.08</v>
      </c>
      <c r="O88" s="63">
        <v>2530</v>
      </c>
      <c r="P88" s="64">
        <f t="shared" si="1"/>
        <v>60922.399999999994</v>
      </c>
    </row>
    <row r="89" spans="1:16" ht="26.25" customHeight="1" x14ac:dyDescent="0.2">
      <c r="A89" s="13"/>
      <c r="B89" s="73"/>
      <c r="C89" s="8" t="s">
        <v>4509</v>
      </c>
      <c r="D89" s="74" t="s">
        <v>69</v>
      </c>
      <c r="E89" s="12">
        <v>44486</v>
      </c>
      <c r="F89" s="74" t="s">
        <v>523</v>
      </c>
      <c r="G89" s="12" t="s">
        <v>4422</v>
      </c>
      <c r="H89" s="9" t="s">
        <v>4423</v>
      </c>
      <c r="I89" s="1">
        <v>85</v>
      </c>
      <c r="J89" s="1">
        <v>20</v>
      </c>
      <c r="K89" s="1">
        <v>13</v>
      </c>
      <c r="L89" s="1">
        <v>1</v>
      </c>
      <c r="M89" s="78">
        <v>5.5250000000000004</v>
      </c>
      <c r="N89" s="101">
        <v>5.5250000000000004</v>
      </c>
      <c r="O89" s="63">
        <v>2530</v>
      </c>
      <c r="P89" s="64">
        <f t="shared" si="1"/>
        <v>13978.25</v>
      </c>
    </row>
    <row r="90" spans="1:16" ht="26.25" customHeight="1" x14ac:dyDescent="0.2">
      <c r="A90" s="13"/>
      <c r="B90" s="73"/>
      <c r="C90" s="8" t="s">
        <v>4510</v>
      </c>
      <c r="D90" s="74" t="s">
        <v>69</v>
      </c>
      <c r="E90" s="12">
        <v>44486</v>
      </c>
      <c r="F90" s="74" t="s">
        <v>523</v>
      </c>
      <c r="G90" s="12" t="s">
        <v>4422</v>
      </c>
      <c r="H90" s="9" t="s">
        <v>4423</v>
      </c>
      <c r="I90" s="1">
        <v>60</v>
      </c>
      <c r="J90" s="1">
        <v>60</v>
      </c>
      <c r="K90" s="1">
        <v>50</v>
      </c>
      <c r="L90" s="1">
        <v>5</v>
      </c>
      <c r="M90" s="78">
        <v>45</v>
      </c>
      <c r="N90" s="101">
        <v>45</v>
      </c>
      <c r="O90" s="63">
        <v>2530</v>
      </c>
      <c r="P90" s="64">
        <f t="shared" si="1"/>
        <v>113850</v>
      </c>
    </row>
    <row r="91" spans="1:16" ht="26.25" customHeight="1" x14ac:dyDescent="0.2">
      <c r="A91" s="13"/>
      <c r="B91" s="73"/>
      <c r="C91" s="8" t="s">
        <v>4511</v>
      </c>
      <c r="D91" s="74" t="s">
        <v>69</v>
      </c>
      <c r="E91" s="12">
        <v>44486</v>
      </c>
      <c r="F91" s="74" t="s">
        <v>523</v>
      </c>
      <c r="G91" s="12" t="s">
        <v>4422</v>
      </c>
      <c r="H91" s="9" t="s">
        <v>4423</v>
      </c>
      <c r="I91" s="1">
        <v>80</v>
      </c>
      <c r="J91" s="1">
        <v>58</v>
      </c>
      <c r="K91" s="1">
        <v>25</v>
      </c>
      <c r="L91" s="1">
        <v>11</v>
      </c>
      <c r="M91" s="78">
        <v>29</v>
      </c>
      <c r="N91" s="101">
        <v>29</v>
      </c>
      <c r="O91" s="63">
        <v>2530</v>
      </c>
      <c r="P91" s="64">
        <f t="shared" si="1"/>
        <v>73370</v>
      </c>
    </row>
    <row r="92" spans="1:16" ht="26.25" customHeight="1" x14ac:dyDescent="0.2">
      <c r="A92" s="13"/>
      <c r="B92" s="73"/>
      <c r="C92" s="8" t="s">
        <v>4512</v>
      </c>
      <c r="D92" s="74" t="s">
        <v>69</v>
      </c>
      <c r="E92" s="12">
        <v>44486</v>
      </c>
      <c r="F92" s="74" t="s">
        <v>523</v>
      </c>
      <c r="G92" s="12" t="s">
        <v>4422</v>
      </c>
      <c r="H92" s="9" t="s">
        <v>4423</v>
      </c>
      <c r="I92" s="1">
        <v>82</v>
      </c>
      <c r="J92" s="1">
        <v>65</v>
      </c>
      <c r="K92" s="1">
        <v>33</v>
      </c>
      <c r="L92" s="1">
        <v>9</v>
      </c>
      <c r="M92" s="78">
        <v>43.972499999999997</v>
      </c>
      <c r="N92" s="101">
        <v>43.972499999999997</v>
      </c>
      <c r="O92" s="63">
        <v>2530</v>
      </c>
      <c r="P92" s="64">
        <f t="shared" si="1"/>
        <v>111250.42499999999</v>
      </c>
    </row>
    <row r="93" spans="1:16" ht="26.25" customHeight="1" x14ac:dyDescent="0.2">
      <c r="A93" s="13"/>
      <c r="B93" s="73"/>
      <c r="C93" s="8" t="s">
        <v>4513</v>
      </c>
      <c r="D93" s="74" t="s">
        <v>69</v>
      </c>
      <c r="E93" s="12">
        <v>44486</v>
      </c>
      <c r="F93" s="74" t="s">
        <v>523</v>
      </c>
      <c r="G93" s="12" t="s">
        <v>4422</v>
      </c>
      <c r="H93" s="9" t="s">
        <v>4423</v>
      </c>
      <c r="I93" s="1">
        <v>70</v>
      </c>
      <c r="J93" s="1">
        <v>66</v>
      </c>
      <c r="K93" s="1">
        <v>17</v>
      </c>
      <c r="L93" s="1">
        <v>8</v>
      </c>
      <c r="M93" s="78">
        <v>19.635000000000002</v>
      </c>
      <c r="N93" s="101">
        <v>20</v>
      </c>
      <c r="O93" s="63">
        <v>2530</v>
      </c>
      <c r="P93" s="64">
        <f t="shared" si="1"/>
        <v>50600</v>
      </c>
    </row>
    <row r="94" spans="1:16" ht="26.25" customHeight="1" x14ac:dyDescent="0.2">
      <c r="A94" s="13"/>
      <c r="B94" s="73"/>
      <c r="C94" s="8" t="s">
        <v>4514</v>
      </c>
      <c r="D94" s="74" t="s">
        <v>69</v>
      </c>
      <c r="E94" s="12">
        <v>44486</v>
      </c>
      <c r="F94" s="74" t="s">
        <v>523</v>
      </c>
      <c r="G94" s="12" t="s">
        <v>4422</v>
      </c>
      <c r="H94" s="9" t="s">
        <v>4423</v>
      </c>
      <c r="I94" s="1">
        <v>70</v>
      </c>
      <c r="J94" s="1">
        <v>58</v>
      </c>
      <c r="K94" s="1">
        <v>20</v>
      </c>
      <c r="L94" s="1">
        <v>7</v>
      </c>
      <c r="M94" s="78">
        <v>20.3</v>
      </c>
      <c r="N94" s="101">
        <v>21</v>
      </c>
      <c r="O94" s="63">
        <v>2530</v>
      </c>
      <c r="P94" s="64">
        <f t="shared" si="1"/>
        <v>53130</v>
      </c>
    </row>
    <row r="95" spans="1:16" ht="26.25" customHeight="1" x14ac:dyDescent="0.2">
      <c r="A95" s="13"/>
      <c r="B95" s="73"/>
      <c r="C95" s="8" t="s">
        <v>4515</v>
      </c>
      <c r="D95" s="74" t="s">
        <v>69</v>
      </c>
      <c r="E95" s="12">
        <v>44486</v>
      </c>
      <c r="F95" s="74" t="s">
        <v>523</v>
      </c>
      <c r="G95" s="12" t="s">
        <v>4422</v>
      </c>
      <c r="H95" s="9" t="s">
        <v>4423</v>
      </c>
      <c r="I95" s="1">
        <v>90</v>
      </c>
      <c r="J95" s="1">
        <v>65</v>
      </c>
      <c r="K95" s="1">
        <v>28</v>
      </c>
      <c r="L95" s="1">
        <v>25</v>
      </c>
      <c r="M95" s="78">
        <v>40.950000000000003</v>
      </c>
      <c r="N95" s="101">
        <v>40.950000000000003</v>
      </c>
      <c r="O95" s="63">
        <v>2530</v>
      </c>
      <c r="P95" s="64">
        <f t="shared" si="1"/>
        <v>103603.5</v>
      </c>
    </row>
    <row r="96" spans="1:16" ht="26.25" customHeight="1" x14ac:dyDescent="0.2">
      <c r="A96" s="13"/>
      <c r="B96" s="73"/>
      <c r="C96" s="8" t="s">
        <v>4516</v>
      </c>
      <c r="D96" s="74" t="s">
        <v>69</v>
      </c>
      <c r="E96" s="12">
        <v>44486</v>
      </c>
      <c r="F96" s="74" t="s">
        <v>523</v>
      </c>
      <c r="G96" s="12" t="s">
        <v>4422</v>
      </c>
      <c r="H96" s="9" t="s">
        <v>4423</v>
      </c>
      <c r="I96" s="1">
        <v>88</v>
      </c>
      <c r="J96" s="1">
        <v>55</v>
      </c>
      <c r="K96" s="1">
        <v>20</v>
      </c>
      <c r="L96" s="1">
        <v>10</v>
      </c>
      <c r="M96" s="78">
        <v>24.2</v>
      </c>
      <c r="N96" s="101">
        <v>24.2</v>
      </c>
      <c r="O96" s="63">
        <v>2530</v>
      </c>
      <c r="P96" s="64">
        <f t="shared" si="1"/>
        <v>61226</v>
      </c>
    </row>
    <row r="97" spans="1:16" ht="26.25" customHeight="1" x14ac:dyDescent="0.2">
      <c r="A97" s="13"/>
      <c r="B97" s="73"/>
      <c r="C97" s="8" t="s">
        <v>4517</v>
      </c>
      <c r="D97" s="74" t="s">
        <v>69</v>
      </c>
      <c r="E97" s="12">
        <v>44486</v>
      </c>
      <c r="F97" s="74" t="s">
        <v>523</v>
      </c>
      <c r="G97" s="12" t="s">
        <v>4422</v>
      </c>
      <c r="H97" s="9" t="s">
        <v>4423</v>
      </c>
      <c r="I97" s="1">
        <v>75</v>
      </c>
      <c r="J97" s="1">
        <v>40</v>
      </c>
      <c r="K97" s="1">
        <v>22</v>
      </c>
      <c r="L97" s="1">
        <v>6</v>
      </c>
      <c r="M97" s="78">
        <v>16.5</v>
      </c>
      <c r="N97" s="101">
        <v>16.5</v>
      </c>
      <c r="O97" s="63">
        <v>2530</v>
      </c>
      <c r="P97" s="64">
        <f t="shared" si="1"/>
        <v>41745</v>
      </c>
    </row>
    <row r="98" spans="1:16" ht="26.25" customHeight="1" x14ac:dyDescent="0.2">
      <c r="A98" s="13"/>
      <c r="B98" s="73"/>
      <c r="C98" s="8" t="s">
        <v>4518</v>
      </c>
      <c r="D98" s="74" t="s">
        <v>69</v>
      </c>
      <c r="E98" s="12">
        <v>44486</v>
      </c>
      <c r="F98" s="74" t="s">
        <v>523</v>
      </c>
      <c r="G98" s="12" t="s">
        <v>4422</v>
      </c>
      <c r="H98" s="9" t="s">
        <v>4423</v>
      </c>
      <c r="I98" s="1">
        <v>41</v>
      </c>
      <c r="J98" s="1">
        <v>31</v>
      </c>
      <c r="K98" s="1">
        <v>10</v>
      </c>
      <c r="L98" s="1">
        <v>2</v>
      </c>
      <c r="M98" s="78">
        <v>3.1775000000000002</v>
      </c>
      <c r="N98" s="101">
        <v>3.1775000000000002</v>
      </c>
      <c r="O98" s="63">
        <v>2530</v>
      </c>
      <c r="P98" s="64">
        <f t="shared" si="1"/>
        <v>8039.0750000000007</v>
      </c>
    </row>
    <row r="99" spans="1:16" ht="26.25" customHeight="1" x14ac:dyDescent="0.2">
      <c r="A99" s="13"/>
      <c r="B99" s="73"/>
      <c r="C99" s="8" t="s">
        <v>4519</v>
      </c>
      <c r="D99" s="74" t="s">
        <v>69</v>
      </c>
      <c r="E99" s="12">
        <v>44486</v>
      </c>
      <c r="F99" s="74" t="s">
        <v>523</v>
      </c>
      <c r="G99" s="12" t="s">
        <v>4422</v>
      </c>
      <c r="H99" s="9" t="s">
        <v>4423</v>
      </c>
      <c r="I99" s="1">
        <v>67</v>
      </c>
      <c r="J99" s="1">
        <v>45</v>
      </c>
      <c r="K99" s="1">
        <v>20</v>
      </c>
      <c r="L99" s="1">
        <v>4</v>
      </c>
      <c r="M99" s="78">
        <v>15.074999999999999</v>
      </c>
      <c r="N99" s="101">
        <v>15.074999999999999</v>
      </c>
      <c r="O99" s="63">
        <v>2530</v>
      </c>
      <c r="P99" s="64">
        <f t="shared" si="1"/>
        <v>38139.75</v>
      </c>
    </row>
    <row r="100" spans="1:16" ht="26.25" customHeight="1" x14ac:dyDescent="0.2">
      <c r="A100" s="13"/>
      <c r="B100" s="73"/>
      <c r="C100" s="8" t="s">
        <v>4520</v>
      </c>
      <c r="D100" s="74" t="s">
        <v>69</v>
      </c>
      <c r="E100" s="12">
        <v>44486</v>
      </c>
      <c r="F100" s="74" t="s">
        <v>523</v>
      </c>
      <c r="G100" s="12" t="s">
        <v>4422</v>
      </c>
      <c r="H100" s="9" t="s">
        <v>4423</v>
      </c>
      <c r="I100" s="1">
        <v>61</v>
      </c>
      <c r="J100" s="1">
        <v>57</v>
      </c>
      <c r="K100" s="1">
        <v>18</v>
      </c>
      <c r="L100" s="1">
        <v>6</v>
      </c>
      <c r="M100" s="78">
        <v>15.6465</v>
      </c>
      <c r="N100" s="101">
        <v>15.6465</v>
      </c>
      <c r="O100" s="63">
        <v>2530</v>
      </c>
      <c r="P100" s="64">
        <f t="shared" si="1"/>
        <v>39585.644999999997</v>
      </c>
    </row>
    <row r="101" spans="1:16" ht="26.25" customHeight="1" x14ac:dyDescent="0.2">
      <c r="A101" s="13"/>
      <c r="B101" s="73"/>
      <c r="C101" s="8" t="s">
        <v>4521</v>
      </c>
      <c r="D101" s="74" t="s">
        <v>69</v>
      </c>
      <c r="E101" s="12">
        <v>44486</v>
      </c>
      <c r="F101" s="74" t="s">
        <v>523</v>
      </c>
      <c r="G101" s="12" t="s">
        <v>4422</v>
      </c>
      <c r="H101" s="9" t="s">
        <v>4423</v>
      </c>
      <c r="I101" s="1">
        <v>91</v>
      </c>
      <c r="J101" s="1">
        <v>40</v>
      </c>
      <c r="K101" s="1">
        <v>15</v>
      </c>
      <c r="L101" s="1">
        <v>4</v>
      </c>
      <c r="M101" s="78">
        <v>13.65</v>
      </c>
      <c r="N101" s="101">
        <v>13.65</v>
      </c>
      <c r="O101" s="63">
        <v>2530</v>
      </c>
      <c r="P101" s="64">
        <f t="shared" si="1"/>
        <v>34534.5</v>
      </c>
    </row>
    <row r="102" spans="1:16" ht="26.25" customHeight="1" x14ac:dyDescent="0.2">
      <c r="A102" s="13"/>
      <c r="B102" s="73"/>
      <c r="C102" s="8" t="s">
        <v>4522</v>
      </c>
      <c r="D102" s="74" t="s">
        <v>69</v>
      </c>
      <c r="E102" s="12">
        <v>44486</v>
      </c>
      <c r="F102" s="74" t="s">
        <v>523</v>
      </c>
      <c r="G102" s="12" t="s">
        <v>4422</v>
      </c>
      <c r="H102" s="9" t="s">
        <v>4423</v>
      </c>
      <c r="I102" s="1">
        <v>70</v>
      </c>
      <c r="J102" s="1">
        <v>74</v>
      </c>
      <c r="K102" s="1">
        <v>24</v>
      </c>
      <c r="L102" s="1">
        <v>13</v>
      </c>
      <c r="M102" s="78">
        <v>31.08</v>
      </c>
      <c r="N102" s="101">
        <v>31.08</v>
      </c>
      <c r="O102" s="63">
        <v>2530</v>
      </c>
      <c r="P102" s="64">
        <f>N102*O102</f>
        <v>78632.399999999994</v>
      </c>
    </row>
    <row r="103" spans="1:16" ht="26.25" customHeight="1" x14ac:dyDescent="0.2">
      <c r="A103" s="13"/>
      <c r="B103" s="73"/>
      <c r="C103" s="8" t="s">
        <v>4523</v>
      </c>
      <c r="D103" s="74" t="s">
        <v>69</v>
      </c>
      <c r="E103" s="12">
        <v>44486</v>
      </c>
      <c r="F103" s="74" t="s">
        <v>523</v>
      </c>
      <c r="G103" s="12" t="s">
        <v>4422</v>
      </c>
      <c r="H103" s="9" t="s">
        <v>4423</v>
      </c>
      <c r="I103" s="1">
        <v>58</v>
      </c>
      <c r="J103" s="1">
        <v>30</v>
      </c>
      <c r="K103" s="1">
        <v>19</v>
      </c>
      <c r="L103" s="1">
        <v>3</v>
      </c>
      <c r="M103" s="78">
        <v>8.2650000000000006</v>
      </c>
      <c r="N103" s="101">
        <v>8.2650000000000006</v>
      </c>
      <c r="O103" s="63">
        <v>2530</v>
      </c>
      <c r="P103" s="64">
        <f t="shared" ref="P103:P166" si="2">N103*O103</f>
        <v>20910.45</v>
      </c>
    </row>
    <row r="104" spans="1:16" ht="26.25" customHeight="1" x14ac:dyDescent="0.2">
      <c r="A104" s="13"/>
      <c r="B104" s="73"/>
      <c r="C104" s="8" t="s">
        <v>4524</v>
      </c>
      <c r="D104" s="74" t="s">
        <v>69</v>
      </c>
      <c r="E104" s="12">
        <v>44486</v>
      </c>
      <c r="F104" s="74" t="s">
        <v>523</v>
      </c>
      <c r="G104" s="12" t="s">
        <v>4422</v>
      </c>
      <c r="H104" s="9" t="s">
        <v>4423</v>
      </c>
      <c r="I104" s="1">
        <v>44</v>
      </c>
      <c r="J104" s="1">
        <v>44</v>
      </c>
      <c r="K104" s="1">
        <v>15</v>
      </c>
      <c r="L104" s="1">
        <v>2</v>
      </c>
      <c r="M104" s="78">
        <v>7.26</v>
      </c>
      <c r="N104" s="101">
        <v>7.26</v>
      </c>
      <c r="O104" s="63">
        <v>2530</v>
      </c>
      <c r="P104" s="64">
        <f t="shared" si="2"/>
        <v>18367.8</v>
      </c>
    </row>
    <row r="105" spans="1:16" ht="26.25" customHeight="1" x14ac:dyDescent="0.2">
      <c r="A105" s="13"/>
      <c r="B105" s="73"/>
      <c r="C105" s="8" t="s">
        <v>4525</v>
      </c>
      <c r="D105" s="74" t="s">
        <v>69</v>
      </c>
      <c r="E105" s="12">
        <v>44486</v>
      </c>
      <c r="F105" s="74" t="s">
        <v>523</v>
      </c>
      <c r="G105" s="12" t="s">
        <v>4422</v>
      </c>
      <c r="H105" s="9" t="s">
        <v>4423</v>
      </c>
      <c r="I105" s="1">
        <v>76</v>
      </c>
      <c r="J105" s="1">
        <v>64</v>
      </c>
      <c r="K105" s="1">
        <v>30</v>
      </c>
      <c r="L105" s="1">
        <v>4</v>
      </c>
      <c r="M105" s="78">
        <v>36.479999999999997</v>
      </c>
      <c r="N105" s="101">
        <v>37</v>
      </c>
      <c r="O105" s="63">
        <v>2530</v>
      </c>
      <c r="P105" s="64">
        <f t="shared" si="2"/>
        <v>93610</v>
      </c>
    </row>
    <row r="106" spans="1:16" ht="26.25" customHeight="1" x14ac:dyDescent="0.2">
      <c r="A106" s="13"/>
      <c r="B106" s="73"/>
      <c r="C106" s="8" t="s">
        <v>4526</v>
      </c>
      <c r="D106" s="74" t="s">
        <v>69</v>
      </c>
      <c r="E106" s="12">
        <v>44486</v>
      </c>
      <c r="F106" s="74" t="s">
        <v>523</v>
      </c>
      <c r="G106" s="12" t="s">
        <v>4422</v>
      </c>
      <c r="H106" s="9" t="s">
        <v>4423</v>
      </c>
      <c r="I106" s="1">
        <v>81</v>
      </c>
      <c r="J106" s="1">
        <v>55</v>
      </c>
      <c r="K106" s="1">
        <v>14</v>
      </c>
      <c r="L106" s="1">
        <v>5</v>
      </c>
      <c r="M106" s="78">
        <v>15.592499999999999</v>
      </c>
      <c r="N106" s="101">
        <v>15.592499999999999</v>
      </c>
      <c r="O106" s="63">
        <v>2530</v>
      </c>
      <c r="P106" s="64">
        <f t="shared" si="2"/>
        <v>39449.025000000001</v>
      </c>
    </row>
    <row r="107" spans="1:16" ht="26.25" customHeight="1" x14ac:dyDescent="0.2">
      <c r="A107" s="13"/>
      <c r="B107" s="73"/>
      <c r="C107" s="8" t="s">
        <v>4527</v>
      </c>
      <c r="D107" s="74" t="s">
        <v>69</v>
      </c>
      <c r="E107" s="12">
        <v>44486</v>
      </c>
      <c r="F107" s="74" t="s">
        <v>523</v>
      </c>
      <c r="G107" s="12" t="s">
        <v>4422</v>
      </c>
      <c r="H107" s="9" t="s">
        <v>4423</v>
      </c>
      <c r="I107" s="1">
        <v>66</v>
      </c>
      <c r="J107" s="1">
        <v>43</v>
      </c>
      <c r="K107" s="1">
        <v>24</v>
      </c>
      <c r="L107" s="1">
        <v>3</v>
      </c>
      <c r="M107" s="78">
        <v>17.027999999999999</v>
      </c>
      <c r="N107" s="101">
        <v>17.027999999999999</v>
      </c>
      <c r="O107" s="63">
        <v>2530</v>
      </c>
      <c r="P107" s="64">
        <f t="shared" si="2"/>
        <v>43080.84</v>
      </c>
    </row>
    <row r="108" spans="1:16" ht="26.25" customHeight="1" x14ac:dyDescent="0.2">
      <c r="A108" s="13"/>
      <c r="B108" s="73"/>
      <c r="C108" s="8" t="s">
        <v>4528</v>
      </c>
      <c r="D108" s="74" t="s">
        <v>69</v>
      </c>
      <c r="E108" s="12">
        <v>44486</v>
      </c>
      <c r="F108" s="74" t="s">
        <v>523</v>
      </c>
      <c r="G108" s="12" t="s">
        <v>4422</v>
      </c>
      <c r="H108" s="9" t="s">
        <v>4423</v>
      </c>
      <c r="I108" s="1">
        <v>80</v>
      </c>
      <c r="J108" s="1">
        <v>50</v>
      </c>
      <c r="K108" s="1">
        <v>26</v>
      </c>
      <c r="L108" s="1">
        <v>8</v>
      </c>
      <c r="M108" s="78">
        <v>26</v>
      </c>
      <c r="N108" s="101">
        <v>26</v>
      </c>
      <c r="O108" s="63">
        <v>2530</v>
      </c>
      <c r="P108" s="64">
        <f t="shared" si="2"/>
        <v>65780</v>
      </c>
    </row>
    <row r="109" spans="1:16" ht="26.25" customHeight="1" x14ac:dyDescent="0.2">
      <c r="A109" s="13"/>
      <c r="B109" s="73"/>
      <c r="C109" s="8" t="s">
        <v>4529</v>
      </c>
      <c r="D109" s="74" t="s">
        <v>69</v>
      </c>
      <c r="E109" s="12">
        <v>44486</v>
      </c>
      <c r="F109" s="74" t="s">
        <v>523</v>
      </c>
      <c r="G109" s="12" t="s">
        <v>4422</v>
      </c>
      <c r="H109" s="9" t="s">
        <v>4423</v>
      </c>
      <c r="I109" s="1">
        <v>60</v>
      </c>
      <c r="J109" s="1">
        <v>45</v>
      </c>
      <c r="K109" s="1">
        <v>74</v>
      </c>
      <c r="L109" s="1">
        <v>7</v>
      </c>
      <c r="M109" s="78">
        <v>49.95</v>
      </c>
      <c r="N109" s="101">
        <v>49.95</v>
      </c>
      <c r="O109" s="63">
        <v>2530</v>
      </c>
      <c r="P109" s="64">
        <f t="shared" si="2"/>
        <v>126373.5</v>
      </c>
    </row>
    <row r="110" spans="1:16" ht="26.25" customHeight="1" x14ac:dyDescent="0.2">
      <c r="A110" s="13"/>
      <c r="B110" s="73"/>
      <c r="C110" s="8" t="s">
        <v>4530</v>
      </c>
      <c r="D110" s="74" t="s">
        <v>69</v>
      </c>
      <c r="E110" s="12">
        <v>44486</v>
      </c>
      <c r="F110" s="74" t="s">
        <v>523</v>
      </c>
      <c r="G110" s="12" t="s">
        <v>4422</v>
      </c>
      <c r="H110" s="9" t="s">
        <v>4423</v>
      </c>
      <c r="I110" s="1">
        <v>66</v>
      </c>
      <c r="J110" s="1">
        <v>64</v>
      </c>
      <c r="K110" s="1">
        <v>22</v>
      </c>
      <c r="L110" s="1">
        <v>8</v>
      </c>
      <c r="M110" s="78">
        <v>23.231999999999999</v>
      </c>
      <c r="N110" s="101">
        <v>23.231999999999999</v>
      </c>
      <c r="O110" s="63">
        <v>2530</v>
      </c>
      <c r="P110" s="64">
        <f t="shared" si="2"/>
        <v>58776.959999999999</v>
      </c>
    </row>
    <row r="111" spans="1:16" ht="26.25" customHeight="1" x14ac:dyDescent="0.2">
      <c r="A111" s="13"/>
      <c r="B111" s="73"/>
      <c r="C111" s="8" t="s">
        <v>4531</v>
      </c>
      <c r="D111" s="74" t="s">
        <v>69</v>
      </c>
      <c r="E111" s="12">
        <v>44486</v>
      </c>
      <c r="F111" s="74" t="s">
        <v>523</v>
      </c>
      <c r="G111" s="12" t="s">
        <v>4422</v>
      </c>
      <c r="H111" s="9" t="s">
        <v>4423</v>
      </c>
      <c r="I111" s="1">
        <v>61</v>
      </c>
      <c r="J111" s="1">
        <v>58</v>
      </c>
      <c r="K111" s="1">
        <v>25</v>
      </c>
      <c r="L111" s="1">
        <v>7</v>
      </c>
      <c r="M111" s="78">
        <v>22.112500000000001</v>
      </c>
      <c r="N111" s="101">
        <v>22.112500000000001</v>
      </c>
      <c r="O111" s="63">
        <v>2530</v>
      </c>
      <c r="P111" s="64">
        <f t="shared" si="2"/>
        <v>55944.625</v>
      </c>
    </row>
    <row r="112" spans="1:16" ht="26.25" customHeight="1" x14ac:dyDescent="0.2">
      <c r="A112" s="13"/>
      <c r="B112" s="73"/>
      <c r="C112" s="8" t="s">
        <v>4532</v>
      </c>
      <c r="D112" s="74" t="s">
        <v>69</v>
      </c>
      <c r="E112" s="12">
        <v>44486</v>
      </c>
      <c r="F112" s="74" t="s">
        <v>523</v>
      </c>
      <c r="G112" s="12" t="s">
        <v>4422</v>
      </c>
      <c r="H112" s="9" t="s">
        <v>4423</v>
      </c>
      <c r="I112" s="1">
        <v>52</v>
      </c>
      <c r="J112" s="1">
        <v>44</v>
      </c>
      <c r="K112" s="1">
        <v>25</v>
      </c>
      <c r="L112" s="1">
        <v>7</v>
      </c>
      <c r="M112" s="78">
        <v>14.3</v>
      </c>
      <c r="N112" s="101">
        <v>15</v>
      </c>
      <c r="O112" s="63">
        <v>2530</v>
      </c>
      <c r="P112" s="64">
        <f t="shared" si="2"/>
        <v>37950</v>
      </c>
    </row>
    <row r="113" spans="1:16" ht="26.25" customHeight="1" x14ac:dyDescent="0.2">
      <c r="A113" s="13"/>
      <c r="B113" s="73"/>
      <c r="C113" s="8" t="s">
        <v>4533</v>
      </c>
      <c r="D113" s="74" t="s">
        <v>69</v>
      </c>
      <c r="E113" s="12">
        <v>44486</v>
      </c>
      <c r="F113" s="74" t="s">
        <v>523</v>
      </c>
      <c r="G113" s="12" t="s">
        <v>4422</v>
      </c>
      <c r="H113" s="9" t="s">
        <v>4423</v>
      </c>
      <c r="I113" s="1">
        <v>100</v>
      </c>
      <c r="J113" s="1">
        <v>75</v>
      </c>
      <c r="K113" s="1">
        <v>12</v>
      </c>
      <c r="L113" s="1">
        <v>7</v>
      </c>
      <c r="M113" s="78">
        <v>22.5</v>
      </c>
      <c r="N113" s="101">
        <v>22.5</v>
      </c>
      <c r="O113" s="63">
        <v>2530</v>
      </c>
      <c r="P113" s="64">
        <f t="shared" si="2"/>
        <v>56925</v>
      </c>
    </row>
    <row r="114" spans="1:16" ht="26.25" customHeight="1" x14ac:dyDescent="0.2">
      <c r="A114" s="13"/>
      <c r="B114" s="73"/>
      <c r="C114" s="8" t="s">
        <v>4534</v>
      </c>
      <c r="D114" s="74" t="s">
        <v>69</v>
      </c>
      <c r="E114" s="12">
        <v>44486</v>
      </c>
      <c r="F114" s="74" t="s">
        <v>523</v>
      </c>
      <c r="G114" s="12" t="s">
        <v>4422</v>
      </c>
      <c r="H114" s="9" t="s">
        <v>4423</v>
      </c>
      <c r="I114" s="1">
        <v>100</v>
      </c>
      <c r="J114" s="1">
        <v>61</v>
      </c>
      <c r="K114" s="1">
        <v>26</v>
      </c>
      <c r="L114" s="1">
        <v>9</v>
      </c>
      <c r="M114" s="78">
        <v>39.65</v>
      </c>
      <c r="N114" s="101">
        <v>39.65</v>
      </c>
      <c r="O114" s="63">
        <v>2530</v>
      </c>
      <c r="P114" s="64">
        <f t="shared" si="2"/>
        <v>100314.5</v>
      </c>
    </row>
    <row r="115" spans="1:16" ht="26.25" customHeight="1" x14ac:dyDescent="0.2">
      <c r="A115" s="13"/>
      <c r="B115" s="73"/>
      <c r="C115" s="8" t="s">
        <v>4535</v>
      </c>
      <c r="D115" s="74" t="s">
        <v>69</v>
      </c>
      <c r="E115" s="12">
        <v>44486</v>
      </c>
      <c r="F115" s="74" t="s">
        <v>523</v>
      </c>
      <c r="G115" s="12" t="s">
        <v>4422</v>
      </c>
      <c r="H115" s="9" t="s">
        <v>4423</v>
      </c>
      <c r="I115" s="1">
        <v>78</v>
      </c>
      <c r="J115" s="1">
        <v>61</v>
      </c>
      <c r="K115" s="1">
        <v>26</v>
      </c>
      <c r="L115" s="1">
        <v>9</v>
      </c>
      <c r="M115" s="78">
        <v>30.927</v>
      </c>
      <c r="N115" s="101">
        <v>30.927</v>
      </c>
      <c r="O115" s="63">
        <v>2530</v>
      </c>
      <c r="P115" s="64">
        <f t="shared" si="2"/>
        <v>78245.31</v>
      </c>
    </row>
    <row r="116" spans="1:16" ht="26.25" customHeight="1" x14ac:dyDescent="0.2">
      <c r="A116" s="13"/>
      <c r="B116" s="73"/>
      <c r="C116" s="8" t="s">
        <v>4536</v>
      </c>
      <c r="D116" s="74" t="s">
        <v>69</v>
      </c>
      <c r="E116" s="12">
        <v>44486</v>
      </c>
      <c r="F116" s="74" t="s">
        <v>523</v>
      </c>
      <c r="G116" s="12" t="s">
        <v>4422</v>
      </c>
      <c r="H116" s="9" t="s">
        <v>4423</v>
      </c>
      <c r="I116" s="1">
        <v>80</v>
      </c>
      <c r="J116" s="1">
        <v>60</v>
      </c>
      <c r="K116" s="1">
        <v>24</v>
      </c>
      <c r="L116" s="1">
        <v>6</v>
      </c>
      <c r="M116" s="78">
        <v>28.8</v>
      </c>
      <c r="N116" s="101">
        <v>28.8</v>
      </c>
      <c r="O116" s="63">
        <v>2530</v>
      </c>
      <c r="P116" s="64">
        <f t="shared" si="2"/>
        <v>72864</v>
      </c>
    </row>
    <row r="117" spans="1:16" ht="26.25" customHeight="1" x14ac:dyDescent="0.2">
      <c r="A117" s="13"/>
      <c r="B117" s="73"/>
      <c r="C117" s="8" t="s">
        <v>4537</v>
      </c>
      <c r="D117" s="74" t="s">
        <v>69</v>
      </c>
      <c r="E117" s="12">
        <v>44486</v>
      </c>
      <c r="F117" s="74" t="s">
        <v>523</v>
      </c>
      <c r="G117" s="12" t="s">
        <v>4422</v>
      </c>
      <c r="H117" s="9" t="s">
        <v>4423</v>
      </c>
      <c r="I117" s="1">
        <v>66</v>
      </c>
      <c r="J117" s="1">
        <v>24</v>
      </c>
      <c r="K117" s="1">
        <v>20</v>
      </c>
      <c r="L117" s="1">
        <v>2</v>
      </c>
      <c r="M117" s="78">
        <v>7.92</v>
      </c>
      <c r="N117" s="101">
        <v>7.92</v>
      </c>
      <c r="O117" s="63">
        <v>2530</v>
      </c>
      <c r="P117" s="64">
        <f t="shared" si="2"/>
        <v>20037.599999999999</v>
      </c>
    </row>
    <row r="118" spans="1:16" ht="26.25" customHeight="1" x14ac:dyDescent="0.2">
      <c r="A118" s="13"/>
      <c r="B118" s="73"/>
      <c r="C118" s="8" t="s">
        <v>4538</v>
      </c>
      <c r="D118" s="74" t="s">
        <v>69</v>
      </c>
      <c r="E118" s="12">
        <v>44486</v>
      </c>
      <c r="F118" s="74" t="s">
        <v>523</v>
      </c>
      <c r="G118" s="12" t="s">
        <v>4422</v>
      </c>
      <c r="H118" s="9" t="s">
        <v>4423</v>
      </c>
      <c r="I118" s="1">
        <v>59</v>
      </c>
      <c r="J118" s="1">
        <v>40</v>
      </c>
      <c r="K118" s="1">
        <v>11</v>
      </c>
      <c r="L118" s="1">
        <v>2</v>
      </c>
      <c r="M118" s="78">
        <v>6.49</v>
      </c>
      <c r="N118" s="101">
        <v>7</v>
      </c>
      <c r="O118" s="63">
        <v>2530</v>
      </c>
      <c r="P118" s="64">
        <f t="shared" si="2"/>
        <v>17710</v>
      </c>
    </row>
    <row r="119" spans="1:16" ht="26.25" customHeight="1" x14ac:dyDescent="0.2">
      <c r="A119" s="13"/>
      <c r="B119" s="73"/>
      <c r="C119" s="8" t="s">
        <v>4539</v>
      </c>
      <c r="D119" s="74" t="s">
        <v>69</v>
      </c>
      <c r="E119" s="12">
        <v>44486</v>
      </c>
      <c r="F119" s="74" t="s">
        <v>523</v>
      </c>
      <c r="G119" s="12" t="s">
        <v>4422</v>
      </c>
      <c r="H119" s="9" t="s">
        <v>4423</v>
      </c>
      <c r="I119" s="1">
        <v>63</v>
      </c>
      <c r="J119" s="1">
        <v>60</v>
      </c>
      <c r="K119" s="1">
        <v>9</v>
      </c>
      <c r="L119" s="1">
        <v>4</v>
      </c>
      <c r="M119" s="78">
        <v>8.5050000000000008</v>
      </c>
      <c r="N119" s="101">
        <v>8.5050000000000008</v>
      </c>
      <c r="O119" s="63">
        <v>2530</v>
      </c>
      <c r="P119" s="64">
        <f t="shared" si="2"/>
        <v>21517.65</v>
      </c>
    </row>
    <row r="120" spans="1:16" ht="26.25" customHeight="1" x14ac:dyDescent="0.2">
      <c r="A120" s="13"/>
      <c r="B120" s="73"/>
      <c r="C120" s="8" t="s">
        <v>4540</v>
      </c>
      <c r="D120" s="74" t="s">
        <v>69</v>
      </c>
      <c r="E120" s="12">
        <v>44486</v>
      </c>
      <c r="F120" s="74" t="s">
        <v>523</v>
      </c>
      <c r="G120" s="12" t="s">
        <v>4422</v>
      </c>
      <c r="H120" s="9" t="s">
        <v>4423</v>
      </c>
      <c r="I120" s="1">
        <v>170</v>
      </c>
      <c r="J120" s="1">
        <v>22</v>
      </c>
      <c r="K120" s="1">
        <v>10</v>
      </c>
      <c r="L120" s="1">
        <v>5</v>
      </c>
      <c r="M120" s="78">
        <v>9.35</v>
      </c>
      <c r="N120" s="101">
        <v>10</v>
      </c>
      <c r="O120" s="63">
        <v>2530</v>
      </c>
      <c r="P120" s="64">
        <f t="shared" si="2"/>
        <v>25300</v>
      </c>
    </row>
    <row r="121" spans="1:16" ht="26.25" customHeight="1" x14ac:dyDescent="0.2">
      <c r="A121" s="13"/>
      <c r="B121" s="73"/>
      <c r="C121" s="8" t="s">
        <v>4541</v>
      </c>
      <c r="D121" s="74" t="s">
        <v>69</v>
      </c>
      <c r="E121" s="12">
        <v>44486</v>
      </c>
      <c r="F121" s="74" t="s">
        <v>523</v>
      </c>
      <c r="G121" s="12" t="s">
        <v>4422</v>
      </c>
      <c r="H121" s="9" t="s">
        <v>4423</v>
      </c>
      <c r="I121" s="1">
        <v>28</v>
      </c>
      <c r="J121" s="1">
        <v>31</v>
      </c>
      <c r="K121" s="1">
        <v>31</v>
      </c>
      <c r="L121" s="1">
        <v>1</v>
      </c>
      <c r="M121" s="78">
        <v>6.7270000000000003</v>
      </c>
      <c r="N121" s="101">
        <v>6.7270000000000003</v>
      </c>
      <c r="O121" s="63">
        <v>2530</v>
      </c>
      <c r="P121" s="64">
        <f t="shared" si="2"/>
        <v>17019.310000000001</v>
      </c>
    </row>
    <row r="122" spans="1:16" ht="26.25" customHeight="1" x14ac:dyDescent="0.2">
      <c r="A122" s="13"/>
      <c r="B122" s="73"/>
      <c r="C122" s="8" t="s">
        <v>4542</v>
      </c>
      <c r="D122" s="74" t="s">
        <v>69</v>
      </c>
      <c r="E122" s="12">
        <v>44486</v>
      </c>
      <c r="F122" s="74" t="s">
        <v>523</v>
      </c>
      <c r="G122" s="12" t="s">
        <v>4422</v>
      </c>
      <c r="H122" s="9" t="s">
        <v>4423</v>
      </c>
      <c r="I122" s="1">
        <v>77</v>
      </c>
      <c r="J122" s="1">
        <v>45</v>
      </c>
      <c r="K122" s="1">
        <v>10</v>
      </c>
      <c r="L122" s="1">
        <v>3</v>
      </c>
      <c r="M122" s="78">
        <v>8.6624999999999996</v>
      </c>
      <c r="N122" s="101">
        <v>8.6624999999999996</v>
      </c>
      <c r="O122" s="63">
        <v>2530</v>
      </c>
      <c r="P122" s="64">
        <f t="shared" si="2"/>
        <v>21916.125</v>
      </c>
    </row>
    <row r="123" spans="1:16" ht="26.25" customHeight="1" x14ac:dyDescent="0.2">
      <c r="A123" s="13"/>
      <c r="B123" s="73"/>
      <c r="C123" s="8" t="s">
        <v>4543</v>
      </c>
      <c r="D123" s="74" t="s">
        <v>69</v>
      </c>
      <c r="E123" s="12">
        <v>44486</v>
      </c>
      <c r="F123" s="74" t="s">
        <v>523</v>
      </c>
      <c r="G123" s="12" t="s">
        <v>4422</v>
      </c>
      <c r="H123" s="9" t="s">
        <v>4423</v>
      </c>
      <c r="I123" s="1">
        <v>67</v>
      </c>
      <c r="J123" s="1">
        <v>46</v>
      </c>
      <c r="K123" s="1">
        <v>8</v>
      </c>
      <c r="L123" s="1">
        <v>3</v>
      </c>
      <c r="M123" s="78">
        <v>6.1639999999999997</v>
      </c>
      <c r="N123" s="101">
        <v>6.1639999999999997</v>
      </c>
      <c r="O123" s="63">
        <v>2530</v>
      </c>
      <c r="P123" s="64">
        <f t="shared" si="2"/>
        <v>15594.92</v>
      </c>
    </row>
    <row r="124" spans="1:16" ht="26.25" customHeight="1" x14ac:dyDescent="0.2">
      <c r="A124" s="13"/>
      <c r="B124" s="73"/>
      <c r="C124" s="8" t="s">
        <v>4544</v>
      </c>
      <c r="D124" s="74" t="s">
        <v>69</v>
      </c>
      <c r="E124" s="12">
        <v>44486</v>
      </c>
      <c r="F124" s="74" t="s">
        <v>523</v>
      </c>
      <c r="G124" s="12" t="s">
        <v>4422</v>
      </c>
      <c r="H124" s="9" t="s">
        <v>4423</v>
      </c>
      <c r="I124" s="1">
        <v>21</v>
      </c>
      <c r="J124" s="1">
        <v>41</v>
      </c>
      <c r="K124" s="1">
        <v>14</v>
      </c>
      <c r="L124" s="1">
        <v>5</v>
      </c>
      <c r="M124" s="78">
        <v>3.0135000000000001</v>
      </c>
      <c r="N124" s="101">
        <v>5</v>
      </c>
      <c r="O124" s="63">
        <v>2530</v>
      </c>
      <c r="P124" s="64">
        <f t="shared" si="2"/>
        <v>12650</v>
      </c>
    </row>
    <row r="125" spans="1:16" ht="26.25" customHeight="1" x14ac:dyDescent="0.2">
      <c r="A125" s="13"/>
      <c r="B125" s="73"/>
      <c r="C125" s="8" t="s">
        <v>4545</v>
      </c>
      <c r="D125" s="74" t="s">
        <v>69</v>
      </c>
      <c r="E125" s="12">
        <v>44486</v>
      </c>
      <c r="F125" s="74" t="s">
        <v>523</v>
      </c>
      <c r="G125" s="12" t="s">
        <v>4422</v>
      </c>
      <c r="H125" s="9" t="s">
        <v>4423</v>
      </c>
      <c r="I125" s="1">
        <v>70</v>
      </c>
      <c r="J125" s="1">
        <v>65</v>
      </c>
      <c r="K125" s="1">
        <v>26</v>
      </c>
      <c r="L125" s="1">
        <v>10</v>
      </c>
      <c r="M125" s="78">
        <v>29.574999999999999</v>
      </c>
      <c r="N125" s="101">
        <v>29.574999999999999</v>
      </c>
      <c r="O125" s="63">
        <v>2530</v>
      </c>
      <c r="P125" s="64">
        <f t="shared" si="2"/>
        <v>74824.75</v>
      </c>
    </row>
    <row r="126" spans="1:16" ht="26.25" customHeight="1" x14ac:dyDescent="0.2">
      <c r="A126" s="13"/>
      <c r="B126" s="73"/>
      <c r="C126" s="8" t="s">
        <v>4546</v>
      </c>
      <c r="D126" s="74" t="s">
        <v>69</v>
      </c>
      <c r="E126" s="12">
        <v>44486</v>
      </c>
      <c r="F126" s="74" t="s">
        <v>523</v>
      </c>
      <c r="G126" s="12" t="s">
        <v>4422</v>
      </c>
      <c r="H126" s="9" t="s">
        <v>4423</v>
      </c>
      <c r="I126" s="1">
        <v>130</v>
      </c>
      <c r="J126" s="1">
        <v>42</v>
      </c>
      <c r="K126" s="1">
        <v>42</v>
      </c>
      <c r="L126" s="1">
        <v>3</v>
      </c>
      <c r="M126" s="78">
        <v>57.33</v>
      </c>
      <c r="N126" s="101">
        <v>58</v>
      </c>
      <c r="O126" s="63">
        <v>2530</v>
      </c>
      <c r="P126" s="64">
        <f t="shared" si="2"/>
        <v>146740</v>
      </c>
    </row>
    <row r="127" spans="1:16" ht="26.25" customHeight="1" x14ac:dyDescent="0.2">
      <c r="A127" s="13"/>
      <c r="B127" s="73"/>
      <c r="C127" s="8" t="s">
        <v>4547</v>
      </c>
      <c r="D127" s="74" t="s">
        <v>69</v>
      </c>
      <c r="E127" s="12">
        <v>44486</v>
      </c>
      <c r="F127" s="74" t="s">
        <v>523</v>
      </c>
      <c r="G127" s="12" t="s">
        <v>4422</v>
      </c>
      <c r="H127" s="9" t="s">
        <v>4423</v>
      </c>
      <c r="I127" s="1">
        <v>50</v>
      </c>
      <c r="J127" s="1">
        <v>33</v>
      </c>
      <c r="K127" s="1">
        <v>16</v>
      </c>
      <c r="L127" s="1">
        <v>7</v>
      </c>
      <c r="M127" s="78">
        <v>6.6</v>
      </c>
      <c r="N127" s="101">
        <v>7</v>
      </c>
      <c r="O127" s="63">
        <v>2530</v>
      </c>
      <c r="P127" s="64">
        <f t="shared" si="2"/>
        <v>17710</v>
      </c>
    </row>
    <row r="128" spans="1:16" ht="26.25" customHeight="1" x14ac:dyDescent="0.2">
      <c r="A128" s="13"/>
      <c r="B128" s="73"/>
      <c r="C128" s="8" t="s">
        <v>4548</v>
      </c>
      <c r="D128" s="74" t="s">
        <v>69</v>
      </c>
      <c r="E128" s="12">
        <v>44486</v>
      </c>
      <c r="F128" s="74" t="s">
        <v>523</v>
      </c>
      <c r="G128" s="12" t="s">
        <v>4422</v>
      </c>
      <c r="H128" s="9" t="s">
        <v>4423</v>
      </c>
      <c r="I128" s="1">
        <v>116</v>
      </c>
      <c r="J128" s="1">
        <v>16</v>
      </c>
      <c r="K128" s="1">
        <v>12</v>
      </c>
      <c r="L128" s="1">
        <v>4</v>
      </c>
      <c r="M128" s="78">
        <v>5.5679999999999996</v>
      </c>
      <c r="N128" s="101">
        <v>5.5679999999999996</v>
      </c>
      <c r="O128" s="63">
        <v>2530</v>
      </c>
      <c r="P128" s="64">
        <f t="shared" si="2"/>
        <v>14087.039999999999</v>
      </c>
    </row>
    <row r="129" spans="1:16" ht="26.25" customHeight="1" x14ac:dyDescent="0.2">
      <c r="A129" s="13"/>
      <c r="B129" s="73"/>
      <c r="C129" s="8" t="s">
        <v>4549</v>
      </c>
      <c r="D129" s="74" t="s">
        <v>69</v>
      </c>
      <c r="E129" s="12">
        <v>44486</v>
      </c>
      <c r="F129" s="74" t="s">
        <v>523</v>
      </c>
      <c r="G129" s="12" t="s">
        <v>4422</v>
      </c>
      <c r="H129" s="9" t="s">
        <v>4423</v>
      </c>
      <c r="I129" s="1">
        <v>52</v>
      </c>
      <c r="J129" s="1">
        <v>32</v>
      </c>
      <c r="K129" s="1">
        <v>25</v>
      </c>
      <c r="L129" s="1">
        <v>4</v>
      </c>
      <c r="M129" s="78">
        <v>10.4</v>
      </c>
      <c r="N129" s="101">
        <v>11</v>
      </c>
      <c r="O129" s="63">
        <v>2530</v>
      </c>
      <c r="P129" s="64">
        <f t="shared" si="2"/>
        <v>27830</v>
      </c>
    </row>
    <row r="130" spans="1:16" ht="26.25" customHeight="1" x14ac:dyDescent="0.2">
      <c r="A130" s="13"/>
      <c r="B130" s="73"/>
      <c r="C130" s="8" t="s">
        <v>4550</v>
      </c>
      <c r="D130" s="74" t="s">
        <v>69</v>
      </c>
      <c r="E130" s="12">
        <v>44486</v>
      </c>
      <c r="F130" s="74" t="s">
        <v>523</v>
      </c>
      <c r="G130" s="12" t="s">
        <v>4422</v>
      </c>
      <c r="H130" s="9" t="s">
        <v>4423</v>
      </c>
      <c r="I130" s="1">
        <v>94</v>
      </c>
      <c r="J130" s="1">
        <v>53</v>
      </c>
      <c r="K130" s="1">
        <v>3</v>
      </c>
      <c r="L130" s="1">
        <v>3</v>
      </c>
      <c r="M130" s="78">
        <v>3.7364999999999999</v>
      </c>
      <c r="N130" s="101">
        <v>3.7364999999999999</v>
      </c>
      <c r="O130" s="63">
        <v>2530</v>
      </c>
      <c r="P130" s="64">
        <f t="shared" si="2"/>
        <v>9453.3449999999993</v>
      </c>
    </row>
    <row r="131" spans="1:16" ht="26.25" customHeight="1" x14ac:dyDescent="0.2">
      <c r="A131" s="13"/>
      <c r="B131" s="73"/>
      <c r="C131" s="8" t="s">
        <v>4551</v>
      </c>
      <c r="D131" s="74" t="s">
        <v>69</v>
      </c>
      <c r="E131" s="12">
        <v>44486</v>
      </c>
      <c r="F131" s="74" t="s">
        <v>523</v>
      </c>
      <c r="G131" s="12" t="s">
        <v>4422</v>
      </c>
      <c r="H131" s="9" t="s">
        <v>4423</v>
      </c>
      <c r="I131" s="1">
        <v>74</v>
      </c>
      <c r="J131" s="1">
        <v>17</v>
      </c>
      <c r="K131" s="1">
        <v>13</v>
      </c>
      <c r="L131" s="1">
        <v>1</v>
      </c>
      <c r="M131" s="78">
        <v>4.0884999999999998</v>
      </c>
      <c r="N131" s="101">
        <v>4.0884999999999998</v>
      </c>
      <c r="O131" s="63">
        <v>2530</v>
      </c>
      <c r="P131" s="64">
        <f t="shared" si="2"/>
        <v>10343.904999999999</v>
      </c>
    </row>
    <row r="132" spans="1:16" ht="26.25" customHeight="1" x14ac:dyDescent="0.2">
      <c r="A132" s="13"/>
      <c r="B132" s="73"/>
      <c r="C132" s="8" t="s">
        <v>4552</v>
      </c>
      <c r="D132" s="74" t="s">
        <v>69</v>
      </c>
      <c r="E132" s="12">
        <v>44486</v>
      </c>
      <c r="F132" s="74" t="s">
        <v>523</v>
      </c>
      <c r="G132" s="12" t="s">
        <v>4422</v>
      </c>
      <c r="H132" s="9" t="s">
        <v>4423</v>
      </c>
      <c r="I132" s="1">
        <v>66</v>
      </c>
      <c r="J132" s="1">
        <v>24</v>
      </c>
      <c r="K132" s="1">
        <v>4</v>
      </c>
      <c r="L132" s="1">
        <v>1</v>
      </c>
      <c r="M132" s="78">
        <v>1.5840000000000001</v>
      </c>
      <c r="N132" s="101">
        <v>1.5840000000000001</v>
      </c>
      <c r="O132" s="63">
        <v>2530</v>
      </c>
      <c r="P132" s="64">
        <f t="shared" si="2"/>
        <v>4007.52</v>
      </c>
    </row>
    <row r="133" spans="1:16" ht="26.25" customHeight="1" x14ac:dyDescent="0.2">
      <c r="A133" s="13"/>
      <c r="B133" s="73"/>
      <c r="C133" s="8" t="s">
        <v>4553</v>
      </c>
      <c r="D133" s="74" t="s">
        <v>69</v>
      </c>
      <c r="E133" s="12">
        <v>44486</v>
      </c>
      <c r="F133" s="74" t="s">
        <v>523</v>
      </c>
      <c r="G133" s="12" t="s">
        <v>4422</v>
      </c>
      <c r="H133" s="9" t="s">
        <v>4423</v>
      </c>
      <c r="I133" s="1">
        <v>70</v>
      </c>
      <c r="J133" s="1">
        <v>24</v>
      </c>
      <c r="K133" s="1">
        <v>29</v>
      </c>
      <c r="L133" s="1">
        <v>5</v>
      </c>
      <c r="M133" s="78">
        <v>12.18</v>
      </c>
      <c r="N133" s="101">
        <v>12.18</v>
      </c>
      <c r="O133" s="63">
        <v>2530</v>
      </c>
      <c r="P133" s="64">
        <f t="shared" si="2"/>
        <v>30815.399999999998</v>
      </c>
    </row>
    <row r="134" spans="1:16" ht="26.25" customHeight="1" x14ac:dyDescent="0.2">
      <c r="A134" s="13"/>
      <c r="B134" s="73"/>
      <c r="C134" s="8" t="s">
        <v>4554</v>
      </c>
      <c r="D134" s="74" t="s">
        <v>69</v>
      </c>
      <c r="E134" s="12">
        <v>44486</v>
      </c>
      <c r="F134" s="74" t="s">
        <v>523</v>
      </c>
      <c r="G134" s="12" t="s">
        <v>4422</v>
      </c>
      <c r="H134" s="9" t="s">
        <v>4423</v>
      </c>
      <c r="I134" s="1">
        <v>50</v>
      </c>
      <c r="J134" s="1">
        <v>38</v>
      </c>
      <c r="K134" s="1">
        <v>18</v>
      </c>
      <c r="L134" s="1">
        <v>2</v>
      </c>
      <c r="M134" s="78">
        <v>8.5500000000000007</v>
      </c>
      <c r="N134" s="101">
        <v>8.5500000000000007</v>
      </c>
      <c r="O134" s="63">
        <v>2530</v>
      </c>
      <c r="P134" s="64">
        <f t="shared" si="2"/>
        <v>21631.5</v>
      </c>
    </row>
    <row r="135" spans="1:16" ht="26.25" customHeight="1" x14ac:dyDescent="0.2">
      <c r="A135" s="13"/>
      <c r="B135" s="73"/>
      <c r="C135" s="8" t="s">
        <v>4555</v>
      </c>
      <c r="D135" s="74" t="s">
        <v>69</v>
      </c>
      <c r="E135" s="12">
        <v>44486</v>
      </c>
      <c r="F135" s="74" t="s">
        <v>523</v>
      </c>
      <c r="G135" s="12" t="s">
        <v>4422</v>
      </c>
      <c r="H135" s="9" t="s">
        <v>4423</v>
      </c>
      <c r="I135" s="1">
        <v>64</v>
      </c>
      <c r="J135" s="1">
        <v>23</v>
      </c>
      <c r="K135" s="1">
        <v>19</v>
      </c>
      <c r="L135" s="1">
        <v>2</v>
      </c>
      <c r="M135" s="78">
        <v>6.992</v>
      </c>
      <c r="N135" s="101">
        <v>6.992</v>
      </c>
      <c r="O135" s="63">
        <v>2530</v>
      </c>
      <c r="P135" s="64">
        <f t="shared" si="2"/>
        <v>17689.759999999998</v>
      </c>
    </row>
    <row r="136" spans="1:16" ht="26.25" customHeight="1" x14ac:dyDescent="0.2">
      <c r="A136" s="13"/>
      <c r="B136" s="73"/>
      <c r="C136" s="8" t="s">
        <v>4556</v>
      </c>
      <c r="D136" s="74" t="s">
        <v>69</v>
      </c>
      <c r="E136" s="12">
        <v>44486</v>
      </c>
      <c r="F136" s="74" t="s">
        <v>523</v>
      </c>
      <c r="G136" s="12" t="s">
        <v>4422</v>
      </c>
      <c r="H136" s="9" t="s">
        <v>4423</v>
      </c>
      <c r="I136" s="1">
        <v>44</v>
      </c>
      <c r="J136" s="1">
        <v>38</v>
      </c>
      <c r="K136" s="1">
        <v>18</v>
      </c>
      <c r="L136" s="1">
        <v>5</v>
      </c>
      <c r="M136" s="78">
        <v>7.524</v>
      </c>
      <c r="N136" s="101">
        <v>7.524</v>
      </c>
      <c r="O136" s="63">
        <v>2530</v>
      </c>
      <c r="P136" s="64">
        <f t="shared" si="2"/>
        <v>19035.72</v>
      </c>
    </row>
    <row r="137" spans="1:16" ht="26.25" customHeight="1" x14ac:dyDescent="0.2">
      <c r="A137" s="13"/>
      <c r="B137" s="73"/>
      <c r="C137" s="8" t="s">
        <v>4557</v>
      </c>
      <c r="D137" s="74" t="s">
        <v>69</v>
      </c>
      <c r="E137" s="12">
        <v>44486</v>
      </c>
      <c r="F137" s="74" t="s">
        <v>523</v>
      </c>
      <c r="G137" s="12" t="s">
        <v>4422</v>
      </c>
      <c r="H137" s="9" t="s">
        <v>4423</v>
      </c>
      <c r="I137" s="1">
        <v>62</v>
      </c>
      <c r="J137" s="1">
        <v>40</v>
      </c>
      <c r="K137" s="1">
        <v>32</v>
      </c>
      <c r="L137" s="1">
        <v>13</v>
      </c>
      <c r="M137" s="78">
        <v>19.84</v>
      </c>
      <c r="N137" s="101">
        <v>19.84</v>
      </c>
      <c r="O137" s="63">
        <v>2530</v>
      </c>
      <c r="P137" s="64">
        <f t="shared" si="2"/>
        <v>50195.199999999997</v>
      </c>
    </row>
    <row r="138" spans="1:16" ht="26.25" customHeight="1" x14ac:dyDescent="0.2">
      <c r="A138" s="13"/>
      <c r="B138" s="73"/>
      <c r="C138" s="8" t="s">
        <v>4558</v>
      </c>
      <c r="D138" s="74" t="s">
        <v>69</v>
      </c>
      <c r="E138" s="12">
        <v>44486</v>
      </c>
      <c r="F138" s="74" t="s">
        <v>523</v>
      </c>
      <c r="G138" s="12" t="s">
        <v>4422</v>
      </c>
      <c r="H138" s="9" t="s">
        <v>4423</v>
      </c>
      <c r="I138" s="1">
        <v>223</v>
      </c>
      <c r="J138" s="1">
        <v>22</v>
      </c>
      <c r="K138" s="1">
        <v>24</v>
      </c>
      <c r="L138" s="1">
        <v>2</v>
      </c>
      <c r="M138" s="78">
        <v>29.436</v>
      </c>
      <c r="N138" s="101">
        <v>30</v>
      </c>
      <c r="O138" s="63">
        <v>2530</v>
      </c>
      <c r="P138" s="64">
        <f t="shared" si="2"/>
        <v>75900</v>
      </c>
    </row>
    <row r="139" spans="1:16" ht="26.25" customHeight="1" x14ac:dyDescent="0.2">
      <c r="A139" s="13"/>
      <c r="B139" s="73"/>
      <c r="C139" s="8" t="s">
        <v>4559</v>
      </c>
      <c r="D139" s="74" t="s">
        <v>69</v>
      </c>
      <c r="E139" s="12">
        <v>44486</v>
      </c>
      <c r="F139" s="74" t="s">
        <v>523</v>
      </c>
      <c r="G139" s="12" t="s">
        <v>4422</v>
      </c>
      <c r="H139" s="9" t="s">
        <v>4423</v>
      </c>
      <c r="I139" s="1">
        <v>50</v>
      </c>
      <c r="J139" s="1">
        <v>35</v>
      </c>
      <c r="K139" s="1">
        <v>9</v>
      </c>
      <c r="L139" s="1">
        <v>2</v>
      </c>
      <c r="M139" s="78">
        <v>3.9375</v>
      </c>
      <c r="N139" s="101">
        <v>3.9375</v>
      </c>
      <c r="O139" s="63">
        <v>2530</v>
      </c>
      <c r="P139" s="64">
        <f t="shared" si="2"/>
        <v>9961.875</v>
      </c>
    </row>
    <row r="140" spans="1:16" ht="26.25" customHeight="1" x14ac:dyDescent="0.2">
      <c r="A140" s="13"/>
      <c r="B140" s="73"/>
      <c r="C140" s="8" t="s">
        <v>4560</v>
      </c>
      <c r="D140" s="74" t="s">
        <v>69</v>
      </c>
      <c r="E140" s="12">
        <v>44486</v>
      </c>
      <c r="F140" s="74" t="s">
        <v>523</v>
      </c>
      <c r="G140" s="12" t="s">
        <v>4422</v>
      </c>
      <c r="H140" s="9" t="s">
        <v>4423</v>
      </c>
      <c r="I140" s="1">
        <v>64</v>
      </c>
      <c r="J140" s="1">
        <v>43</v>
      </c>
      <c r="K140" s="1">
        <v>4</v>
      </c>
      <c r="L140" s="1">
        <v>2</v>
      </c>
      <c r="M140" s="78">
        <v>2.7519999999999998</v>
      </c>
      <c r="N140" s="101">
        <v>2.7519999999999998</v>
      </c>
      <c r="O140" s="63">
        <v>2530</v>
      </c>
      <c r="P140" s="64">
        <f t="shared" si="2"/>
        <v>6962.5599999999995</v>
      </c>
    </row>
    <row r="141" spans="1:16" ht="26.25" customHeight="1" x14ac:dyDescent="0.2">
      <c r="A141" s="13"/>
      <c r="B141" s="73"/>
      <c r="C141" s="8" t="s">
        <v>4561</v>
      </c>
      <c r="D141" s="74" t="s">
        <v>69</v>
      </c>
      <c r="E141" s="12">
        <v>44486</v>
      </c>
      <c r="F141" s="74" t="s">
        <v>523</v>
      </c>
      <c r="G141" s="12" t="s">
        <v>4422</v>
      </c>
      <c r="H141" s="9" t="s">
        <v>4423</v>
      </c>
      <c r="I141" s="1">
        <v>44</v>
      </c>
      <c r="J141" s="1">
        <v>41</v>
      </c>
      <c r="K141" s="1">
        <v>24</v>
      </c>
      <c r="L141" s="1">
        <v>2</v>
      </c>
      <c r="M141" s="78">
        <v>10.824</v>
      </c>
      <c r="N141" s="101">
        <v>10.824</v>
      </c>
      <c r="O141" s="63">
        <v>2530</v>
      </c>
      <c r="P141" s="64">
        <f t="shared" si="2"/>
        <v>27384.720000000001</v>
      </c>
    </row>
    <row r="142" spans="1:16" ht="26.25" customHeight="1" x14ac:dyDescent="0.2">
      <c r="A142" s="13"/>
      <c r="B142" s="73"/>
      <c r="C142" s="8" t="s">
        <v>4562</v>
      </c>
      <c r="D142" s="74" t="s">
        <v>69</v>
      </c>
      <c r="E142" s="12">
        <v>44486</v>
      </c>
      <c r="F142" s="74" t="s">
        <v>523</v>
      </c>
      <c r="G142" s="12" t="s">
        <v>4422</v>
      </c>
      <c r="H142" s="9" t="s">
        <v>4423</v>
      </c>
      <c r="I142" s="1">
        <v>60</v>
      </c>
      <c r="J142" s="1">
        <v>30</v>
      </c>
      <c r="K142" s="1">
        <v>3</v>
      </c>
      <c r="L142" s="1">
        <v>1</v>
      </c>
      <c r="M142" s="78">
        <v>1.35</v>
      </c>
      <c r="N142" s="101">
        <v>1.35</v>
      </c>
      <c r="O142" s="63">
        <v>2530</v>
      </c>
      <c r="P142" s="64">
        <f t="shared" si="2"/>
        <v>3415.5</v>
      </c>
    </row>
    <row r="143" spans="1:16" ht="26.25" customHeight="1" x14ac:dyDescent="0.2">
      <c r="A143" s="13"/>
      <c r="B143" s="73"/>
      <c r="C143" s="8" t="s">
        <v>4563</v>
      </c>
      <c r="D143" s="74" t="s">
        <v>69</v>
      </c>
      <c r="E143" s="12">
        <v>44486</v>
      </c>
      <c r="F143" s="74" t="s">
        <v>523</v>
      </c>
      <c r="G143" s="12" t="s">
        <v>4422</v>
      </c>
      <c r="H143" s="9" t="s">
        <v>4423</v>
      </c>
      <c r="I143" s="1">
        <v>50</v>
      </c>
      <c r="J143" s="1">
        <v>36</v>
      </c>
      <c r="K143" s="1">
        <v>24</v>
      </c>
      <c r="L143" s="1">
        <v>4</v>
      </c>
      <c r="M143" s="78">
        <v>10.8</v>
      </c>
      <c r="N143" s="101">
        <v>2</v>
      </c>
      <c r="O143" s="63">
        <v>2530</v>
      </c>
      <c r="P143" s="64">
        <f t="shared" si="2"/>
        <v>5060</v>
      </c>
    </row>
    <row r="144" spans="1:16" ht="26.25" customHeight="1" x14ac:dyDescent="0.2">
      <c r="A144" s="13"/>
      <c r="B144" s="73"/>
      <c r="C144" s="8" t="s">
        <v>4564</v>
      </c>
      <c r="D144" s="74" t="s">
        <v>69</v>
      </c>
      <c r="E144" s="12">
        <v>44486</v>
      </c>
      <c r="F144" s="74" t="s">
        <v>523</v>
      </c>
      <c r="G144" s="12" t="s">
        <v>4422</v>
      </c>
      <c r="H144" s="9" t="s">
        <v>4423</v>
      </c>
      <c r="I144" s="1">
        <v>103</v>
      </c>
      <c r="J144" s="1">
        <v>26</v>
      </c>
      <c r="K144" s="1">
        <v>13</v>
      </c>
      <c r="L144" s="1">
        <v>4</v>
      </c>
      <c r="M144" s="78">
        <v>8.7035</v>
      </c>
      <c r="N144" s="101">
        <v>8.7035</v>
      </c>
      <c r="O144" s="63">
        <v>2530</v>
      </c>
      <c r="P144" s="64">
        <f t="shared" si="2"/>
        <v>22019.855</v>
      </c>
    </row>
    <row r="145" spans="1:16" ht="26.25" customHeight="1" x14ac:dyDescent="0.2">
      <c r="A145" s="13"/>
      <c r="B145" s="73"/>
      <c r="C145" s="8" t="s">
        <v>4565</v>
      </c>
      <c r="D145" s="74" t="s">
        <v>69</v>
      </c>
      <c r="E145" s="12">
        <v>44486</v>
      </c>
      <c r="F145" s="74" t="s">
        <v>523</v>
      </c>
      <c r="G145" s="12" t="s">
        <v>4422</v>
      </c>
      <c r="H145" s="9" t="s">
        <v>4423</v>
      </c>
      <c r="I145" s="1">
        <v>45</v>
      </c>
      <c r="J145" s="1">
        <v>27</v>
      </c>
      <c r="K145" s="1">
        <v>28</v>
      </c>
      <c r="L145" s="1">
        <v>2</v>
      </c>
      <c r="M145" s="78">
        <v>8.5050000000000008</v>
      </c>
      <c r="N145" s="101">
        <v>8.5050000000000008</v>
      </c>
      <c r="O145" s="63">
        <v>2530</v>
      </c>
      <c r="P145" s="64">
        <f t="shared" si="2"/>
        <v>21517.65</v>
      </c>
    </row>
    <row r="146" spans="1:16" ht="26.25" customHeight="1" x14ac:dyDescent="0.2">
      <c r="A146" s="13"/>
      <c r="B146" s="73"/>
      <c r="C146" s="8" t="s">
        <v>4566</v>
      </c>
      <c r="D146" s="74" t="s">
        <v>69</v>
      </c>
      <c r="E146" s="12">
        <v>44486</v>
      </c>
      <c r="F146" s="74" t="s">
        <v>523</v>
      </c>
      <c r="G146" s="12" t="s">
        <v>4422</v>
      </c>
      <c r="H146" s="9" t="s">
        <v>4423</v>
      </c>
      <c r="I146" s="1">
        <v>44</v>
      </c>
      <c r="J146" s="1">
        <v>33</v>
      </c>
      <c r="K146" s="1">
        <v>23</v>
      </c>
      <c r="L146" s="1">
        <v>4</v>
      </c>
      <c r="M146" s="78">
        <v>8.3490000000000002</v>
      </c>
      <c r="N146" s="101">
        <v>9</v>
      </c>
      <c r="O146" s="63">
        <v>2530</v>
      </c>
      <c r="P146" s="64">
        <f t="shared" si="2"/>
        <v>22770</v>
      </c>
    </row>
    <row r="147" spans="1:16" ht="26.25" customHeight="1" x14ac:dyDescent="0.2">
      <c r="A147" s="13"/>
      <c r="B147" s="73"/>
      <c r="C147" s="8" t="s">
        <v>4567</v>
      </c>
      <c r="D147" s="74" t="s">
        <v>69</v>
      </c>
      <c r="E147" s="12">
        <v>44486</v>
      </c>
      <c r="F147" s="74" t="s">
        <v>523</v>
      </c>
      <c r="G147" s="12" t="s">
        <v>4422</v>
      </c>
      <c r="H147" s="9" t="s">
        <v>4423</v>
      </c>
      <c r="I147" s="1">
        <v>61</v>
      </c>
      <c r="J147" s="1">
        <v>45</v>
      </c>
      <c r="K147" s="1">
        <v>36</v>
      </c>
      <c r="L147" s="1">
        <v>2</v>
      </c>
      <c r="M147" s="78">
        <v>24.704999999999998</v>
      </c>
      <c r="N147" s="101">
        <v>24.704999999999998</v>
      </c>
      <c r="O147" s="63">
        <v>2530</v>
      </c>
      <c r="P147" s="64">
        <f t="shared" si="2"/>
        <v>62503.649999999994</v>
      </c>
    </row>
    <row r="148" spans="1:16" ht="26.25" customHeight="1" x14ac:dyDescent="0.2">
      <c r="A148" s="13"/>
      <c r="B148" s="73"/>
      <c r="C148" s="8" t="s">
        <v>4568</v>
      </c>
      <c r="D148" s="74" t="s">
        <v>69</v>
      </c>
      <c r="E148" s="12">
        <v>44486</v>
      </c>
      <c r="F148" s="74" t="s">
        <v>523</v>
      </c>
      <c r="G148" s="12" t="s">
        <v>4422</v>
      </c>
      <c r="H148" s="9" t="s">
        <v>4423</v>
      </c>
      <c r="I148" s="1">
        <v>35</v>
      </c>
      <c r="J148" s="1">
        <v>26</v>
      </c>
      <c r="K148" s="1">
        <v>24</v>
      </c>
      <c r="L148" s="1">
        <v>3</v>
      </c>
      <c r="M148" s="78">
        <v>5.46</v>
      </c>
      <c r="N148" s="101">
        <v>6</v>
      </c>
      <c r="O148" s="63">
        <v>2530</v>
      </c>
      <c r="P148" s="64">
        <f t="shared" si="2"/>
        <v>15180</v>
      </c>
    </row>
    <row r="149" spans="1:16" ht="26.25" customHeight="1" x14ac:dyDescent="0.2">
      <c r="A149" s="13"/>
      <c r="B149" s="73"/>
      <c r="C149" s="8" t="s">
        <v>4569</v>
      </c>
      <c r="D149" s="74" t="s">
        <v>69</v>
      </c>
      <c r="E149" s="12">
        <v>44486</v>
      </c>
      <c r="F149" s="74" t="s">
        <v>523</v>
      </c>
      <c r="G149" s="12" t="s">
        <v>4422</v>
      </c>
      <c r="H149" s="9" t="s">
        <v>4423</v>
      </c>
      <c r="I149" s="1">
        <v>44</v>
      </c>
      <c r="J149" s="1">
        <v>33</v>
      </c>
      <c r="K149" s="1">
        <v>27</v>
      </c>
      <c r="L149" s="1">
        <v>8</v>
      </c>
      <c r="M149" s="78">
        <v>9.8010000000000002</v>
      </c>
      <c r="N149" s="101">
        <v>9.8010000000000002</v>
      </c>
      <c r="O149" s="63">
        <v>2530</v>
      </c>
      <c r="P149" s="64">
        <f t="shared" si="2"/>
        <v>24796.53</v>
      </c>
    </row>
    <row r="150" spans="1:16" ht="26.25" customHeight="1" x14ac:dyDescent="0.2">
      <c r="A150" s="13"/>
      <c r="B150" s="73"/>
      <c r="C150" s="8" t="s">
        <v>4570</v>
      </c>
      <c r="D150" s="74" t="s">
        <v>69</v>
      </c>
      <c r="E150" s="12">
        <v>44486</v>
      </c>
      <c r="F150" s="74" t="s">
        <v>523</v>
      </c>
      <c r="G150" s="12" t="s">
        <v>4422</v>
      </c>
      <c r="H150" s="9" t="s">
        <v>4423</v>
      </c>
      <c r="I150" s="1">
        <v>148</v>
      </c>
      <c r="J150" s="1">
        <v>46</v>
      </c>
      <c r="K150" s="1">
        <v>19</v>
      </c>
      <c r="L150" s="1">
        <v>3</v>
      </c>
      <c r="M150" s="78">
        <v>32.338000000000001</v>
      </c>
      <c r="N150" s="101">
        <v>33</v>
      </c>
      <c r="O150" s="63">
        <v>2530</v>
      </c>
      <c r="P150" s="64">
        <f t="shared" si="2"/>
        <v>83490</v>
      </c>
    </row>
    <row r="151" spans="1:16" ht="26.25" customHeight="1" x14ac:dyDescent="0.2">
      <c r="A151" s="13"/>
      <c r="B151" s="73"/>
      <c r="C151" s="8" t="s">
        <v>4571</v>
      </c>
      <c r="D151" s="74" t="s">
        <v>69</v>
      </c>
      <c r="E151" s="12">
        <v>44486</v>
      </c>
      <c r="F151" s="74" t="s">
        <v>523</v>
      </c>
      <c r="G151" s="12" t="s">
        <v>4422</v>
      </c>
      <c r="H151" s="9" t="s">
        <v>4423</v>
      </c>
      <c r="I151" s="1">
        <v>57</v>
      </c>
      <c r="J151" s="1">
        <v>38</v>
      </c>
      <c r="K151" s="1">
        <v>28</v>
      </c>
      <c r="L151" s="1">
        <v>3</v>
      </c>
      <c r="M151" s="78">
        <v>15.162000000000001</v>
      </c>
      <c r="N151" s="101">
        <v>15.162000000000001</v>
      </c>
      <c r="O151" s="63">
        <v>2530</v>
      </c>
      <c r="P151" s="64">
        <f t="shared" si="2"/>
        <v>38359.86</v>
      </c>
    </row>
    <row r="152" spans="1:16" ht="26.25" customHeight="1" x14ac:dyDescent="0.2">
      <c r="A152" s="13"/>
      <c r="B152" s="73"/>
      <c r="C152" s="8" t="s">
        <v>4572</v>
      </c>
      <c r="D152" s="74" t="s">
        <v>69</v>
      </c>
      <c r="E152" s="12">
        <v>44486</v>
      </c>
      <c r="F152" s="74" t="s">
        <v>523</v>
      </c>
      <c r="G152" s="12" t="s">
        <v>4422</v>
      </c>
      <c r="H152" s="9" t="s">
        <v>4423</v>
      </c>
      <c r="I152" s="1">
        <v>65</v>
      </c>
      <c r="J152" s="1">
        <v>37</v>
      </c>
      <c r="K152" s="1">
        <v>18</v>
      </c>
      <c r="L152" s="1">
        <v>9</v>
      </c>
      <c r="M152" s="78">
        <v>10.8225</v>
      </c>
      <c r="N152" s="101">
        <v>10.8225</v>
      </c>
      <c r="O152" s="63">
        <v>2530</v>
      </c>
      <c r="P152" s="64">
        <f t="shared" si="2"/>
        <v>27380.924999999999</v>
      </c>
    </row>
    <row r="153" spans="1:16" ht="26.25" customHeight="1" x14ac:dyDescent="0.2">
      <c r="A153" s="13"/>
      <c r="B153" s="73"/>
      <c r="C153" s="8" t="s">
        <v>4573</v>
      </c>
      <c r="D153" s="74" t="s">
        <v>69</v>
      </c>
      <c r="E153" s="12">
        <v>44486</v>
      </c>
      <c r="F153" s="74" t="s">
        <v>523</v>
      </c>
      <c r="G153" s="12" t="s">
        <v>4422</v>
      </c>
      <c r="H153" s="9" t="s">
        <v>4423</v>
      </c>
      <c r="I153" s="1">
        <v>54</v>
      </c>
      <c r="J153" s="1">
        <v>27</v>
      </c>
      <c r="K153" s="1">
        <v>19</v>
      </c>
      <c r="L153" s="1">
        <v>4</v>
      </c>
      <c r="M153" s="78">
        <v>6.9255000000000004</v>
      </c>
      <c r="N153" s="101">
        <v>6.9255000000000004</v>
      </c>
      <c r="O153" s="63">
        <v>2530</v>
      </c>
      <c r="P153" s="64">
        <f t="shared" si="2"/>
        <v>17521.514999999999</v>
      </c>
    </row>
    <row r="154" spans="1:16" ht="26.25" customHeight="1" x14ac:dyDescent="0.2">
      <c r="A154" s="13"/>
      <c r="B154" s="73"/>
      <c r="C154" s="8" t="s">
        <v>4574</v>
      </c>
      <c r="D154" s="74" t="s">
        <v>69</v>
      </c>
      <c r="E154" s="12">
        <v>44486</v>
      </c>
      <c r="F154" s="74" t="s">
        <v>523</v>
      </c>
      <c r="G154" s="12" t="s">
        <v>4422</v>
      </c>
      <c r="H154" s="9" t="s">
        <v>4423</v>
      </c>
      <c r="I154" s="1">
        <v>92</v>
      </c>
      <c r="J154" s="1">
        <v>72</v>
      </c>
      <c r="K154" s="1">
        <v>30</v>
      </c>
      <c r="L154" s="1">
        <v>12</v>
      </c>
      <c r="M154" s="78">
        <v>49.68</v>
      </c>
      <c r="N154" s="101">
        <v>49.68</v>
      </c>
      <c r="O154" s="63">
        <v>2530</v>
      </c>
      <c r="P154" s="64">
        <f t="shared" si="2"/>
        <v>125690.4</v>
      </c>
    </row>
    <row r="155" spans="1:16" ht="26.25" customHeight="1" x14ac:dyDescent="0.2">
      <c r="A155" s="13"/>
      <c r="B155" s="73"/>
      <c r="C155" s="8" t="s">
        <v>4575</v>
      </c>
      <c r="D155" s="74" t="s">
        <v>69</v>
      </c>
      <c r="E155" s="12">
        <v>44486</v>
      </c>
      <c r="F155" s="74" t="s">
        <v>523</v>
      </c>
      <c r="G155" s="12" t="s">
        <v>4422</v>
      </c>
      <c r="H155" s="9" t="s">
        <v>4423</v>
      </c>
      <c r="I155" s="1">
        <v>44</v>
      </c>
      <c r="J155" s="1">
        <v>28</v>
      </c>
      <c r="K155" s="1">
        <v>31</v>
      </c>
      <c r="L155" s="1">
        <v>3</v>
      </c>
      <c r="M155" s="78">
        <v>9.548</v>
      </c>
      <c r="N155" s="101">
        <v>9.548</v>
      </c>
      <c r="O155" s="63">
        <v>2530</v>
      </c>
      <c r="P155" s="64">
        <f t="shared" si="2"/>
        <v>24156.44</v>
      </c>
    </row>
    <row r="156" spans="1:16" ht="26.25" customHeight="1" x14ac:dyDescent="0.2">
      <c r="A156" s="13"/>
      <c r="B156" s="73"/>
      <c r="C156" s="8" t="s">
        <v>4576</v>
      </c>
      <c r="D156" s="74" t="s">
        <v>69</v>
      </c>
      <c r="E156" s="12">
        <v>44486</v>
      </c>
      <c r="F156" s="74" t="s">
        <v>523</v>
      </c>
      <c r="G156" s="12" t="s">
        <v>4422</v>
      </c>
      <c r="H156" s="9" t="s">
        <v>4423</v>
      </c>
      <c r="I156" s="1">
        <v>43</v>
      </c>
      <c r="J156" s="1">
        <v>38</v>
      </c>
      <c r="K156" s="1">
        <v>27</v>
      </c>
      <c r="L156" s="1">
        <v>8</v>
      </c>
      <c r="M156" s="78">
        <v>11.029500000000001</v>
      </c>
      <c r="N156" s="101">
        <v>11.029500000000001</v>
      </c>
      <c r="O156" s="63">
        <v>2530</v>
      </c>
      <c r="P156" s="64">
        <f t="shared" si="2"/>
        <v>27904.635000000002</v>
      </c>
    </row>
    <row r="157" spans="1:16" ht="26.25" customHeight="1" x14ac:dyDescent="0.2">
      <c r="A157" s="13"/>
      <c r="B157" s="73"/>
      <c r="C157" s="8" t="s">
        <v>4577</v>
      </c>
      <c r="D157" s="74" t="s">
        <v>69</v>
      </c>
      <c r="E157" s="12">
        <v>44486</v>
      </c>
      <c r="F157" s="74" t="s">
        <v>523</v>
      </c>
      <c r="G157" s="12" t="s">
        <v>4422</v>
      </c>
      <c r="H157" s="9" t="s">
        <v>4423</v>
      </c>
      <c r="I157" s="1">
        <v>56</v>
      </c>
      <c r="J157" s="1">
        <v>32</v>
      </c>
      <c r="K157" s="1">
        <v>13</v>
      </c>
      <c r="L157" s="1">
        <v>8</v>
      </c>
      <c r="M157" s="78">
        <v>5.8239999999999998</v>
      </c>
      <c r="N157" s="101">
        <v>8</v>
      </c>
      <c r="O157" s="63">
        <v>2530</v>
      </c>
      <c r="P157" s="64">
        <f t="shared" si="2"/>
        <v>20240</v>
      </c>
    </row>
    <row r="158" spans="1:16" ht="26.25" customHeight="1" x14ac:dyDescent="0.2">
      <c r="A158" s="13"/>
      <c r="B158" s="73"/>
      <c r="C158" s="8" t="s">
        <v>4578</v>
      </c>
      <c r="D158" s="74" t="s">
        <v>69</v>
      </c>
      <c r="E158" s="12">
        <v>44486</v>
      </c>
      <c r="F158" s="74" t="s">
        <v>523</v>
      </c>
      <c r="G158" s="12" t="s">
        <v>4422</v>
      </c>
      <c r="H158" s="9" t="s">
        <v>4423</v>
      </c>
      <c r="I158" s="1">
        <v>75</v>
      </c>
      <c r="J158" s="1">
        <v>44</v>
      </c>
      <c r="K158" s="1">
        <v>45</v>
      </c>
      <c r="L158" s="1">
        <v>13</v>
      </c>
      <c r="M158" s="78">
        <v>37.125</v>
      </c>
      <c r="N158" s="101">
        <v>37.125</v>
      </c>
      <c r="O158" s="63">
        <v>2530</v>
      </c>
      <c r="P158" s="64">
        <f t="shared" si="2"/>
        <v>93926.25</v>
      </c>
    </row>
    <row r="159" spans="1:16" ht="26.25" customHeight="1" x14ac:dyDescent="0.2">
      <c r="A159" s="13"/>
      <c r="B159" s="73"/>
      <c r="C159" s="8" t="s">
        <v>4579</v>
      </c>
      <c r="D159" s="74" t="s">
        <v>69</v>
      </c>
      <c r="E159" s="12">
        <v>44486</v>
      </c>
      <c r="F159" s="74" t="s">
        <v>523</v>
      </c>
      <c r="G159" s="12" t="s">
        <v>4422</v>
      </c>
      <c r="H159" s="9" t="s">
        <v>4423</v>
      </c>
      <c r="I159" s="1">
        <v>77</v>
      </c>
      <c r="J159" s="1">
        <v>27</v>
      </c>
      <c r="K159" s="1">
        <v>19</v>
      </c>
      <c r="L159" s="1">
        <v>2</v>
      </c>
      <c r="M159" s="78">
        <v>9.8752499999999994</v>
      </c>
      <c r="N159" s="101">
        <v>9.8752499999999994</v>
      </c>
      <c r="O159" s="63">
        <v>2530</v>
      </c>
      <c r="P159" s="64">
        <f t="shared" si="2"/>
        <v>24984.3825</v>
      </c>
    </row>
    <row r="160" spans="1:16" ht="26.25" customHeight="1" x14ac:dyDescent="0.2">
      <c r="A160" s="13"/>
      <c r="B160" s="73"/>
      <c r="C160" s="8" t="s">
        <v>4580</v>
      </c>
      <c r="D160" s="74" t="s">
        <v>69</v>
      </c>
      <c r="E160" s="12">
        <v>44486</v>
      </c>
      <c r="F160" s="74" t="s">
        <v>523</v>
      </c>
      <c r="G160" s="12" t="s">
        <v>4422</v>
      </c>
      <c r="H160" s="9" t="s">
        <v>4423</v>
      </c>
      <c r="I160" s="1">
        <v>33</v>
      </c>
      <c r="J160" s="1">
        <v>30</v>
      </c>
      <c r="K160" s="1">
        <v>10</v>
      </c>
      <c r="L160" s="1">
        <v>3</v>
      </c>
      <c r="M160" s="78">
        <v>2.4750000000000001</v>
      </c>
      <c r="N160" s="101">
        <v>3</v>
      </c>
      <c r="O160" s="63">
        <v>2530</v>
      </c>
      <c r="P160" s="64">
        <f t="shared" si="2"/>
        <v>7590</v>
      </c>
    </row>
    <row r="161" spans="1:16" ht="26.25" customHeight="1" x14ac:dyDescent="0.2">
      <c r="A161" s="13"/>
      <c r="B161" s="73"/>
      <c r="C161" s="8" t="s">
        <v>4581</v>
      </c>
      <c r="D161" s="74" t="s">
        <v>69</v>
      </c>
      <c r="E161" s="12">
        <v>44486</v>
      </c>
      <c r="F161" s="74" t="s">
        <v>523</v>
      </c>
      <c r="G161" s="12" t="s">
        <v>4422</v>
      </c>
      <c r="H161" s="9" t="s">
        <v>4423</v>
      </c>
      <c r="I161" s="1">
        <v>83</v>
      </c>
      <c r="J161" s="1">
        <v>27</v>
      </c>
      <c r="K161" s="1">
        <v>27</v>
      </c>
      <c r="L161" s="1">
        <v>11</v>
      </c>
      <c r="M161" s="78">
        <v>15.126749999999999</v>
      </c>
      <c r="N161" s="101">
        <v>15.126749999999999</v>
      </c>
      <c r="O161" s="63">
        <v>2530</v>
      </c>
      <c r="P161" s="64">
        <f t="shared" si="2"/>
        <v>38270.677499999998</v>
      </c>
    </row>
    <row r="162" spans="1:16" ht="26.25" customHeight="1" x14ac:dyDescent="0.2">
      <c r="A162" s="13"/>
      <c r="B162" s="73"/>
      <c r="C162" s="8" t="s">
        <v>4582</v>
      </c>
      <c r="D162" s="74" t="s">
        <v>69</v>
      </c>
      <c r="E162" s="12">
        <v>44486</v>
      </c>
      <c r="F162" s="74" t="s">
        <v>523</v>
      </c>
      <c r="G162" s="12" t="s">
        <v>4422</v>
      </c>
      <c r="H162" s="9" t="s">
        <v>4423</v>
      </c>
      <c r="I162" s="1">
        <v>78</v>
      </c>
      <c r="J162" s="1">
        <v>34</v>
      </c>
      <c r="K162" s="1">
        <v>26</v>
      </c>
      <c r="L162" s="1">
        <v>10</v>
      </c>
      <c r="M162" s="78">
        <v>17.238</v>
      </c>
      <c r="N162" s="101">
        <v>17.238</v>
      </c>
      <c r="O162" s="63">
        <v>2530</v>
      </c>
      <c r="P162" s="64">
        <f t="shared" si="2"/>
        <v>43612.14</v>
      </c>
    </row>
    <row r="163" spans="1:16" ht="26.25" customHeight="1" x14ac:dyDescent="0.2">
      <c r="A163" s="13"/>
      <c r="B163" s="73"/>
      <c r="C163" s="8" t="s">
        <v>4583</v>
      </c>
      <c r="D163" s="74" t="s">
        <v>69</v>
      </c>
      <c r="E163" s="12">
        <v>44486</v>
      </c>
      <c r="F163" s="74" t="s">
        <v>523</v>
      </c>
      <c r="G163" s="12" t="s">
        <v>4422</v>
      </c>
      <c r="H163" s="9" t="s">
        <v>4423</v>
      </c>
      <c r="I163" s="1">
        <v>28</v>
      </c>
      <c r="J163" s="1">
        <v>28</v>
      </c>
      <c r="K163" s="1">
        <v>21</v>
      </c>
      <c r="L163" s="1">
        <v>7</v>
      </c>
      <c r="M163" s="78">
        <v>4.1159999999999997</v>
      </c>
      <c r="N163" s="101">
        <v>7</v>
      </c>
      <c r="O163" s="63">
        <v>2530</v>
      </c>
      <c r="P163" s="64">
        <f t="shared" si="2"/>
        <v>17710</v>
      </c>
    </row>
    <row r="164" spans="1:16" ht="26.25" customHeight="1" x14ac:dyDescent="0.2">
      <c r="A164" s="13"/>
      <c r="B164" s="73"/>
      <c r="C164" s="8" t="s">
        <v>4584</v>
      </c>
      <c r="D164" s="74" t="s">
        <v>69</v>
      </c>
      <c r="E164" s="12">
        <v>44486</v>
      </c>
      <c r="F164" s="74" t="s">
        <v>523</v>
      </c>
      <c r="G164" s="12" t="s">
        <v>4422</v>
      </c>
      <c r="H164" s="9" t="s">
        <v>4423</v>
      </c>
      <c r="I164" s="1">
        <v>58</v>
      </c>
      <c r="J164" s="1">
        <v>37</v>
      </c>
      <c r="K164" s="1">
        <v>17</v>
      </c>
      <c r="L164" s="1">
        <v>11</v>
      </c>
      <c r="M164" s="78">
        <v>9.1204999999999998</v>
      </c>
      <c r="N164" s="101">
        <v>11</v>
      </c>
      <c r="O164" s="63">
        <v>2530</v>
      </c>
      <c r="P164" s="64">
        <f t="shared" si="2"/>
        <v>27830</v>
      </c>
    </row>
    <row r="165" spans="1:16" ht="26.25" customHeight="1" x14ac:dyDescent="0.2">
      <c r="A165" s="13"/>
      <c r="B165" s="73"/>
      <c r="C165" s="8" t="s">
        <v>4585</v>
      </c>
      <c r="D165" s="74" t="s">
        <v>69</v>
      </c>
      <c r="E165" s="12">
        <v>44486</v>
      </c>
      <c r="F165" s="74" t="s">
        <v>523</v>
      </c>
      <c r="G165" s="12" t="s">
        <v>4422</v>
      </c>
      <c r="H165" s="9" t="s">
        <v>4423</v>
      </c>
      <c r="I165" s="1">
        <v>41</v>
      </c>
      <c r="J165" s="1">
        <v>29</v>
      </c>
      <c r="K165" s="1">
        <v>23</v>
      </c>
      <c r="L165" s="1">
        <v>7</v>
      </c>
      <c r="M165" s="78">
        <v>6.8367500000000003</v>
      </c>
      <c r="N165" s="101">
        <v>7</v>
      </c>
      <c r="O165" s="63">
        <v>2530</v>
      </c>
      <c r="P165" s="64">
        <f t="shared" si="2"/>
        <v>17710</v>
      </c>
    </row>
    <row r="166" spans="1:16" ht="26.25" customHeight="1" x14ac:dyDescent="0.2">
      <c r="A166" s="13"/>
      <c r="B166" s="106"/>
      <c r="C166" s="8" t="s">
        <v>4586</v>
      </c>
      <c r="D166" s="74" t="s">
        <v>69</v>
      </c>
      <c r="E166" s="12">
        <v>44486</v>
      </c>
      <c r="F166" s="74" t="s">
        <v>523</v>
      </c>
      <c r="G166" s="12" t="s">
        <v>4422</v>
      </c>
      <c r="H166" s="9" t="s">
        <v>4423</v>
      </c>
      <c r="I166" s="1">
        <v>70</v>
      </c>
      <c r="J166" s="1">
        <v>43</v>
      </c>
      <c r="K166" s="1">
        <v>42</v>
      </c>
      <c r="L166" s="1">
        <v>47</v>
      </c>
      <c r="M166" s="78">
        <v>31.605</v>
      </c>
      <c r="N166" s="101">
        <v>47</v>
      </c>
      <c r="O166" s="63">
        <v>2530</v>
      </c>
      <c r="P166" s="64">
        <f t="shared" si="2"/>
        <v>118910</v>
      </c>
    </row>
    <row r="167" spans="1:16" ht="26.25" customHeight="1" x14ac:dyDescent="0.2">
      <c r="A167" s="13"/>
      <c r="B167" s="73" t="s">
        <v>4587</v>
      </c>
      <c r="C167" s="8" t="s">
        <v>4588</v>
      </c>
      <c r="D167" s="74" t="s">
        <v>69</v>
      </c>
      <c r="E167" s="12">
        <v>44486</v>
      </c>
      <c r="F167" s="74" t="s">
        <v>523</v>
      </c>
      <c r="G167" s="12" t="s">
        <v>4422</v>
      </c>
      <c r="H167" s="9" t="s">
        <v>4423</v>
      </c>
      <c r="I167" s="1">
        <v>61</v>
      </c>
      <c r="J167" s="1">
        <v>45</v>
      </c>
      <c r="K167" s="1">
        <v>20</v>
      </c>
      <c r="L167" s="1">
        <v>3</v>
      </c>
      <c r="M167" s="78">
        <v>13.725</v>
      </c>
      <c r="N167" s="101">
        <v>13.725</v>
      </c>
      <c r="O167" s="63">
        <v>2530</v>
      </c>
      <c r="P167" s="64">
        <f t="shared" ref="P167:P196" si="3">N167*O167</f>
        <v>34724.25</v>
      </c>
    </row>
    <row r="168" spans="1:16" ht="26.25" customHeight="1" x14ac:dyDescent="0.2">
      <c r="A168" s="13"/>
      <c r="B168" s="73"/>
      <c r="C168" s="8" t="s">
        <v>4589</v>
      </c>
      <c r="D168" s="74" t="s">
        <v>69</v>
      </c>
      <c r="E168" s="12">
        <v>44486</v>
      </c>
      <c r="F168" s="74" t="s">
        <v>523</v>
      </c>
      <c r="G168" s="12" t="s">
        <v>4422</v>
      </c>
      <c r="H168" s="9" t="s">
        <v>4423</v>
      </c>
      <c r="I168" s="1">
        <v>81</v>
      </c>
      <c r="J168" s="1">
        <v>43</v>
      </c>
      <c r="K168" s="1">
        <v>20</v>
      </c>
      <c r="L168" s="1">
        <v>12</v>
      </c>
      <c r="M168" s="78">
        <v>17.414999999999999</v>
      </c>
      <c r="N168" s="101">
        <v>18</v>
      </c>
      <c r="O168" s="63">
        <v>2530</v>
      </c>
      <c r="P168" s="64">
        <f t="shared" si="3"/>
        <v>45540</v>
      </c>
    </row>
    <row r="169" spans="1:16" ht="26.25" customHeight="1" x14ac:dyDescent="0.2">
      <c r="A169" s="13"/>
      <c r="B169" s="73"/>
      <c r="C169" s="8" t="s">
        <v>4590</v>
      </c>
      <c r="D169" s="74" t="s">
        <v>69</v>
      </c>
      <c r="E169" s="12">
        <v>44486</v>
      </c>
      <c r="F169" s="74" t="s">
        <v>523</v>
      </c>
      <c r="G169" s="12" t="s">
        <v>4422</v>
      </c>
      <c r="H169" s="9" t="s">
        <v>4423</v>
      </c>
      <c r="I169" s="1">
        <v>33</v>
      </c>
      <c r="J169" s="1">
        <v>33</v>
      </c>
      <c r="K169" s="1">
        <v>23</v>
      </c>
      <c r="L169" s="1">
        <v>50</v>
      </c>
      <c r="M169" s="78">
        <v>6.2617500000000001</v>
      </c>
      <c r="N169" s="101">
        <v>50</v>
      </c>
      <c r="O169" s="63">
        <v>2530</v>
      </c>
      <c r="P169" s="64">
        <f t="shared" si="3"/>
        <v>126500</v>
      </c>
    </row>
    <row r="170" spans="1:16" ht="26.25" customHeight="1" x14ac:dyDescent="0.2">
      <c r="A170" s="13"/>
      <c r="B170" s="73"/>
      <c r="C170" s="8" t="s">
        <v>4591</v>
      </c>
      <c r="D170" s="74" t="s">
        <v>69</v>
      </c>
      <c r="E170" s="12">
        <v>44486</v>
      </c>
      <c r="F170" s="74" t="s">
        <v>523</v>
      </c>
      <c r="G170" s="12" t="s">
        <v>4422</v>
      </c>
      <c r="H170" s="9" t="s">
        <v>4423</v>
      </c>
      <c r="I170" s="1">
        <v>66</v>
      </c>
      <c r="J170" s="1">
        <v>54</v>
      </c>
      <c r="K170" s="1">
        <v>22</v>
      </c>
      <c r="L170" s="1">
        <v>18</v>
      </c>
      <c r="M170" s="78">
        <v>19.602</v>
      </c>
      <c r="N170" s="101">
        <v>19.602</v>
      </c>
      <c r="O170" s="63">
        <v>2530</v>
      </c>
      <c r="P170" s="64">
        <f t="shared" si="3"/>
        <v>49593.06</v>
      </c>
    </row>
    <row r="171" spans="1:16" ht="26.25" customHeight="1" x14ac:dyDescent="0.2">
      <c r="A171" s="13"/>
      <c r="B171" s="73"/>
      <c r="C171" s="8" t="s">
        <v>4592</v>
      </c>
      <c r="D171" s="74" t="s">
        <v>69</v>
      </c>
      <c r="E171" s="12">
        <v>44486</v>
      </c>
      <c r="F171" s="74" t="s">
        <v>523</v>
      </c>
      <c r="G171" s="12" t="s">
        <v>4422</v>
      </c>
      <c r="H171" s="9" t="s">
        <v>4423</v>
      </c>
      <c r="I171" s="1">
        <v>50</v>
      </c>
      <c r="J171" s="1">
        <v>46</v>
      </c>
      <c r="K171" s="1">
        <v>30</v>
      </c>
      <c r="L171" s="1">
        <v>10</v>
      </c>
      <c r="M171" s="78">
        <v>17.25</v>
      </c>
      <c r="N171" s="101">
        <v>17.25</v>
      </c>
      <c r="O171" s="63">
        <v>2530</v>
      </c>
      <c r="P171" s="64">
        <f t="shared" si="3"/>
        <v>43642.5</v>
      </c>
    </row>
    <row r="172" spans="1:16" ht="26.25" customHeight="1" x14ac:dyDescent="0.2">
      <c r="A172" s="13"/>
      <c r="B172" s="73"/>
      <c r="C172" s="8" t="s">
        <v>4593</v>
      </c>
      <c r="D172" s="74" t="s">
        <v>69</v>
      </c>
      <c r="E172" s="12">
        <v>44486</v>
      </c>
      <c r="F172" s="74" t="s">
        <v>523</v>
      </c>
      <c r="G172" s="12" t="s">
        <v>4422</v>
      </c>
      <c r="H172" s="9" t="s">
        <v>4423</v>
      </c>
      <c r="I172" s="1">
        <v>42</v>
      </c>
      <c r="J172" s="1">
        <v>34</v>
      </c>
      <c r="K172" s="1">
        <v>80</v>
      </c>
      <c r="L172" s="1">
        <v>14</v>
      </c>
      <c r="M172" s="78">
        <v>28.56</v>
      </c>
      <c r="N172" s="101">
        <v>28.56</v>
      </c>
      <c r="O172" s="63">
        <v>2530</v>
      </c>
      <c r="P172" s="64">
        <f t="shared" si="3"/>
        <v>72256.800000000003</v>
      </c>
    </row>
    <row r="173" spans="1:16" ht="26.25" customHeight="1" x14ac:dyDescent="0.2">
      <c r="A173" s="13"/>
      <c r="B173" s="73"/>
      <c r="C173" s="8" t="s">
        <v>4594</v>
      </c>
      <c r="D173" s="74" t="s">
        <v>69</v>
      </c>
      <c r="E173" s="12">
        <v>44486</v>
      </c>
      <c r="F173" s="74" t="s">
        <v>523</v>
      </c>
      <c r="G173" s="12" t="s">
        <v>4422</v>
      </c>
      <c r="H173" s="9" t="s">
        <v>4423</v>
      </c>
      <c r="I173" s="1">
        <v>56</v>
      </c>
      <c r="J173" s="1">
        <v>35</v>
      </c>
      <c r="K173" s="1">
        <v>35</v>
      </c>
      <c r="L173" s="1">
        <v>15</v>
      </c>
      <c r="M173" s="78">
        <v>17.149999999999999</v>
      </c>
      <c r="N173" s="101">
        <v>17.149999999999999</v>
      </c>
      <c r="O173" s="63">
        <v>2530</v>
      </c>
      <c r="P173" s="64">
        <f t="shared" si="3"/>
        <v>43389.5</v>
      </c>
    </row>
    <row r="174" spans="1:16" ht="26.25" customHeight="1" x14ac:dyDescent="0.2">
      <c r="A174" s="13"/>
      <c r="B174" s="73"/>
      <c r="C174" s="8" t="s">
        <v>4595</v>
      </c>
      <c r="D174" s="74" t="s">
        <v>69</v>
      </c>
      <c r="E174" s="12">
        <v>44486</v>
      </c>
      <c r="F174" s="74" t="s">
        <v>523</v>
      </c>
      <c r="G174" s="12" t="s">
        <v>4422</v>
      </c>
      <c r="H174" s="9" t="s">
        <v>4423</v>
      </c>
      <c r="I174" s="1">
        <v>56</v>
      </c>
      <c r="J174" s="1">
        <v>35</v>
      </c>
      <c r="K174" s="1">
        <v>35</v>
      </c>
      <c r="L174" s="1">
        <v>15</v>
      </c>
      <c r="M174" s="78">
        <v>17.149999999999999</v>
      </c>
      <c r="N174" s="101">
        <v>17.149999999999999</v>
      </c>
      <c r="O174" s="63">
        <v>2530</v>
      </c>
      <c r="P174" s="64">
        <f t="shared" si="3"/>
        <v>43389.5</v>
      </c>
    </row>
    <row r="175" spans="1:16" ht="26.25" customHeight="1" x14ac:dyDescent="0.2">
      <c r="A175" s="13"/>
      <c r="B175" s="73"/>
      <c r="C175" s="8" t="s">
        <v>4596</v>
      </c>
      <c r="D175" s="74" t="s">
        <v>69</v>
      </c>
      <c r="E175" s="12">
        <v>44486</v>
      </c>
      <c r="F175" s="74" t="s">
        <v>523</v>
      </c>
      <c r="G175" s="12" t="s">
        <v>4422</v>
      </c>
      <c r="H175" s="9" t="s">
        <v>4423</v>
      </c>
      <c r="I175" s="1">
        <v>51</v>
      </c>
      <c r="J175" s="1">
        <v>26</v>
      </c>
      <c r="K175" s="1">
        <v>15</v>
      </c>
      <c r="L175" s="1">
        <v>4</v>
      </c>
      <c r="M175" s="78">
        <v>4.9725000000000001</v>
      </c>
      <c r="N175" s="101">
        <v>4.9725000000000001</v>
      </c>
      <c r="O175" s="63">
        <v>2530</v>
      </c>
      <c r="P175" s="64">
        <f t="shared" si="3"/>
        <v>12580.425000000001</v>
      </c>
    </row>
    <row r="176" spans="1:16" ht="26.25" customHeight="1" x14ac:dyDescent="0.2">
      <c r="A176" s="13"/>
      <c r="B176" s="73"/>
      <c r="C176" s="8" t="s">
        <v>4597</v>
      </c>
      <c r="D176" s="74" t="s">
        <v>69</v>
      </c>
      <c r="E176" s="12">
        <v>44486</v>
      </c>
      <c r="F176" s="74" t="s">
        <v>523</v>
      </c>
      <c r="G176" s="12" t="s">
        <v>4422</v>
      </c>
      <c r="H176" s="9" t="s">
        <v>4423</v>
      </c>
      <c r="I176" s="1">
        <v>153</v>
      </c>
      <c r="J176" s="1">
        <v>35</v>
      </c>
      <c r="K176" s="1">
        <v>35</v>
      </c>
      <c r="L176" s="1">
        <v>13</v>
      </c>
      <c r="M176" s="78">
        <v>46.856250000000003</v>
      </c>
      <c r="N176" s="101">
        <v>46.856250000000003</v>
      </c>
      <c r="O176" s="63">
        <v>2530</v>
      </c>
      <c r="P176" s="64">
        <f t="shared" si="3"/>
        <v>118546.3125</v>
      </c>
    </row>
    <row r="177" spans="1:16" ht="26.25" customHeight="1" x14ac:dyDescent="0.2">
      <c r="A177" s="13"/>
      <c r="B177" s="73"/>
      <c r="C177" s="8" t="s">
        <v>4598</v>
      </c>
      <c r="D177" s="74" t="s">
        <v>69</v>
      </c>
      <c r="E177" s="12">
        <v>44486</v>
      </c>
      <c r="F177" s="74" t="s">
        <v>523</v>
      </c>
      <c r="G177" s="12" t="s">
        <v>4422</v>
      </c>
      <c r="H177" s="9" t="s">
        <v>4423</v>
      </c>
      <c r="I177" s="1">
        <v>30</v>
      </c>
      <c r="J177" s="1">
        <v>20</v>
      </c>
      <c r="K177" s="1">
        <v>10</v>
      </c>
      <c r="L177" s="1">
        <v>1</v>
      </c>
      <c r="M177" s="78">
        <v>1.5</v>
      </c>
      <c r="N177" s="101">
        <v>1.5</v>
      </c>
      <c r="O177" s="63">
        <v>2530</v>
      </c>
      <c r="P177" s="64">
        <f t="shared" si="3"/>
        <v>3795</v>
      </c>
    </row>
    <row r="178" spans="1:16" ht="26.25" customHeight="1" x14ac:dyDescent="0.2">
      <c r="A178" s="13"/>
      <c r="B178" s="73"/>
      <c r="C178" s="8" t="s">
        <v>4599</v>
      </c>
      <c r="D178" s="74" t="s">
        <v>69</v>
      </c>
      <c r="E178" s="12">
        <v>44486</v>
      </c>
      <c r="F178" s="74" t="s">
        <v>523</v>
      </c>
      <c r="G178" s="12" t="s">
        <v>4422</v>
      </c>
      <c r="H178" s="9" t="s">
        <v>4423</v>
      </c>
      <c r="I178" s="1">
        <v>120</v>
      </c>
      <c r="J178" s="1">
        <v>50</v>
      </c>
      <c r="K178" s="1">
        <v>27</v>
      </c>
      <c r="L178" s="1">
        <v>22</v>
      </c>
      <c r="M178" s="78">
        <v>40.5</v>
      </c>
      <c r="N178" s="101">
        <v>40.5</v>
      </c>
      <c r="O178" s="63">
        <v>2530</v>
      </c>
      <c r="P178" s="64">
        <f t="shared" si="3"/>
        <v>102465</v>
      </c>
    </row>
    <row r="179" spans="1:16" ht="26.25" customHeight="1" x14ac:dyDescent="0.2">
      <c r="A179" s="13"/>
      <c r="B179" s="73"/>
      <c r="C179" s="8" t="s">
        <v>4600</v>
      </c>
      <c r="D179" s="74" t="s">
        <v>69</v>
      </c>
      <c r="E179" s="12">
        <v>44486</v>
      </c>
      <c r="F179" s="74" t="s">
        <v>523</v>
      </c>
      <c r="G179" s="12" t="s">
        <v>4422</v>
      </c>
      <c r="H179" s="9" t="s">
        <v>4423</v>
      </c>
      <c r="I179" s="1">
        <v>146</v>
      </c>
      <c r="J179" s="1">
        <v>23</v>
      </c>
      <c r="K179" s="1">
        <v>26</v>
      </c>
      <c r="L179" s="1">
        <v>15</v>
      </c>
      <c r="M179" s="78">
        <v>21.827000000000002</v>
      </c>
      <c r="N179" s="101">
        <v>21.827000000000002</v>
      </c>
      <c r="O179" s="63">
        <v>2530</v>
      </c>
      <c r="P179" s="64">
        <f t="shared" si="3"/>
        <v>55222.310000000005</v>
      </c>
    </row>
    <row r="180" spans="1:16" ht="26.25" customHeight="1" x14ac:dyDescent="0.2">
      <c r="A180" s="13"/>
      <c r="B180" s="73"/>
      <c r="C180" s="8" t="s">
        <v>4601</v>
      </c>
      <c r="D180" s="74" t="s">
        <v>69</v>
      </c>
      <c r="E180" s="12">
        <v>44486</v>
      </c>
      <c r="F180" s="74" t="s">
        <v>523</v>
      </c>
      <c r="G180" s="12" t="s">
        <v>4422</v>
      </c>
      <c r="H180" s="9" t="s">
        <v>4423</v>
      </c>
      <c r="I180" s="1">
        <v>30</v>
      </c>
      <c r="J180" s="1">
        <v>50</v>
      </c>
      <c r="K180" s="1">
        <v>10</v>
      </c>
      <c r="L180" s="1">
        <v>2</v>
      </c>
      <c r="M180" s="78">
        <v>3.75</v>
      </c>
      <c r="N180" s="101">
        <v>3.75</v>
      </c>
      <c r="O180" s="63">
        <v>2530</v>
      </c>
      <c r="P180" s="64">
        <f t="shared" si="3"/>
        <v>9487.5</v>
      </c>
    </row>
    <row r="181" spans="1:16" ht="26.25" customHeight="1" x14ac:dyDescent="0.2">
      <c r="A181" s="13"/>
      <c r="B181" s="106"/>
      <c r="C181" s="8" t="s">
        <v>4602</v>
      </c>
      <c r="D181" s="74" t="s">
        <v>69</v>
      </c>
      <c r="E181" s="12">
        <v>44486</v>
      </c>
      <c r="F181" s="74" t="s">
        <v>523</v>
      </c>
      <c r="G181" s="12" t="s">
        <v>4422</v>
      </c>
      <c r="H181" s="9" t="s">
        <v>4423</v>
      </c>
      <c r="I181" s="1">
        <v>57</v>
      </c>
      <c r="J181" s="1">
        <v>36</v>
      </c>
      <c r="K181" s="1">
        <v>35</v>
      </c>
      <c r="L181" s="1">
        <v>15</v>
      </c>
      <c r="M181" s="78">
        <v>17.954999999999998</v>
      </c>
      <c r="N181" s="101">
        <v>17.954999999999998</v>
      </c>
      <c r="O181" s="63">
        <v>2530</v>
      </c>
      <c r="P181" s="64">
        <f t="shared" si="3"/>
        <v>45426.149999999994</v>
      </c>
    </row>
    <row r="182" spans="1:16" ht="26.25" customHeight="1" x14ac:dyDescent="0.2">
      <c r="A182" s="13"/>
      <c r="B182" s="73" t="s">
        <v>4603</v>
      </c>
      <c r="C182" s="8" t="s">
        <v>4604</v>
      </c>
      <c r="D182" s="74" t="s">
        <v>69</v>
      </c>
      <c r="E182" s="12">
        <v>44486</v>
      </c>
      <c r="F182" s="74" t="s">
        <v>523</v>
      </c>
      <c r="G182" s="12" t="s">
        <v>4422</v>
      </c>
      <c r="H182" s="9" t="s">
        <v>4423</v>
      </c>
      <c r="I182" s="1">
        <v>35</v>
      </c>
      <c r="J182" s="1">
        <v>27</v>
      </c>
      <c r="K182" s="1">
        <v>36</v>
      </c>
      <c r="L182" s="1">
        <v>12</v>
      </c>
      <c r="M182" s="78">
        <v>8.5050000000000008</v>
      </c>
      <c r="N182" s="101">
        <v>12</v>
      </c>
      <c r="O182" s="63">
        <v>2530</v>
      </c>
      <c r="P182" s="64">
        <f t="shared" si="3"/>
        <v>30360</v>
      </c>
    </row>
    <row r="183" spans="1:16" ht="26.25" customHeight="1" x14ac:dyDescent="0.2">
      <c r="A183" s="13"/>
      <c r="B183" s="73"/>
      <c r="C183" s="8" t="s">
        <v>4605</v>
      </c>
      <c r="D183" s="74" t="s">
        <v>69</v>
      </c>
      <c r="E183" s="12">
        <v>44486</v>
      </c>
      <c r="F183" s="74" t="s">
        <v>523</v>
      </c>
      <c r="G183" s="12" t="s">
        <v>4422</v>
      </c>
      <c r="H183" s="9" t="s">
        <v>4423</v>
      </c>
      <c r="I183" s="1">
        <v>37</v>
      </c>
      <c r="J183" s="1">
        <v>35</v>
      </c>
      <c r="K183" s="1">
        <v>20</v>
      </c>
      <c r="L183" s="1">
        <v>8</v>
      </c>
      <c r="M183" s="78">
        <v>6.4749999999999996</v>
      </c>
      <c r="N183" s="101">
        <v>8</v>
      </c>
      <c r="O183" s="63">
        <v>2530</v>
      </c>
      <c r="P183" s="64">
        <f t="shared" si="3"/>
        <v>20240</v>
      </c>
    </row>
    <row r="184" spans="1:16" ht="26.25" customHeight="1" x14ac:dyDescent="0.2">
      <c r="A184" s="13"/>
      <c r="B184" s="73"/>
      <c r="C184" s="8" t="s">
        <v>4606</v>
      </c>
      <c r="D184" s="74" t="s">
        <v>69</v>
      </c>
      <c r="E184" s="12">
        <v>44486</v>
      </c>
      <c r="F184" s="74" t="s">
        <v>523</v>
      </c>
      <c r="G184" s="12" t="s">
        <v>4422</v>
      </c>
      <c r="H184" s="9" t="s">
        <v>4423</v>
      </c>
      <c r="I184" s="1">
        <v>62</v>
      </c>
      <c r="J184" s="1">
        <v>41</v>
      </c>
      <c r="K184" s="1">
        <v>73</v>
      </c>
      <c r="L184" s="1">
        <v>31</v>
      </c>
      <c r="M184" s="78">
        <v>46.391500000000001</v>
      </c>
      <c r="N184" s="101">
        <v>47</v>
      </c>
      <c r="O184" s="63">
        <v>2530</v>
      </c>
      <c r="P184" s="64">
        <f t="shared" si="3"/>
        <v>118910</v>
      </c>
    </row>
    <row r="185" spans="1:16" ht="26.25" customHeight="1" x14ac:dyDescent="0.2">
      <c r="A185" s="13"/>
      <c r="B185" s="73"/>
      <c r="C185" s="8" t="s">
        <v>4607</v>
      </c>
      <c r="D185" s="74" t="s">
        <v>69</v>
      </c>
      <c r="E185" s="12">
        <v>44486</v>
      </c>
      <c r="F185" s="74" t="s">
        <v>523</v>
      </c>
      <c r="G185" s="12" t="s">
        <v>4422</v>
      </c>
      <c r="H185" s="9" t="s">
        <v>4423</v>
      </c>
      <c r="I185" s="1">
        <v>62</v>
      </c>
      <c r="J185" s="1">
        <v>41</v>
      </c>
      <c r="K185" s="1">
        <v>73</v>
      </c>
      <c r="L185" s="1">
        <v>31</v>
      </c>
      <c r="M185" s="78">
        <v>46.391500000000001</v>
      </c>
      <c r="N185" s="101">
        <v>47</v>
      </c>
      <c r="O185" s="63">
        <v>2530</v>
      </c>
      <c r="P185" s="64">
        <f t="shared" si="3"/>
        <v>118910</v>
      </c>
    </row>
    <row r="186" spans="1:16" ht="26.25" customHeight="1" x14ac:dyDescent="0.2">
      <c r="A186" s="13"/>
      <c r="B186" s="73"/>
      <c r="C186" s="8" t="s">
        <v>4608</v>
      </c>
      <c r="D186" s="74" t="s">
        <v>69</v>
      </c>
      <c r="E186" s="12">
        <v>44486</v>
      </c>
      <c r="F186" s="74" t="s">
        <v>523</v>
      </c>
      <c r="G186" s="12" t="s">
        <v>4422</v>
      </c>
      <c r="H186" s="9" t="s">
        <v>4423</v>
      </c>
      <c r="I186" s="1">
        <v>62</v>
      </c>
      <c r="J186" s="1">
        <v>41</v>
      </c>
      <c r="K186" s="1">
        <v>73</v>
      </c>
      <c r="L186" s="1">
        <v>31</v>
      </c>
      <c r="M186" s="78">
        <v>46.391500000000001</v>
      </c>
      <c r="N186" s="101">
        <v>47</v>
      </c>
      <c r="O186" s="63">
        <v>2530</v>
      </c>
      <c r="P186" s="64">
        <f t="shared" si="3"/>
        <v>118910</v>
      </c>
    </row>
    <row r="187" spans="1:16" ht="26.25" customHeight="1" x14ac:dyDescent="0.2">
      <c r="A187" s="13"/>
      <c r="B187" s="73"/>
      <c r="C187" s="8" t="s">
        <v>4609</v>
      </c>
      <c r="D187" s="74" t="s">
        <v>69</v>
      </c>
      <c r="E187" s="12">
        <v>44486</v>
      </c>
      <c r="F187" s="74" t="s">
        <v>523</v>
      </c>
      <c r="G187" s="12" t="s">
        <v>4422</v>
      </c>
      <c r="H187" s="9" t="s">
        <v>4423</v>
      </c>
      <c r="I187" s="1">
        <v>62</v>
      </c>
      <c r="J187" s="1">
        <v>41</v>
      </c>
      <c r="K187" s="1">
        <v>73</v>
      </c>
      <c r="L187" s="1">
        <v>31</v>
      </c>
      <c r="M187" s="78">
        <v>46.391500000000001</v>
      </c>
      <c r="N187" s="101">
        <v>47</v>
      </c>
      <c r="O187" s="63">
        <v>2530</v>
      </c>
      <c r="P187" s="64">
        <f t="shared" si="3"/>
        <v>118910</v>
      </c>
    </row>
    <row r="188" spans="1:16" ht="26.25" customHeight="1" x14ac:dyDescent="0.2">
      <c r="A188" s="13"/>
      <c r="B188" s="73"/>
      <c r="C188" s="8" t="s">
        <v>4610</v>
      </c>
      <c r="D188" s="74" t="s">
        <v>69</v>
      </c>
      <c r="E188" s="12">
        <v>44486</v>
      </c>
      <c r="F188" s="74" t="s">
        <v>523</v>
      </c>
      <c r="G188" s="12" t="s">
        <v>4422</v>
      </c>
      <c r="H188" s="9" t="s">
        <v>4423</v>
      </c>
      <c r="I188" s="1">
        <v>62</v>
      </c>
      <c r="J188" s="1">
        <v>41</v>
      </c>
      <c r="K188" s="1">
        <v>73</v>
      </c>
      <c r="L188" s="1">
        <v>31</v>
      </c>
      <c r="M188" s="78">
        <v>46.391500000000001</v>
      </c>
      <c r="N188" s="101">
        <v>47</v>
      </c>
      <c r="O188" s="63">
        <v>2530</v>
      </c>
      <c r="P188" s="64">
        <f t="shared" si="3"/>
        <v>118910</v>
      </c>
    </row>
    <row r="189" spans="1:16" ht="26.25" customHeight="1" x14ac:dyDescent="0.2">
      <c r="A189" s="13"/>
      <c r="B189" s="73"/>
      <c r="C189" s="8" t="s">
        <v>4611</v>
      </c>
      <c r="D189" s="74" t="s">
        <v>69</v>
      </c>
      <c r="E189" s="12">
        <v>44486</v>
      </c>
      <c r="F189" s="74" t="s">
        <v>523</v>
      </c>
      <c r="G189" s="12" t="s">
        <v>4422</v>
      </c>
      <c r="H189" s="9" t="s">
        <v>4423</v>
      </c>
      <c r="I189" s="1">
        <v>62</v>
      </c>
      <c r="J189" s="1">
        <v>41</v>
      </c>
      <c r="K189" s="1">
        <v>73</v>
      </c>
      <c r="L189" s="1">
        <v>31</v>
      </c>
      <c r="M189" s="78">
        <v>46.391500000000001</v>
      </c>
      <c r="N189" s="101">
        <v>47</v>
      </c>
      <c r="O189" s="63">
        <v>2530</v>
      </c>
      <c r="P189" s="64">
        <f t="shared" si="3"/>
        <v>118910</v>
      </c>
    </row>
    <row r="190" spans="1:16" ht="26.25" customHeight="1" x14ac:dyDescent="0.2">
      <c r="A190" s="13"/>
      <c r="B190" s="73"/>
      <c r="C190" s="8" t="s">
        <v>4612</v>
      </c>
      <c r="D190" s="74" t="s">
        <v>69</v>
      </c>
      <c r="E190" s="12">
        <v>44486</v>
      </c>
      <c r="F190" s="74" t="s">
        <v>523</v>
      </c>
      <c r="G190" s="12" t="s">
        <v>4422</v>
      </c>
      <c r="H190" s="9" t="s">
        <v>4423</v>
      </c>
      <c r="I190" s="1">
        <v>62</v>
      </c>
      <c r="J190" s="1">
        <v>41</v>
      </c>
      <c r="K190" s="1">
        <v>73</v>
      </c>
      <c r="L190" s="1">
        <v>31</v>
      </c>
      <c r="M190" s="78">
        <v>46.391500000000001</v>
      </c>
      <c r="N190" s="101">
        <v>47</v>
      </c>
      <c r="O190" s="63">
        <v>2530</v>
      </c>
      <c r="P190" s="64">
        <f t="shared" si="3"/>
        <v>118910</v>
      </c>
    </row>
    <row r="191" spans="1:16" ht="26.25" customHeight="1" x14ac:dyDescent="0.2">
      <c r="A191" s="13"/>
      <c r="B191" s="73"/>
      <c r="C191" s="8" t="s">
        <v>4613</v>
      </c>
      <c r="D191" s="74" t="s">
        <v>69</v>
      </c>
      <c r="E191" s="12">
        <v>44486</v>
      </c>
      <c r="F191" s="74" t="s">
        <v>523</v>
      </c>
      <c r="G191" s="12" t="s">
        <v>4422</v>
      </c>
      <c r="H191" s="9" t="s">
        <v>4423</v>
      </c>
      <c r="I191" s="1">
        <v>62</v>
      </c>
      <c r="J191" s="1">
        <v>41</v>
      </c>
      <c r="K191" s="1">
        <v>73</v>
      </c>
      <c r="L191" s="1">
        <v>31</v>
      </c>
      <c r="M191" s="78">
        <v>46.391500000000001</v>
      </c>
      <c r="N191" s="101">
        <v>47</v>
      </c>
      <c r="O191" s="63">
        <v>2530</v>
      </c>
      <c r="P191" s="64">
        <f t="shared" si="3"/>
        <v>118910</v>
      </c>
    </row>
    <row r="192" spans="1:16" ht="26.25" customHeight="1" x14ac:dyDescent="0.2">
      <c r="A192" s="13"/>
      <c r="B192" s="73"/>
      <c r="C192" s="8" t="s">
        <v>4614</v>
      </c>
      <c r="D192" s="74" t="s">
        <v>69</v>
      </c>
      <c r="E192" s="12">
        <v>44486</v>
      </c>
      <c r="F192" s="74" t="s">
        <v>523</v>
      </c>
      <c r="G192" s="12" t="s">
        <v>4422</v>
      </c>
      <c r="H192" s="9" t="s">
        <v>4423</v>
      </c>
      <c r="I192" s="1">
        <v>35</v>
      </c>
      <c r="J192" s="1">
        <v>35</v>
      </c>
      <c r="K192" s="1">
        <v>18</v>
      </c>
      <c r="L192" s="1">
        <v>12</v>
      </c>
      <c r="M192" s="78">
        <v>5.5125000000000002</v>
      </c>
      <c r="N192" s="101">
        <v>12</v>
      </c>
      <c r="O192" s="63">
        <v>2530</v>
      </c>
      <c r="P192" s="64">
        <f t="shared" si="3"/>
        <v>30360</v>
      </c>
    </row>
    <row r="193" spans="1:16" ht="26.25" customHeight="1" x14ac:dyDescent="0.2">
      <c r="A193" s="13"/>
      <c r="B193" s="73"/>
      <c r="C193" s="8" t="s">
        <v>4615</v>
      </c>
      <c r="D193" s="74" t="s">
        <v>69</v>
      </c>
      <c r="E193" s="12">
        <v>44486</v>
      </c>
      <c r="F193" s="74" t="s">
        <v>523</v>
      </c>
      <c r="G193" s="12" t="s">
        <v>4422</v>
      </c>
      <c r="H193" s="9" t="s">
        <v>4423</v>
      </c>
      <c r="I193" s="1">
        <v>42</v>
      </c>
      <c r="J193" s="1">
        <v>34</v>
      </c>
      <c r="K193" s="1">
        <v>28</v>
      </c>
      <c r="L193" s="1">
        <v>9</v>
      </c>
      <c r="M193" s="78">
        <v>9.9960000000000004</v>
      </c>
      <c r="N193" s="101">
        <v>9.9960000000000004</v>
      </c>
      <c r="O193" s="63">
        <v>2530</v>
      </c>
      <c r="P193" s="64">
        <f t="shared" si="3"/>
        <v>25289.88</v>
      </c>
    </row>
    <row r="194" spans="1:16" ht="26.25" customHeight="1" x14ac:dyDescent="0.2">
      <c r="A194" s="13"/>
      <c r="B194" s="73"/>
      <c r="C194" s="8" t="s">
        <v>4616</v>
      </c>
      <c r="D194" s="74" t="s">
        <v>69</v>
      </c>
      <c r="E194" s="12">
        <v>44486</v>
      </c>
      <c r="F194" s="74" t="s">
        <v>523</v>
      </c>
      <c r="G194" s="12" t="s">
        <v>4422</v>
      </c>
      <c r="H194" s="9" t="s">
        <v>4423</v>
      </c>
      <c r="I194" s="1">
        <v>42</v>
      </c>
      <c r="J194" s="1">
        <v>34</v>
      </c>
      <c r="K194" s="1">
        <v>28</v>
      </c>
      <c r="L194" s="1">
        <v>9</v>
      </c>
      <c r="M194" s="78">
        <v>9.9960000000000004</v>
      </c>
      <c r="N194" s="101">
        <v>9.9960000000000004</v>
      </c>
      <c r="O194" s="63">
        <v>2530</v>
      </c>
      <c r="P194" s="64">
        <f t="shared" si="3"/>
        <v>25289.88</v>
      </c>
    </row>
    <row r="195" spans="1:16" ht="26.25" customHeight="1" x14ac:dyDescent="0.2">
      <c r="A195" s="13"/>
      <c r="B195" s="106"/>
      <c r="C195" s="8" t="s">
        <v>4617</v>
      </c>
      <c r="D195" s="74" t="s">
        <v>69</v>
      </c>
      <c r="E195" s="12">
        <v>44486</v>
      </c>
      <c r="F195" s="74" t="s">
        <v>523</v>
      </c>
      <c r="G195" s="12" t="s">
        <v>4422</v>
      </c>
      <c r="H195" s="9" t="s">
        <v>4423</v>
      </c>
      <c r="I195" s="1">
        <v>62</v>
      </c>
      <c r="J195" s="1">
        <v>41</v>
      </c>
      <c r="K195" s="1">
        <v>73</v>
      </c>
      <c r="L195" s="1">
        <v>31</v>
      </c>
      <c r="M195" s="78">
        <v>46.391500000000001</v>
      </c>
      <c r="N195" s="101">
        <v>47</v>
      </c>
      <c r="O195" s="63">
        <v>2530</v>
      </c>
      <c r="P195" s="64">
        <f t="shared" si="3"/>
        <v>118910</v>
      </c>
    </row>
    <row r="196" spans="1:16" ht="26.25" customHeight="1" x14ac:dyDescent="0.2">
      <c r="A196" s="108"/>
      <c r="B196" s="106" t="s">
        <v>4618</v>
      </c>
      <c r="C196" s="8" t="s">
        <v>4619</v>
      </c>
      <c r="D196" s="74" t="s">
        <v>69</v>
      </c>
      <c r="E196" s="12">
        <v>44486</v>
      </c>
      <c r="F196" s="74" t="s">
        <v>523</v>
      </c>
      <c r="G196" s="12" t="s">
        <v>4422</v>
      </c>
      <c r="H196" s="9" t="s">
        <v>4423</v>
      </c>
      <c r="I196" s="1">
        <v>202</v>
      </c>
      <c r="J196" s="1">
        <v>90</v>
      </c>
      <c r="K196" s="1">
        <v>26</v>
      </c>
      <c r="L196" s="1">
        <v>4</v>
      </c>
      <c r="M196" s="78">
        <v>118.17</v>
      </c>
      <c r="N196" s="101">
        <v>118.17</v>
      </c>
      <c r="O196" s="63">
        <v>2530</v>
      </c>
      <c r="P196" s="64">
        <f t="shared" si="3"/>
        <v>298970.09999999998</v>
      </c>
    </row>
    <row r="197" spans="1:16" ht="22.5" customHeight="1" x14ac:dyDescent="0.2">
      <c r="A197" s="165" t="s">
        <v>30</v>
      </c>
      <c r="B197" s="166"/>
      <c r="C197" s="166"/>
      <c r="D197" s="166"/>
      <c r="E197" s="166"/>
      <c r="F197" s="166"/>
      <c r="G197" s="166"/>
      <c r="H197" s="166"/>
      <c r="I197" s="166"/>
      <c r="J197" s="166"/>
      <c r="K197" s="166"/>
      <c r="L197" s="167"/>
      <c r="M197" s="77">
        <f>SUBTOTAL(109,Table22457891011234567891011121314151617181920212223242526272829303132[KG VOLUME])</f>
        <v>18</v>
      </c>
      <c r="N197" s="67">
        <f>SUM(N3:N196)</f>
        <v>4170.994999999999</v>
      </c>
      <c r="O197" s="168">
        <f>SUM(P3:P196)</f>
        <v>10552617.350000005</v>
      </c>
      <c r="P197" s="169"/>
    </row>
    <row r="198" spans="1:16" ht="18" customHeight="1" x14ac:dyDescent="0.2">
      <c r="A198" s="84"/>
      <c r="B198" s="55" t="s">
        <v>42</v>
      </c>
      <c r="C198" s="54"/>
      <c r="D198" s="56" t="s">
        <v>43</v>
      </c>
      <c r="E198" s="84"/>
      <c r="F198" s="84"/>
      <c r="G198" s="84"/>
      <c r="H198" s="84"/>
      <c r="I198" s="84"/>
      <c r="J198" s="84"/>
      <c r="K198" s="84"/>
      <c r="L198" s="84"/>
      <c r="M198" s="85"/>
      <c r="N198" s="86" t="s">
        <v>51</v>
      </c>
      <c r="O198" s="87"/>
      <c r="P198" s="87">
        <f>O197*10%</f>
        <v>1055261.7350000006</v>
      </c>
    </row>
    <row r="199" spans="1:16" ht="18" customHeight="1" thickBot="1" x14ac:dyDescent="0.25">
      <c r="A199" s="84"/>
      <c r="B199" s="55"/>
      <c r="C199" s="54"/>
      <c r="D199" s="56"/>
      <c r="E199" s="84"/>
      <c r="F199" s="84"/>
      <c r="G199" s="84"/>
      <c r="H199" s="84"/>
      <c r="I199" s="84"/>
      <c r="J199" s="84"/>
      <c r="K199" s="84"/>
      <c r="L199" s="84"/>
      <c r="M199" s="85"/>
      <c r="N199" s="88" t="s">
        <v>52</v>
      </c>
      <c r="O199" s="89"/>
      <c r="P199" s="89">
        <f>O197-P198</f>
        <v>9497355.6150000039</v>
      </c>
    </row>
    <row r="200" spans="1:16" ht="18" customHeight="1" x14ac:dyDescent="0.2">
      <c r="A200" s="10"/>
      <c r="H200" s="62"/>
      <c r="N200" s="61" t="s">
        <v>31</v>
      </c>
      <c r="P200" s="68">
        <f>P199*1%</f>
        <v>94973.556150000048</v>
      </c>
    </row>
    <row r="201" spans="1:16" ht="18" customHeight="1" thickBot="1" x14ac:dyDescent="0.25">
      <c r="A201" s="10"/>
      <c r="H201" s="62"/>
      <c r="N201" s="61" t="s">
        <v>53</v>
      </c>
      <c r="P201" s="70">
        <f>P199*2%</f>
        <v>189947.1123000001</v>
      </c>
    </row>
    <row r="202" spans="1:16" ht="18" customHeight="1" x14ac:dyDescent="0.2">
      <c r="A202" s="10"/>
      <c r="H202" s="62"/>
      <c r="N202" s="65" t="s">
        <v>32</v>
      </c>
      <c r="O202" s="66"/>
      <c r="P202" s="69">
        <f>P199+P200-P201</f>
        <v>9402382.0588500053</v>
      </c>
    </row>
    <row r="204" spans="1:16" x14ac:dyDescent="0.2">
      <c r="A204" s="10"/>
      <c r="H204" s="62"/>
      <c r="P204" s="70"/>
    </row>
    <row r="205" spans="1:16" x14ac:dyDescent="0.2">
      <c r="A205" s="10"/>
      <c r="H205" s="62"/>
      <c r="O205" s="57"/>
      <c r="P205" s="70"/>
    </row>
    <row r="206" spans="1:16" s="3" customFormat="1" x14ac:dyDescent="0.25">
      <c r="A206" s="10"/>
      <c r="B206" s="2"/>
      <c r="C206" s="2"/>
      <c r="E206" s="11"/>
      <c r="H206" s="62"/>
      <c r="N206" s="14"/>
      <c r="O206" s="14"/>
      <c r="P206" s="14"/>
    </row>
    <row r="207" spans="1:16" s="3" customFormat="1" x14ac:dyDescent="0.25">
      <c r="A207" s="10"/>
      <c r="B207" s="2"/>
      <c r="C207" s="2"/>
      <c r="E207" s="11"/>
      <c r="H207" s="62"/>
      <c r="N207" s="14"/>
      <c r="O207" s="14"/>
      <c r="P207" s="14"/>
    </row>
    <row r="208" spans="1:16" s="3" customFormat="1" x14ac:dyDescent="0.25">
      <c r="A208" s="10"/>
      <c r="B208" s="2"/>
      <c r="C208" s="2"/>
      <c r="E208" s="11"/>
      <c r="H208" s="62"/>
      <c r="N208" s="14"/>
      <c r="O208" s="14"/>
      <c r="P208" s="14"/>
    </row>
    <row r="209" spans="1:16" s="3" customFormat="1" x14ac:dyDescent="0.25">
      <c r="A209" s="10"/>
      <c r="B209" s="2"/>
      <c r="C209" s="2"/>
      <c r="E209" s="11"/>
      <c r="H209" s="62"/>
      <c r="N209" s="14"/>
      <c r="O209" s="14"/>
      <c r="P209" s="14"/>
    </row>
    <row r="210" spans="1:16" s="3" customFormat="1" x14ac:dyDescent="0.25">
      <c r="A210" s="10"/>
      <c r="B210" s="2"/>
      <c r="C210" s="2"/>
      <c r="E210" s="11"/>
      <c r="H210" s="62"/>
      <c r="N210" s="14"/>
      <c r="O210" s="14"/>
      <c r="P210" s="14"/>
    </row>
    <row r="211" spans="1:16" s="3" customFormat="1" x14ac:dyDescent="0.25">
      <c r="A211" s="10"/>
      <c r="B211" s="2"/>
      <c r="C211" s="2"/>
      <c r="E211" s="11"/>
      <c r="H211" s="62"/>
      <c r="N211" s="14"/>
      <c r="O211" s="14"/>
      <c r="P211" s="14"/>
    </row>
    <row r="212" spans="1:16" s="3" customFormat="1" x14ac:dyDescent="0.25">
      <c r="A212" s="10"/>
      <c r="B212" s="2"/>
      <c r="C212" s="2"/>
      <c r="E212" s="11"/>
      <c r="H212" s="62"/>
      <c r="N212" s="14"/>
      <c r="O212" s="14"/>
      <c r="P212" s="14"/>
    </row>
    <row r="213" spans="1:16" s="3" customFormat="1" x14ac:dyDescent="0.25">
      <c r="A213" s="10"/>
      <c r="B213" s="2"/>
      <c r="C213" s="2"/>
      <c r="E213" s="11"/>
      <c r="H213" s="62"/>
      <c r="N213" s="14"/>
      <c r="O213" s="14"/>
      <c r="P213" s="14"/>
    </row>
    <row r="214" spans="1:16" s="3" customFormat="1" x14ac:dyDescent="0.25">
      <c r="A214" s="10"/>
      <c r="B214" s="2"/>
      <c r="C214" s="2"/>
      <c r="E214" s="11"/>
      <c r="H214" s="62"/>
      <c r="N214" s="14"/>
      <c r="O214" s="14"/>
      <c r="P214" s="14"/>
    </row>
    <row r="215" spans="1:16" s="3" customFormat="1" x14ac:dyDescent="0.25">
      <c r="A215" s="10"/>
      <c r="B215" s="2"/>
      <c r="C215" s="2"/>
      <c r="E215" s="11"/>
      <c r="H215" s="62"/>
      <c r="N215" s="14"/>
      <c r="O215" s="14"/>
      <c r="P215" s="14"/>
    </row>
    <row r="216" spans="1:16" s="3" customFormat="1" x14ac:dyDescent="0.25">
      <c r="A216" s="10"/>
      <c r="B216" s="2"/>
      <c r="C216" s="2"/>
      <c r="E216" s="11"/>
      <c r="H216" s="62"/>
      <c r="N216" s="14"/>
      <c r="O216" s="14"/>
      <c r="P216" s="14"/>
    </row>
    <row r="217" spans="1:16" s="3" customFormat="1" x14ac:dyDescent="0.25">
      <c r="A217" s="10"/>
      <c r="B217" s="2"/>
      <c r="C217" s="2"/>
      <c r="E217" s="11"/>
      <c r="H217" s="62"/>
      <c r="N217" s="14"/>
      <c r="O217" s="14"/>
      <c r="P217" s="14"/>
    </row>
  </sheetData>
  <mergeCells count="2">
    <mergeCell ref="A197:L197"/>
    <mergeCell ref="O197:P197"/>
  </mergeCells>
  <conditionalFormatting sqref="B3">
    <cfRule type="duplicateValues" dxfId="493" priority="105"/>
  </conditionalFormatting>
  <conditionalFormatting sqref="B4:B196">
    <cfRule type="duplicateValues" dxfId="492" priority="10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75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54" sqref="A3:XFD54"/>
    </sheetView>
  </sheetViews>
  <sheetFormatPr defaultRowHeight="15" x14ac:dyDescent="0.2"/>
  <cols>
    <col min="1" max="1" width="8" style="4" customWidth="1"/>
    <col min="2" max="2" width="19.5703125" style="2" customWidth="1"/>
    <col min="3" max="3" width="16" style="2" customWidth="1"/>
    <col min="4" max="4" width="11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2.5" customHeight="1" x14ac:dyDescent="0.2">
      <c r="A3" s="81">
        <v>402239</v>
      </c>
      <c r="B3" s="72" t="s">
        <v>4620</v>
      </c>
      <c r="C3" s="8" t="s">
        <v>4621</v>
      </c>
      <c r="D3" s="74" t="s">
        <v>69</v>
      </c>
      <c r="E3" s="12">
        <v>44487</v>
      </c>
      <c r="F3" s="74" t="s">
        <v>523</v>
      </c>
      <c r="G3" s="12" t="s">
        <v>4422</v>
      </c>
      <c r="H3" s="9" t="s">
        <v>4423</v>
      </c>
      <c r="I3" s="1">
        <v>47</v>
      </c>
      <c r="J3" s="1">
        <v>56</v>
      </c>
      <c r="K3" s="1">
        <v>33</v>
      </c>
      <c r="L3" s="1">
        <v>23</v>
      </c>
      <c r="M3" s="78">
        <v>21.713999999999999</v>
      </c>
      <c r="N3" s="101">
        <v>23</v>
      </c>
      <c r="O3" s="63">
        <v>2530</v>
      </c>
      <c r="P3" s="64">
        <f>Table2245789101123456789101112131415161718192021222324252627282930313233[[#This Row],[PEMBULATAN]]*O3</f>
        <v>58190</v>
      </c>
    </row>
    <row r="4" spans="1:16" ht="22.5" customHeight="1" x14ac:dyDescent="0.2">
      <c r="A4" s="13"/>
      <c r="B4" s="73"/>
      <c r="C4" s="71" t="s">
        <v>4622</v>
      </c>
      <c r="D4" s="76" t="s">
        <v>69</v>
      </c>
      <c r="E4" s="12">
        <v>44487</v>
      </c>
      <c r="F4" s="74" t="s">
        <v>523</v>
      </c>
      <c r="G4" s="12" t="s">
        <v>4422</v>
      </c>
      <c r="H4" s="75" t="s">
        <v>4423</v>
      </c>
      <c r="I4" s="15">
        <v>65</v>
      </c>
      <c r="J4" s="15">
        <v>65</v>
      </c>
      <c r="K4" s="15">
        <v>27</v>
      </c>
      <c r="L4" s="15">
        <v>12</v>
      </c>
      <c r="M4" s="79">
        <v>28.518750000000001</v>
      </c>
      <c r="N4" s="101">
        <v>28.518750000000001</v>
      </c>
      <c r="O4" s="63">
        <v>2530</v>
      </c>
      <c r="P4" s="64">
        <f>Table2245789101123456789101112131415161718192021222324252627282930313233[[#This Row],[PEMBULATAN]]*O4</f>
        <v>72152.4375</v>
      </c>
    </row>
    <row r="5" spans="1:16" ht="22.5" customHeight="1" x14ac:dyDescent="0.2">
      <c r="A5" s="13"/>
      <c r="B5" s="73"/>
      <c r="C5" s="71" t="s">
        <v>4623</v>
      </c>
      <c r="D5" s="76" t="s">
        <v>69</v>
      </c>
      <c r="E5" s="12">
        <v>44487</v>
      </c>
      <c r="F5" s="74" t="s">
        <v>523</v>
      </c>
      <c r="G5" s="12" t="s">
        <v>4422</v>
      </c>
      <c r="H5" s="75" t="s">
        <v>4423</v>
      </c>
      <c r="I5" s="15">
        <v>40</v>
      </c>
      <c r="J5" s="15">
        <v>30</v>
      </c>
      <c r="K5" s="15">
        <v>15</v>
      </c>
      <c r="L5" s="15">
        <v>2</v>
      </c>
      <c r="M5" s="79">
        <v>4.5</v>
      </c>
      <c r="N5" s="101">
        <v>4.5</v>
      </c>
      <c r="O5" s="63">
        <v>2530</v>
      </c>
      <c r="P5" s="64">
        <f>Table2245789101123456789101112131415161718192021222324252627282930313233[[#This Row],[PEMBULATAN]]*O5</f>
        <v>11385</v>
      </c>
    </row>
    <row r="6" spans="1:16" ht="22.5" customHeight="1" x14ac:dyDescent="0.2">
      <c r="A6" s="13"/>
      <c r="B6" s="73"/>
      <c r="C6" s="71" t="s">
        <v>4624</v>
      </c>
      <c r="D6" s="76" t="s">
        <v>69</v>
      </c>
      <c r="E6" s="12">
        <v>44487</v>
      </c>
      <c r="F6" s="74" t="s">
        <v>523</v>
      </c>
      <c r="G6" s="12" t="s">
        <v>4422</v>
      </c>
      <c r="H6" s="75" t="s">
        <v>4423</v>
      </c>
      <c r="I6" s="15">
        <v>75</v>
      </c>
      <c r="J6" s="15">
        <v>60</v>
      </c>
      <c r="K6" s="15">
        <v>35</v>
      </c>
      <c r="L6" s="15">
        <v>21</v>
      </c>
      <c r="M6" s="79">
        <v>39.375</v>
      </c>
      <c r="N6" s="101">
        <v>40</v>
      </c>
      <c r="O6" s="63">
        <v>2530</v>
      </c>
      <c r="P6" s="64">
        <f>Table2245789101123456789101112131415161718192021222324252627282930313233[[#This Row],[PEMBULATAN]]*O6</f>
        <v>101200</v>
      </c>
    </row>
    <row r="7" spans="1:16" ht="22.5" customHeight="1" x14ac:dyDescent="0.2">
      <c r="A7" s="13"/>
      <c r="B7" s="73"/>
      <c r="C7" s="71" t="s">
        <v>4625</v>
      </c>
      <c r="D7" s="76" t="s">
        <v>69</v>
      </c>
      <c r="E7" s="12">
        <v>44487</v>
      </c>
      <c r="F7" s="74" t="s">
        <v>523</v>
      </c>
      <c r="G7" s="12" t="s">
        <v>4422</v>
      </c>
      <c r="H7" s="75" t="s">
        <v>4423</v>
      </c>
      <c r="I7" s="15">
        <v>46</v>
      </c>
      <c r="J7" s="15">
        <v>32</v>
      </c>
      <c r="K7" s="15">
        <v>18</v>
      </c>
      <c r="L7" s="15">
        <v>3</v>
      </c>
      <c r="M7" s="79">
        <v>6.6239999999999997</v>
      </c>
      <c r="N7" s="101">
        <v>6.6239999999999997</v>
      </c>
      <c r="O7" s="63">
        <v>2530</v>
      </c>
      <c r="P7" s="64">
        <f>Table2245789101123456789101112131415161718192021222324252627282930313233[[#This Row],[PEMBULATAN]]*O7</f>
        <v>16758.719999999998</v>
      </c>
    </row>
    <row r="8" spans="1:16" ht="22.5" customHeight="1" x14ac:dyDescent="0.2">
      <c r="A8" s="13"/>
      <c r="B8" s="73"/>
      <c r="C8" s="71" t="s">
        <v>4626</v>
      </c>
      <c r="D8" s="76" t="s">
        <v>69</v>
      </c>
      <c r="E8" s="12">
        <v>44487</v>
      </c>
      <c r="F8" s="74" t="s">
        <v>523</v>
      </c>
      <c r="G8" s="12" t="s">
        <v>4422</v>
      </c>
      <c r="H8" s="75" t="s">
        <v>4423</v>
      </c>
      <c r="I8" s="15">
        <v>37</v>
      </c>
      <c r="J8" s="15">
        <v>34</v>
      </c>
      <c r="K8" s="15">
        <v>34</v>
      </c>
      <c r="L8" s="15">
        <v>5</v>
      </c>
      <c r="M8" s="79">
        <v>10.693</v>
      </c>
      <c r="N8" s="101">
        <v>10.693</v>
      </c>
      <c r="O8" s="63">
        <v>2530</v>
      </c>
      <c r="P8" s="64">
        <f>Table2245789101123456789101112131415161718192021222324252627282930313233[[#This Row],[PEMBULATAN]]*O8</f>
        <v>27053.289999999997</v>
      </c>
    </row>
    <row r="9" spans="1:16" ht="22.5" customHeight="1" x14ac:dyDescent="0.2">
      <c r="A9" s="13"/>
      <c r="B9" s="73"/>
      <c r="C9" s="71" t="s">
        <v>4627</v>
      </c>
      <c r="D9" s="76" t="s">
        <v>69</v>
      </c>
      <c r="E9" s="12">
        <v>44487</v>
      </c>
      <c r="F9" s="74" t="s">
        <v>523</v>
      </c>
      <c r="G9" s="12" t="s">
        <v>4422</v>
      </c>
      <c r="H9" s="75" t="s">
        <v>4423</v>
      </c>
      <c r="I9" s="15">
        <v>30</v>
      </c>
      <c r="J9" s="15">
        <v>18</v>
      </c>
      <c r="K9" s="15">
        <v>12</v>
      </c>
      <c r="L9" s="15">
        <v>2</v>
      </c>
      <c r="M9" s="79">
        <v>1.62</v>
      </c>
      <c r="N9" s="101">
        <v>2</v>
      </c>
      <c r="O9" s="63">
        <v>2530</v>
      </c>
      <c r="P9" s="64">
        <f>Table2245789101123456789101112131415161718192021222324252627282930313233[[#This Row],[PEMBULATAN]]*O9</f>
        <v>5060</v>
      </c>
    </row>
    <row r="10" spans="1:16" ht="22.5" customHeight="1" x14ac:dyDescent="0.2">
      <c r="A10" s="13"/>
      <c r="B10" s="73"/>
      <c r="C10" s="71" t="s">
        <v>4628</v>
      </c>
      <c r="D10" s="76" t="s">
        <v>69</v>
      </c>
      <c r="E10" s="12">
        <v>44487</v>
      </c>
      <c r="F10" s="74" t="s">
        <v>523</v>
      </c>
      <c r="G10" s="12" t="s">
        <v>4422</v>
      </c>
      <c r="H10" s="75" t="s">
        <v>4423</v>
      </c>
      <c r="I10" s="15">
        <v>47</v>
      </c>
      <c r="J10" s="15">
        <v>43</v>
      </c>
      <c r="K10" s="15">
        <v>10</v>
      </c>
      <c r="L10" s="15">
        <v>2</v>
      </c>
      <c r="M10" s="79">
        <v>5.0525000000000002</v>
      </c>
      <c r="N10" s="101">
        <v>5.0525000000000002</v>
      </c>
      <c r="O10" s="63">
        <v>2530</v>
      </c>
      <c r="P10" s="64">
        <f>Table2245789101123456789101112131415161718192021222324252627282930313233[[#This Row],[PEMBULATAN]]*O10</f>
        <v>12782.825000000001</v>
      </c>
    </row>
    <row r="11" spans="1:16" ht="22.5" customHeight="1" x14ac:dyDescent="0.2">
      <c r="A11" s="13"/>
      <c r="B11" s="73"/>
      <c r="C11" s="71" t="s">
        <v>4629</v>
      </c>
      <c r="D11" s="76" t="s">
        <v>69</v>
      </c>
      <c r="E11" s="12">
        <v>44487</v>
      </c>
      <c r="F11" s="74" t="s">
        <v>523</v>
      </c>
      <c r="G11" s="12" t="s">
        <v>4422</v>
      </c>
      <c r="H11" s="75" t="s">
        <v>4423</v>
      </c>
      <c r="I11" s="15">
        <v>90</v>
      </c>
      <c r="J11" s="15">
        <v>60</v>
      </c>
      <c r="K11" s="15">
        <v>25</v>
      </c>
      <c r="L11" s="15">
        <v>22</v>
      </c>
      <c r="M11" s="79">
        <v>33.75</v>
      </c>
      <c r="N11" s="101">
        <v>33.75</v>
      </c>
      <c r="O11" s="63">
        <v>2530</v>
      </c>
      <c r="P11" s="64">
        <f>Table2245789101123456789101112131415161718192021222324252627282930313233[[#This Row],[PEMBULATAN]]*O11</f>
        <v>85387.5</v>
      </c>
    </row>
    <row r="12" spans="1:16" ht="22.5" customHeight="1" x14ac:dyDescent="0.2">
      <c r="A12" s="13"/>
      <c r="B12" s="73"/>
      <c r="C12" s="71" t="s">
        <v>4630</v>
      </c>
      <c r="D12" s="76" t="s">
        <v>69</v>
      </c>
      <c r="E12" s="12">
        <v>44487</v>
      </c>
      <c r="F12" s="74" t="s">
        <v>523</v>
      </c>
      <c r="G12" s="12" t="s">
        <v>4422</v>
      </c>
      <c r="H12" s="75" t="s">
        <v>4423</v>
      </c>
      <c r="I12" s="15">
        <v>124</v>
      </c>
      <c r="J12" s="15">
        <v>38</v>
      </c>
      <c r="K12" s="15">
        <v>3</v>
      </c>
      <c r="L12" s="15">
        <v>2</v>
      </c>
      <c r="M12" s="79">
        <v>3.5339999999999998</v>
      </c>
      <c r="N12" s="101">
        <v>3.5339999999999998</v>
      </c>
      <c r="O12" s="63">
        <v>2530</v>
      </c>
      <c r="P12" s="64">
        <f>Table2245789101123456789101112131415161718192021222324252627282930313233[[#This Row],[PEMBULATAN]]*O12</f>
        <v>8941.0199999999986</v>
      </c>
    </row>
    <row r="13" spans="1:16" ht="22.5" customHeight="1" x14ac:dyDescent="0.2">
      <c r="A13" s="13"/>
      <c r="B13" s="73"/>
      <c r="C13" s="71" t="s">
        <v>4631</v>
      </c>
      <c r="D13" s="76" t="s">
        <v>69</v>
      </c>
      <c r="E13" s="12">
        <v>44487</v>
      </c>
      <c r="F13" s="74" t="s">
        <v>523</v>
      </c>
      <c r="G13" s="12" t="s">
        <v>4422</v>
      </c>
      <c r="H13" s="75" t="s">
        <v>4423</v>
      </c>
      <c r="I13" s="15">
        <v>58</v>
      </c>
      <c r="J13" s="15">
        <v>41</v>
      </c>
      <c r="K13" s="15">
        <v>34</v>
      </c>
      <c r="L13" s="15">
        <v>5</v>
      </c>
      <c r="M13" s="79">
        <v>20.213000000000001</v>
      </c>
      <c r="N13" s="101">
        <v>20.213000000000001</v>
      </c>
      <c r="O13" s="63">
        <v>2530</v>
      </c>
      <c r="P13" s="64">
        <f>Table2245789101123456789101112131415161718192021222324252627282930313233[[#This Row],[PEMBULATAN]]*O13</f>
        <v>51138.89</v>
      </c>
    </row>
    <row r="14" spans="1:16" ht="22.5" customHeight="1" x14ac:dyDescent="0.2">
      <c r="A14" s="13"/>
      <c r="B14" s="73"/>
      <c r="C14" s="71" t="s">
        <v>4632</v>
      </c>
      <c r="D14" s="76" t="s">
        <v>69</v>
      </c>
      <c r="E14" s="12">
        <v>44487</v>
      </c>
      <c r="F14" s="74" t="s">
        <v>523</v>
      </c>
      <c r="G14" s="12" t="s">
        <v>4422</v>
      </c>
      <c r="H14" s="75" t="s">
        <v>4423</v>
      </c>
      <c r="I14" s="15">
        <v>45</v>
      </c>
      <c r="J14" s="15">
        <v>38</v>
      </c>
      <c r="K14" s="15">
        <v>52</v>
      </c>
      <c r="L14" s="15">
        <v>2</v>
      </c>
      <c r="M14" s="79">
        <v>22.23</v>
      </c>
      <c r="N14" s="101">
        <v>22.23</v>
      </c>
      <c r="O14" s="63">
        <v>2530</v>
      </c>
      <c r="P14" s="64">
        <f>Table2245789101123456789101112131415161718192021222324252627282930313233[[#This Row],[PEMBULATAN]]*O14</f>
        <v>56241.9</v>
      </c>
    </row>
    <row r="15" spans="1:16" ht="22.5" customHeight="1" x14ac:dyDescent="0.2">
      <c r="A15" s="13"/>
      <c r="B15" s="73"/>
      <c r="C15" s="71" t="s">
        <v>4633</v>
      </c>
      <c r="D15" s="76" t="s">
        <v>69</v>
      </c>
      <c r="E15" s="12">
        <v>44487</v>
      </c>
      <c r="F15" s="74" t="s">
        <v>523</v>
      </c>
      <c r="G15" s="12" t="s">
        <v>4422</v>
      </c>
      <c r="H15" s="75" t="s">
        <v>4423</v>
      </c>
      <c r="I15" s="15">
        <v>25</v>
      </c>
      <c r="J15" s="15">
        <v>33</v>
      </c>
      <c r="K15" s="15">
        <v>10</v>
      </c>
      <c r="L15" s="15">
        <v>1</v>
      </c>
      <c r="M15" s="79">
        <v>2.0625</v>
      </c>
      <c r="N15" s="101">
        <v>2.0625</v>
      </c>
      <c r="O15" s="63">
        <v>2530</v>
      </c>
      <c r="P15" s="64">
        <f>Table2245789101123456789101112131415161718192021222324252627282930313233[[#This Row],[PEMBULATAN]]*O15</f>
        <v>5218.125</v>
      </c>
    </row>
    <row r="16" spans="1:16" ht="22.5" customHeight="1" x14ac:dyDescent="0.2">
      <c r="A16" s="13"/>
      <c r="B16" s="73"/>
      <c r="C16" s="71" t="s">
        <v>4634</v>
      </c>
      <c r="D16" s="76" t="s">
        <v>69</v>
      </c>
      <c r="E16" s="12">
        <v>44487</v>
      </c>
      <c r="F16" s="74" t="s">
        <v>523</v>
      </c>
      <c r="G16" s="12" t="s">
        <v>4422</v>
      </c>
      <c r="H16" s="75" t="s">
        <v>4423</v>
      </c>
      <c r="I16" s="15">
        <v>45</v>
      </c>
      <c r="J16" s="15">
        <v>28</v>
      </c>
      <c r="K16" s="15">
        <v>67</v>
      </c>
      <c r="L16" s="15">
        <v>13</v>
      </c>
      <c r="M16" s="79">
        <v>21.105</v>
      </c>
      <c r="N16" s="101">
        <v>21.105</v>
      </c>
      <c r="O16" s="63">
        <v>2530</v>
      </c>
      <c r="P16" s="64">
        <f>Table2245789101123456789101112131415161718192021222324252627282930313233[[#This Row],[PEMBULATAN]]*O16</f>
        <v>53395.65</v>
      </c>
    </row>
    <row r="17" spans="1:16" ht="22.5" customHeight="1" x14ac:dyDescent="0.2">
      <c r="A17" s="13"/>
      <c r="B17" s="73"/>
      <c r="C17" s="71" t="s">
        <v>4635</v>
      </c>
      <c r="D17" s="76" t="s">
        <v>69</v>
      </c>
      <c r="E17" s="12">
        <v>44487</v>
      </c>
      <c r="F17" s="74" t="s">
        <v>523</v>
      </c>
      <c r="G17" s="12" t="s">
        <v>4422</v>
      </c>
      <c r="H17" s="75" t="s">
        <v>4423</v>
      </c>
      <c r="I17" s="15">
        <v>39</v>
      </c>
      <c r="J17" s="15">
        <v>68</v>
      </c>
      <c r="K17" s="15">
        <v>13</v>
      </c>
      <c r="L17" s="15">
        <v>6</v>
      </c>
      <c r="M17" s="79">
        <v>8.6189999999999998</v>
      </c>
      <c r="N17" s="101">
        <v>8.6189999999999998</v>
      </c>
      <c r="O17" s="63">
        <v>2530</v>
      </c>
      <c r="P17" s="64">
        <f>Table2245789101123456789101112131415161718192021222324252627282930313233[[#This Row],[PEMBULATAN]]*O17</f>
        <v>21806.07</v>
      </c>
    </row>
    <row r="18" spans="1:16" ht="22.5" customHeight="1" x14ac:dyDescent="0.2">
      <c r="A18" s="13"/>
      <c r="B18" s="73"/>
      <c r="C18" s="71" t="s">
        <v>4636</v>
      </c>
      <c r="D18" s="76" t="s">
        <v>69</v>
      </c>
      <c r="E18" s="12">
        <v>44487</v>
      </c>
      <c r="F18" s="74" t="s">
        <v>523</v>
      </c>
      <c r="G18" s="12" t="s">
        <v>4422</v>
      </c>
      <c r="H18" s="75" t="s">
        <v>4423</v>
      </c>
      <c r="I18" s="15">
        <v>42</v>
      </c>
      <c r="J18" s="15">
        <v>31</v>
      </c>
      <c r="K18" s="15">
        <v>31</v>
      </c>
      <c r="L18" s="15">
        <v>1</v>
      </c>
      <c r="M18" s="79">
        <v>10.0905</v>
      </c>
      <c r="N18" s="101">
        <v>10.0905</v>
      </c>
      <c r="O18" s="63">
        <v>2530</v>
      </c>
      <c r="P18" s="64">
        <f>Table2245789101123456789101112131415161718192021222324252627282930313233[[#This Row],[PEMBULATAN]]*O18</f>
        <v>25528.965</v>
      </c>
    </row>
    <row r="19" spans="1:16" ht="22.5" customHeight="1" x14ac:dyDescent="0.2">
      <c r="A19" s="13"/>
      <c r="B19" s="73"/>
      <c r="C19" s="71" t="s">
        <v>4637</v>
      </c>
      <c r="D19" s="76" t="s">
        <v>69</v>
      </c>
      <c r="E19" s="12">
        <v>44487</v>
      </c>
      <c r="F19" s="74" t="s">
        <v>523</v>
      </c>
      <c r="G19" s="12" t="s">
        <v>4422</v>
      </c>
      <c r="H19" s="75" t="s">
        <v>4423</v>
      </c>
      <c r="I19" s="15">
        <v>58</v>
      </c>
      <c r="J19" s="15">
        <v>36</v>
      </c>
      <c r="K19" s="15">
        <v>26</v>
      </c>
      <c r="L19" s="15">
        <v>3</v>
      </c>
      <c r="M19" s="79">
        <v>13.571999999999999</v>
      </c>
      <c r="N19" s="101">
        <v>13.571999999999999</v>
      </c>
      <c r="O19" s="63">
        <v>2530</v>
      </c>
      <c r="P19" s="64">
        <f>Table2245789101123456789101112131415161718192021222324252627282930313233[[#This Row],[PEMBULATAN]]*O19</f>
        <v>34337.159999999996</v>
      </c>
    </row>
    <row r="20" spans="1:16" ht="22.5" customHeight="1" x14ac:dyDescent="0.2">
      <c r="A20" s="13"/>
      <c r="B20" s="73"/>
      <c r="C20" s="71" t="s">
        <v>4638</v>
      </c>
      <c r="D20" s="76" t="s">
        <v>69</v>
      </c>
      <c r="E20" s="12">
        <v>44487</v>
      </c>
      <c r="F20" s="74" t="s">
        <v>523</v>
      </c>
      <c r="G20" s="12" t="s">
        <v>4422</v>
      </c>
      <c r="H20" s="75" t="s">
        <v>4423</v>
      </c>
      <c r="I20" s="15">
        <v>62</v>
      </c>
      <c r="J20" s="15">
        <v>47</v>
      </c>
      <c r="K20" s="15">
        <v>10</v>
      </c>
      <c r="L20" s="15">
        <v>5</v>
      </c>
      <c r="M20" s="79">
        <v>7.2850000000000001</v>
      </c>
      <c r="N20" s="101">
        <v>7.2850000000000001</v>
      </c>
      <c r="O20" s="63">
        <v>2530</v>
      </c>
      <c r="P20" s="64">
        <f>Table2245789101123456789101112131415161718192021222324252627282930313233[[#This Row],[PEMBULATAN]]*O20</f>
        <v>18431.05</v>
      </c>
    </row>
    <row r="21" spans="1:16" ht="22.5" customHeight="1" x14ac:dyDescent="0.2">
      <c r="A21" s="13"/>
      <c r="B21" s="73"/>
      <c r="C21" s="71" t="s">
        <v>4639</v>
      </c>
      <c r="D21" s="76" t="s">
        <v>69</v>
      </c>
      <c r="E21" s="12">
        <v>44487</v>
      </c>
      <c r="F21" s="74" t="s">
        <v>523</v>
      </c>
      <c r="G21" s="12" t="s">
        <v>4422</v>
      </c>
      <c r="H21" s="75" t="s">
        <v>4423</v>
      </c>
      <c r="I21" s="15">
        <v>49</v>
      </c>
      <c r="J21" s="15">
        <v>53</v>
      </c>
      <c r="K21" s="15">
        <v>25</v>
      </c>
      <c r="L21" s="15">
        <v>15</v>
      </c>
      <c r="M21" s="79">
        <v>16.231249999999999</v>
      </c>
      <c r="N21" s="101">
        <v>16.231249999999999</v>
      </c>
      <c r="O21" s="63">
        <v>2530</v>
      </c>
      <c r="P21" s="64">
        <f>Table2245789101123456789101112131415161718192021222324252627282930313233[[#This Row],[PEMBULATAN]]*O21</f>
        <v>41065.0625</v>
      </c>
    </row>
    <row r="22" spans="1:16" ht="22.5" customHeight="1" x14ac:dyDescent="0.2">
      <c r="A22" s="13"/>
      <c r="B22" s="73"/>
      <c r="C22" s="71" t="s">
        <v>4640</v>
      </c>
      <c r="D22" s="76" t="s">
        <v>69</v>
      </c>
      <c r="E22" s="12">
        <v>44487</v>
      </c>
      <c r="F22" s="74" t="s">
        <v>523</v>
      </c>
      <c r="G22" s="12" t="s">
        <v>4422</v>
      </c>
      <c r="H22" s="75" t="s">
        <v>4423</v>
      </c>
      <c r="I22" s="15">
        <v>29</v>
      </c>
      <c r="J22" s="15">
        <v>25</v>
      </c>
      <c r="K22" s="15">
        <v>23</v>
      </c>
      <c r="L22" s="15">
        <v>2</v>
      </c>
      <c r="M22" s="79">
        <v>4.1687500000000002</v>
      </c>
      <c r="N22" s="101">
        <v>4.1687500000000002</v>
      </c>
      <c r="O22" s="63">
        <v>2530</v>
      </c>
      <c r="P22" s="64">
        <f>Table2245789101123456789101112131415161718192021222324252627282930313233[[#This Row],[PEMBULATAN]]*O22</f>
        <v>10546.9375</v>
      </c>
    </row>
    <row r="23" spans="1:16" ht="22.5" customHeight="1" x14ac:dyDescent="0.2">
      <c r="A23" s="13"/>
      <c r="B23" s="73"/>
      <c r="C23" s="71" t="s">
        <v>4641</v>
      </c>
      <c r="D23" s="76" t="s">
        <v>69</v>
      </c>
      <c r="E23" s="12">
        <v>44487</v>
      </c>
      <c r="F23" s="74" t="s">
        <v>523</v>
      </c>
      <c r="G23" s="12" t="s">
        <v>4422</v>
      </c>
      <c r="H23" s="75" t="s">
        <v>4423</v>
      </c>
      <c r="I23" s="15">
        <v>25</v>
      </c>
      <c r="J23" s="15">
        <v>17</v>
      </c>
      <c r="K23" s="15">
        <v>10</v>
      </c>
      <c r="L23" s="15">
        <v>1</v>
      </c>
      <c r="M23" s="79">
        <v>1.0625</v>
      </c>
      <c r="N23" s="101">
        <v>1.0625</v>
      </c>
      <c r="O23" s="63">
        <v>2530</v>
      </c>
      <c r="P23" s="64">
        <f>Table2245789101123456789101112131415161718192021222324252627282930313233[[#This Row],[PEMBULATAN]]*O23</f>
        <v>2688.125</v>
      </c>
    </row>
    <row r="24" spans="1:16" ht="22.5" customHeight="1" x14ac:dyDescent="0.2">
      <c r="A24" s="13"/>
      <c r="B24" s="73"/>
      <c r="C24" s="71" t="s">
        <v>4642</v>
      </c>
      <c r="D24" s="76" t="s">
        <v>69</v>
      </c>
      <c r="E24" s="12">
        <v>44487</v>
      </c>
      <c r="F24" s="74" t="s">
        <v>523</v>
      </c>
      <c r="G24" s="12" t="s">
        <v>4422</v>
      </c>
      <c r="H24" s="75" t="s">
        <v>4423</v>
      </c>
      <c r="I24" s="15">
        <v>20</v>
      </c>
      <c r="J24" s="15">
        <v>17</v>
      </c>
      <c r="K24" s="15">
        <v>7</v>
      </c>
      <c r="L24" s="15">
        <v>1</v>
      </c>
      <c r="M24" s="79">
        <v>0.59499999999999997</v>
      </c>
      <c r="N24" s="101">
        <v>1</v>
      </c>
      <c r="O24" s="63">
        <v>2530</v>
      </c>
      <c r="P24" s="64">
        <f>Table2245789101123456789101112131415161718192021222324252627282930313233[[#This Row],[PEMBULATAN]]*O24</f>
        <v>2530</v>
      </c>
    </row>
    <row r="25" spans="1:16" ht="22.5" customHeight="1" x14ac:dyDescent="0.2">
      <c r="A25" s="13"/>
      <c r="B25" s="73"/>
      <c r="C25" s="71" t="s">
        <v>4643</v>
      </c>
      <c r="D25" s="76" t="s">
        <v>69</v>
      </c>
      <c r="E25" s="12">
        <v>44487</v>
      </c>
      <c r="F25" s="74" t="s">
        <v>523</v>
      </c>
      <c r="G25" s="12" t="s">
        <v>4422</v>
      </c>
      <c r="H25" s="75" t="s">
        <v>4423</v>
      </c>
      <c r="I25" s="15">
        <v>47</v>
      </c>
      <c r="J25" s="15">
        <v>39</v>
      </c>
      <c r="K25" s="15">
        <v>20</v>
      </c>
      <c r="L25" s="15">
        <v>4</v>
      </c>
      <c r="M25" s="79">
        <v>9.1649999999999991</v>
      </c>
      <c r="N25" s="101">
        <v>9.1649999999999991</v>
      </c>
      <c r="O25" s="63">
        <v>2530</v>
      </c>
      <c r="P25" s="64">
        <f>Table2245789101123456789101112131415161718192021222324252627282930313233[[#This Row],[PEMBULATAN]]*O25</f>
        <v>23187.449999999997</v>
      </c>
    </row>
    <row r="26" spans="1:16" ht="22.5" customHeight="1" x14ac:dyDescent="0.2">
      <c r="A26" s="13"/>
      <c r="B26" s="73"/>
      <c r="C26" s="71" t="s">
        <v>4644</v>
      </c>
      <c r="D26" s="76" t="s">
        <v>69</v>
      </c>
      <c r="E26" s="12">
        <v>44487</v>
      </c>
      <c r="F26" s="74" t="s">
        <v>523</v>
      </c>
      <c r="G26" s="12" t="s">
        <v>4422</v>
      </c>
      <c r="H26" s="75" t="s">
        <v>4423</v>
      </c>
      <c r="I26" s="15">
        <v>28</v>
      </c>
      <c r="J26" s="15">
        <v>28</v>
      </c>
      <c r="K26" s="15">
        <v>5</v>
      </c>
      <c r="L26" s="15">
        <v>1</v>
      </c>
      <c r="M26" s="79">
        <v>0.98</v>
      </c>
      <c r="N26" s="101">
        <v>1</v>
      </c>
      <c r="O26" s="63">
        <v>2530</v>
      </c>
      <c r="P26" s="64">
        <f>Table2245789101123456789101112131415161718192021222324252627282930313233[[#This Row],[PEMBULATAN]]*O26</f>
        <v>2530</v>
      </c>
    </row>
    <row r="27" spans="1:16" ht="22.5" customHeight="1" x14ac:dyDescent="0.2">
      <c r="A27" s="13"/>
      <c r="B27" s="73"/>
      <c r="C27" s="71" t="s">
        <v>4645</v>
      </c>
      <c r="D27" s="76" t="s">
        <v>69</v>
      </c>
      <c r="E27" s="12">
        <v>44487</v>
      </c>
      <c r="F27" s="74" t="s">
        <v>523</v>
      </c>
      <c r="G27" s="12" t="s">
        <v>4422</v>
      </c>
      <c r="H27" s="75" t="s">
        <v>4423</v>
      </c>
      <c r="I27" s="15">
        <v>90</v>
      </c>
      <c r="J27" s="15">
        <v>60</v>
      </c>
      <c r="K27" s="15">
        <v>40</v>
      </c>
      <c r="L27" s="15">
        <v>22</v>
      </c>
      <c r="M27" s="79">
        <v>54</v>
      </c>
      <c r="N27" s="101">
        <v>54</v>
      </c>
      <c r="O27" s="63">
        <v>2530</v>
      </c>
      <c r="P27" s="64">
        <f>Table2245789101123456789101112131415161718192021222324252627282930313233[[#This Row],[PEMBULATAN]]*O27</f>
        <v>136620</v>
      </c>
    </row>
    <row r="28" spans="1:16" ht="22.5" customHeight="1" x14ac:dyDescent="0.2">
      <c r="A28" s="13"/>
      <c r="B28" s="73"/>
      <c r="C28" s="71" t="s">
        <v>4646</v>
      </c>
      <c r="D28" s="76" t="s">
        <v>69</v>
      </c>
      <c r="E28" s="12">
        <v>44487</v>
      </c>
      <c r="F28" s="74" t="s">
        <v>523</v>
      </c>
      <c r="G28" s="12" t="s">
        <v>4422</v>
      </c>
      <c r="H28" s="75" t="s">
        <v>4423</v>
      </c>
      <c r="I28" s="15">
        <v>76</v>
      </c>
      <c r="J28" s="15">
        <v>58</v>
      </c>
      <c r="K28" s="15">
        <v>40</v>
      </c>
      <c r="L28" s="15">
        <v>15</v>
      </c>
      <c r="M28" s="79">
        <v>44.08</v>
      </c>
      <c r="N28" s="101">
        <v>44.08</v>
      </c>
      <c r="O28" s="63">
        <v>2530</v>
      </c>
      <c r="P28" s="64">
        <f>Table2245789101123456789101112131415161718192021222324252627282930313233[[#This Row],[PEMBULATAN]]*O28</f>
        <v>111522.4</v>
      </c>
    </row>
    <row r="29" spans="1:16" ht="22.5" customHeight="1" x14ac:dyDescent="0.2">
      <c r="A29" s="13"/>
      <c r="B29" s="73"/>
      <c r="C29" s="71" t="s">
        <v>4647</v>
      </c>
      <c r="D29" s="76" t="s">
        <v>69</v>
      </c>
      <c r="E29" s="12">
        <v>44487</v>
      </c>
      <c r="F29" s="74" t="s">
        <v>523</v>
      </c>
      <c r="G29" s="12" t="s">
        <v>4422</v>
      </c>
      <c r="H29" s="75" t="s">
        <v>4423</v>
      </c>
      <c r="I29" s="15">
        <v>73</v>
      </c>
      <c r="J29" s="15">
        <v>60</v>
      </c>
      <c r="K29" s="15">
        <v>27</v>
      </c>
      <c r="L29" s="15">
        <v>15</v>
      </c>
      <c r="M29" s="79">
        <v>29.565000000000001</v>
      </c>
      <c r="N29" s="101">
        <v>29.565000000000001</v>
      </c>
      <c r="O29" s="63">
        <v>2530</v>
      </c>
      <c r="P29" s="64">
        <f>Table2245789101123456789101112131415161718192021222324252627282930313233[[#This Row],[PEMBULATAN]]*O29</f>
        <v>74799.45</v>
      </c>
    </row>
    <row r="30" spans="1:16" ht="22.5" customHeight="1" x14ac:dyDescent="0.2">
      <c r="A30" s="13"/>
      <c r="B30" s="73"/>
      <c r="C30" s="71" t="s">
        <v>4648</v>
      </c>
      <c r="D30" s="76" t="s">
        <v>69</v>
      </c>
      <c r="E30" s="12">
        <v>44487</v>
      </c>
      <c r="F30" s="74" t="s">
        <v>523</v>
      </c>
      <c r="G30" s="12" t="s">
        <v>4422</v>
      </c>
      <c r="H30" s="75" t="s">
        <v>4423</v>
      </c>
      <c r="I30" s="15">
        <v>40</v>
      </c>
      <c r="J30" s="15">
        <v>33</v>
      </c>
      <c r="K30" s="15">
        <v>19</v>
      </c>
      <c r="L30" s="15">
        <v>3</v>
      </c>
      <c r="M30" s="79">
        <v>6.27</v>
      </c>
      <c r="N30" s="101">
        <v>6.27</v>
      </c>
      <c r="O30" s="63">
        <v>2530</v>
      </c>
      <c r="P30" s="64">
        <f>Table2245789101123456789101112131415161718192021222324252627282930313233[[#This Row],[PEMBULATAN]]*O30</f>
        <v>15863.099999999999</v>
      </c>
    </row>
    <row r="31" spans="1:16" ht="22.5" customHeight="1" x14ac:dyDescent="0.2">
      <c r="A31" s="13"/>
      <c r="B31" s="73"/>
      <c r="C31" s="71" t="s">
        <v>4649</v>
      </c>
      <c r="D31" s="76" t="s">
        <v>69</v>
      </c>
      <c r="E31" s="12">
        <v>44487</v>
      </c>
      <c r="F31" s="74" t="s">
        <v>523</v>
      </c>
      <c r="G31" s="12" t="s">
        <v>4422</v>
      </c>
      <c r="H31" s="75" t="s">
        <v>4423</v>
      </c>
      <c r="I31" s="15">
        <v>52</v>
      </c>
      <c r="J31" s="15">
        <v>59</v>
      </c>
      <c r="K31" s="15">
        <v>22</v>
      </c>
      <c r="L31" s="15">
        <v>9</v>
      </c>
      <c r="M31" s="79">
        <v>16.873999999999999</v>
      </c>
      <c r="N31" s="101">
        <v>16.873999999999999</v>
      </c>
      <c r="O31" s="63">
        <v>2530</v>
      </c>
      <c r="P31" s="64">
        <f>Table2245789101123456789101112131415161718192021222324252627282930313233[[#This Row],[PEMBULATAN]]*O31</f>
        <v>42691.219999999994</v>
      </c>
    </row>
    <row r="32" spans="1:16" ht="22.5" customHeight="1" x14ac:dyDescent="0.2">
      <c r="A32" s="13"/>
      <c r="B32" s="73"/>
      <c r="C32" s="71" t="s">
        <v>4650</v>
      </c>
      <c r="D32" s="76" t="s">
        <v>69</v>
      </c>
      <c r="E32" s="12">
        <v>44487</v>
      </c>
      <c r="F32" s="74" t="s">
        <v>523</v>
      </c>
      <c r="G32" s="12" t="s">
        <v>4422</v>
      </c>
      <c r="H32" s="75" t="s">
        <v>4423</v>
      </c>
      <c r="I32" s="15">
        <v>37</v>
      </c>
      <c r="J32" s="15">
        <v>28</v>
      </c>
      <c r="K32" s="15">
        <v>30</v>
      </c>
      <c r="L32" s="15">
        <v>4</v>
      </c>
      <c r="M32" s="79">
        <v>7.77</v>
      </c>
      <c r="N32" s="101">
        <v>7.77</v>
      </c>
      <c r="O32" s="63">
        <v>2530</v>
      </c>
      <c r="P32" s="64">
        <f>Table2245789101123456789101112131415161718192021222324252627282930313233[[#This Row],[PEMBULATAN]]*O32</f>
        <v>19658.099999999999</v>
      </c>
    </row>
    <row r="33" spans="1:16" ht="22.5" customHeight="1" x14ac:dyDescent="0.2">
      <c r="A33" s="13"/>
      <c r="B33" s="73"/>
      <c r="C33" s="71" t="s">
        <v>4651</v>
      </c>
      <c r="D33" s="76" t="s">
        <v>69</v>
      </c>
      <c r="E33" s="12">
        <v>44487</v>
      </c>
      <c r="F33" s="74" t="s">
        <v>523</v>
      </c>
      <c r="G33" s="12" t="s">
        <v>4422</v>
      </c>
      <c r="H33" s="75" t="s">
        <v>4423</v>
      </c>
      <c r="I33" s="15">
        <v>98</v>
      </c>
      <c r="J33" s="15">
        <v>58</v>
      </c>
      <c r="K33" s="15">
        <v>29</v>
      </c>
      <c r="L33" s="15">
        <v>28</v>
      </c>
      <c r="M33" s="79">
        <v>41.209000000000003</v>
      </c>
      <c r="N33" s="101">
        <v>41.209000000000003</v>
      </c>
      <c r="O33" s="63">
        <v>2530</v>
      </c>
      <c r="P33" s="64">
        <f>Table2245789101123456789101112131415161718192021222324252627282930313233[[#This Row],[PEMBULATAN]]*O33</f>
        <v>104258.77</v>
      </c>
    </row>
    <row r="34" spans="1:16" ht="22.5" customHeight="1" x14ac:dyDescent="0.2">
      <c r="A34" s="13"/>
      <c r="B34" s="73"/>
      <c r="C34" s="71" t="s">
        <v>4652</v>
      </c>
      <c r="D34" s="76" t="s">
        <v>69</v>
      </c>
      <c r="E34" s="12">
        <v>44487</v>
      </c>
      <c r="F34" s="74" t="s">
        <v>523</v>
      </c>
      <c r="G34" s="12" t="s">
        <v>4422</v>
      </c>
      <c r="H34" s="75" t="s">
        <v>4423</v>
      </c>
      <c r="I34" s="15">
        <v>56</v>
      </c>
      <c r="J34" s="15">
        <v>34</v>
      </c>
      <c r="K34" s="15">
        <v>26</v>
      </c>
      <c r="L34" s="15">
        <v>9</v>
      </c>
      <c r="M34" s="79">
        <v>12.375999999999999</v>
      </c>
      <c r="N34" s="101">
        <v>13</v>
      </c>
      <c r="O34" s="63">
        <v>2530</v>
      </c>
      <c r="P34" s="64">
        <f>Table2245789101123456789101112131415161718192021222324252627282930313233[[#This Row],[PEMBULATAN]]*O34</f>
        <v>32890</v>
      </c>
    </row>
    <row r="35" spans="1:16" ht="22.5" customHeight="1" x14ac:dyDescent="0.2">
      <c r="A35" s="13"/>
      <c r="B35" s="73"/>
      <c r="C35" s="71" t="s">
        <v>4653</v>
      </c>
      <c r="D35" s="76" t="s">
        <v>69</v>
      </c>
      <c r="E35" s="12">
        <v>44487</v>
      </c>
      <c r="F35" s="74" t="s">
        <v>523</v>
      </c>
      <c r="G35" s="12" t="s">
        <v>4422</v>
      </c>
      <c r="H35" s="75" t="s">
        <v>4423</v>
      </c>
      <c r="I35" s="15">
        <v>50</v>
      </c>
      <c r="J35" s="15">
        <v>58</v>
      </c>
      <c r="K35" s="15">
        <v>10</v>
      </c>
      <c r="L35" s="15">
        <v>2</v>
      </c>
      <c r="M35" s="79">
        <v>7.25</v>
      </c>
      <c r="N35" s="101">
        <v>7.25</v>
      </c>
      <c r="O35" s="63">
        <v>2530</v>
      </c>
      <c r="P35" s="64">
        <f>Table2245789101123456789101112131415161718192021222324252627282930313233[[#This Row],[PEMBULATAN]]*O35</f>
        <v>18342.5</v>
      </c>
    </row>
    <row r="36" spans="1:16" ht="22.5" customHeight="1" x14ac:dyDescent="0.2">
      <c r="A36" s="13"/>
      <c r="B36" s="73"/>
      <c r="C36" s="71" t="s">
        <v>4654</v>
      </c>
      <c r="D36" s="76" t="s">
        <v>69</v>
      </c>
      <c r="E36" s="12">
        <v>44487</v>
      </c>
      <c r="F36" s="74" t="s">
        <v>523</v>
      </c>
      <c r="G36" s="12" t="s">
        <v>4422</v>
      </c>
      <c r="H36" s="75" t="s">
        <v>4423</v>
      </c>
      <c r="I36" s="15">
        <v>94</v>
      </c>
      <c r="J36" s="15">
        <v>60</v>
      </c>
      <c r="K36" s="15">
        <v>35</v>
      </c>
      <c r="L36" s="15">
        <v>26</v>
      </c>
      <c r="M36" s="79">
        <v>49.35</v>
      </c>
      <c r="N36" s="101">
        <v>50</v>
      </c>
      <c r="O36" s="63">
        <v>2530</v>
      </c>
      <c r="P36" s="64">
        <f>Table2245789101123456789101112131415161718192021222324252627282930313233[[#This Row],[PEMBULATAN]]*O36</f>
        <v>126500</v>
      </c>
    </row>
    <row r="37" spans="1:16" ht="22.5" customHeight="1" x14ac:dyDescent="0.2">
      <c r="A37" s="13"/>
      <c r="B37" s="73"/>
      <c r="C37" s="71" t="s">
        <v>4655</v>
      </c>
      <c r="D37" s="76" t="s">
        <v>69</v>
      </c>
      <c r="E37" s="12">
        <v>44487</v>
      </c>
      <c r="F37" s="74" t="s">
        <v>523</v>
      </c>
      <c r="G37" s="12" t="s">
        <v>4422</v>
      </c>
      <c r="H37" s="75" t="s">
        <v>4423</v>
      </c>
      <c r="I37" s="15">
        <v>90</v>
      </c>
      <c r="J37" s="15">
        <v>55</v>
      </c>
      <c r="K37" s="15">
        <v>31</v>
      </c>
      <c r="L37" s="15">
        <v>25</v>
      </c>
      <c r="M37" s="79">
        <v>38.362499999999997</v>
      </c>
      <c r="N37" s="101">
        <v>39</v>
      </c>
      <c r="O37" s="63">
        <v>2530</v>
      </c>
      <c r="P37" s="64">
        <f>Table2245789101123456789101112131415161718192021222324252627282930313233[[#This Row],[PEMBULATAN]]*O37</f>
        <v>98670</v>
      </c>
    </row>
    <row r="38" spans="1:16" ht="22.5" customHeight="1" x14ac:dyDescent="0.2">
      <c r="A38" s="13"/>
      <c r="B38" s="73"/>
      <c r="C38" s="71" t="s">
        <v>4656</v>
      </c>
      <c r="D38" s="76" t="s">
        <v>69</v>
      </c>
      <c r="E38" s="12">
        <v>44487</v>
      </c>
      <c r="F38" s="74" t="s">
        <v>523</v>
      </c>
      <c r="G38" s="12" t="s">
        <v>4422</v>
      </c>
      <c r="H38" s="75" t="s">
        <v>4423</v>
      </c>
      <c r="I38" s="15">
        <v>76</v>
      </c>
      <c r="J38" s="15">
        <v>25</v>
      </c>
      <c r="K38" s="15">
        <v>18</v>
      </c>
      <c r="L38" s="15">
        <v>1</v>
      </c>
      <c r="M38" s="79">
        <v>8.5500000000000007</v>
      </c>
      <c r="N38" s="101">
        <v>8.5500000000000007</v>
      </c>
      <c r="O38" s="63">
        <v>2530</v>
      </c>
      <c r="P38" s="64">
        <f>Table2245789101123456789101112131415161718192021222324252627282930313233[[#This Row],[PEMBULATAN]]*O38</f>
        <v>21631.5</v>
      </c>
    </row>
    <row r="39" spans="1:16" ht="22.5" customHeight="1" x14ac:dyDescent="0.2">
      <c r="A39" s="13"/>
      <c r="B39" s="73"/>
      <c r="C39" s="71" t="s">
        <v>4657</v>
      </c>
      <c r="D39" s="76" t="s">
        <v>69</v>
      </c>
      <c r="E39" s="12">
        <v>44487</v>
      </c>
      <c r="F39" s="74" t="s">
        <v>523</v>
      </c>
      <c r="G39" s="12" t="s">
        <v>4422</v>
      </c>
      <c r="H39" s="75" t="s">
        <v>4423</v>
      </c>
      <c r="I39" s="15">
        <v>40</v>
      </c>
      <c r="J39" s="15">
        <v>64</v>
      </c>
      <c r="K39" s="15">
        <v>10</v>
      </c>
      <c r="L39" s="15">
        <v>3</v>
      </c>
      <c r="M39" s="79">
        <v>6.4</v>
      </c>
      <c r="N39" s="101">
        <v>7</v>
      </c>
      <c r="O39" s="63">
        <v>2530</v>
      </c>
      <c r="P39" s="64">
        <f>Table2245789101123456789101112131415161718192021222324252627282930313233[[#This Row],[PEMBULATAN]]*O39</f>
        <v>17710</v>
      </c>
    </row>
    <row r="40" spans="1:16" ht="22.5" customHeight="1" x14ac:dyDescent="0.2">
      <c r="A40" s="13"/>
      <c r="B40" s="73"/>
      <c r="C40" s="71" t="s">
        <v>4658</v>
      </c>
      <c r="D40" s="76" t="s">
        <v>69</v>
      </c>
      <c r="E40" s="12">
        <v>44487</v>
      </c>
      <c r="F40" s="74" t="s">
        <v>523</v>
      </c>
      <c r="G40" s="12" t="s">
        <v>4422</v>
      </c>
      <c r="H40" s="75" t="s">
        <v>4423</v>
      </c>
      <c r="I40" s="15">
        <v>40</v>
      </c>
      <c r="J40" s="15">
        <v>34</v>
      </c>
      <c r="K40" s="15">
        <v>33</v>
      </c>
      <c r="L40" s="15">
        <v>10</v>
      </c>
      <c r="M40" s="79">
        <v>11.22</v>
      </c>
      <c r="N40" s="101">
        <v>11.22</v>
      </c>
      <c r="O40" s="63">
        <v>2530</v>
      </c>
      <c r="P40" s="64">
        <f>Table2245789101123456789101112131415161718192021222324252627282930313233[[#This Row],[PEMBULATAN]]*O40</f>
        <v>28386.600000000002</v>
      </c>
    </row>
    <row r="41" spans="1:16" ht="22.5" customHeight="1" x14ac:dyDescent="0.2">
      <c r="A41" s="13"/>
      <c r="B41" s="73"/>
      <c r="C41" s="71" t="s">
        <v>4659</v>
      </c>
      <c r="D41" s="76" t="s">
        <v>69</v>
      </c>
      <c r="E41" s="12">
        <v>44487</v>
      </c>
      <c r="F41" s="74" t="s">
        <v>523</v>
      </c>
      <c r="G41" s="12" t="s">
        <v>4422</v>
      </c>
      <c r="H41" s="75" t="s">
        <v>4423</v>
      </c>
      <c r="I41" s="15">
        <v>89</v>
      </c>
      <c r="J41" s="15">
        <v>21</v>
      </c>
      <c r="K41" s="15">
        <v>88</v>
      </c>
      <c r="L41" s="15">
        <v>20</v>
      </c>
      <c r="M41" s="79">
        <v>41.118000000000002</v>
      </c>
      <c r="N41" s="101">
        <v>41.118000000000002</v>
      </c>
      <c r="O41" s="63">
        <v>2530</v>
      </c>
      <c r="P41" s="64">
        <f>Table2245789101123456789101112131415161718192021222324252627282930313233[[#This Row],[PEMBULATAN]]*O41</f>
        <v>104028.54000000001</v>
      </c>
    </row>
    <row r="42" spans="1:16" ht="22.5" customHeight="1" x14ac:dyDescent="0.2">
      <c r="A42" s="13"/>
      <c r="B42" s="73"/>
      <c r="C42" s="71" t="s">
        <v>4660</v>
      </c>
      <c r="D42" s="76" t="s">
        <v>69</v>
      </c>
      <c r="E42" s="12">
        <v>44487</v>
      </c>
      <c r="F42" s="74" t="s">
        <v>523</v>
      </c>
      <c r="G42" s="12" t="s">
        <v>4422</v>
      </c>
      <c r="H42" s="75" t="s">
        <v>4423</v>
      </c>
      <c r="I42" s="15">
        <v>48</v>
      </c>
      <c r="J42" s="15">
        <v>36</v>
      </c>
      <c r="K42" s="15">
        <v>50</v>
      </c>
      <c r="L42" s="15">
        <v>20</v>
      </c>
      <c r="M42" s="79">
        <v>21.6</v>
      </c>
      <c r="N42" s="101">
        <v>21.6</v>
      </c>
      <c r="O42" s="63">
        <v>2530</v>
      </c>
      <c r="P42" s="64">
        <f>Table2245789101123456789101112131415161718192021222324252627282930313233[[#This Row],[PEMBULATAN]]*O42</f>
        <v>54648</v>
      </c>
    </row>
    <row r="43" spans="1:16" ht="22.5" customHeight="1" x14ac:dyDescent="0.2">
      <c r="A43" s="13"/>
      <c r="B43" s="73"/>
      <c r="C43" s="71" t="s">
        <v>4661</v>
      </c>
      <c r="D43" s="76" t="s">
        <v>69</v>
      </c>
      <c r="E43" s="12">
        <v>44487</v>
      </c>
      <c r="F43" s="74" t="s">
        <v>523</v>
      </c>
      <c r="G43" s="12" t="s">
        <v>4422</v>
      </c>
      <c r="H43" s="75" t="s">
        <v>4423</v>
      </c>
      <c r="I43" s="15">
        <v>46</v>
      </c>
      <c r="J43" s="15">
        <v>40</v>
      </c>
      <c r="K43" s="15">
        <v>46</v>
      </c>
      <c r="L43" s="15">
        <v>22</v>
      </c>
      <c r="M43" s="79">
        <v>21.16</v>
      </c>
      <c r="N43" s="101">
        <v>22</v>
      </c>
      <c r="O43" s="63">
        <v>2530</v>
      </c>
      <c r="P43" s="64">
        <f>Table2245789101123456789101112131415161718192021222324252627282930313233[[#This Row],[PEMBULATAN]]*O43</f>
        <v>55660</v>
      </c>
    </row>
    <row r="44" spans="1:16" ht="22.5" customHeight="1" x14ac:dyDescent="0.2">
      <c r="A44" s="13"/>
      <c r="B44" s="73"/>
      <c r="C44" s="71" t="s">
        <v>4662</v>
      </c>
      <c r="D44" s="76" t="s">
        <v>69</v>
      </c>
      <c r="E44" s="12">
        <v>44487</v>
      </c>
      <c r="F44" s="74" t="s">
        <v>523</v>
      </c>
      <c r="G44" s="12" t="s">
        <v>4422</v>
      </c>
      <c r="H44" s="75" t="s">
        <v>4423</v>
      </c>
      <c r="I44" s="15">
        <v>47</v>
      </c>
      <c r="J44" s="15">
        <v>66</v>
      </c>
      <c r="K44" s="15">
        <v>20</v>
      </c>
      <c r="L44" s="15">
        <v>7</v>
      </c>
      <c r="M44" s="79">
        <v>15.51</v>
      </c>
      <c r="N44" s="101">
        <v>15.51</v>
      </c>
      <c r="O44" s="63">
        <v>2530</v>
      </c>
      <c r="P44" s="64">
        <f>Table2245789101123456789101112131415161718192021222324252627282930313233[[#This Row],[PEMBULATAN]]*O44</f>
        <v>39240.300000000003</v>
      </c>
    </row>
    <row r="45" spans="1:16" ht="22.5" customHeight="1" x14ac:dyDescent="0.2">
      <c r="A45" s="13"/>
      <c r="B45" s="73"/>
      <c r="C45" s="71" t="s">
        <v>4663</v>
      </c>
      <c r="D45" s="76" t="s">
        <v>69</v>
      </c>
      <c r="E45" s="12">
        <v>44487</v>
      </c>
      <c r="F45" s="74" t="s">
        <v>523</v>
      </c>
      <c r="G45" s="12" t="s">
        <v>4422</v>
      </c>
      <c r="H45" s="75" t="s">
        <v>4423</v>
      </c>
      <c r="I45" s="15">
        <v>40</v>
      </c>
      <c r="J45" s="15">
        <v>59</v>
      </c>
      <c r="K45" s="15">
        <v>28</v>
      </c>
      <c r="L45" s="15">
        <v>8</v>
      </c>
      <c r="M45" s="79">
        <v>16.52</v>
      </c>
      <c r="N45" s="101">
        <v>16.52</v>
      </c>
      <c r="O45" s="63">
        <v>2530</v>
      </c>
      <c r="P45" s="64">
        <f>Table2245789101123456789101112131415161718192021222324252627282930313233[[#This Row],[PEMBULATAN]]*O45</f>
        <v>41795.599999999999</v>
      </c>
    </row>
    <row r="46" spans="1:16" ht="22.5" customHeight="1" x14ac:dyDescent="0.2">
      <c r="A46" s="13">
        <v>402239</v>
      </c>
      <c r="B46" s="73" t="s">
        <v>4664</v>
      </c>
      <c r="C46" s="71" t="s">
        <v>4665</v>
      </c>
      <c r="D46" s="76" t="s">
        <v>69</v>
      </c>
      <c r="E46" s="12">
        <v>44487</v>
      </c>
      <c r="F46" s="74" t="s">
        <v>523</v>
      </c>
      <c r="G46" s="12" t="s">
        <v>4422</v>
      </c>
      <c r="H46" s="75" t="s">
        <v>4423</v>
      </c>
      <c r="I46" s="15">
        <v>33</v>
      </c>
      <c r="J46" s="15">
        <v>33</v>
      </c>
      <c r="K46" s="15">
        <v>12</v>
      </c>
      <c r="L46" s="15">
        <v>1</v>
      </c>
      <c r="M46" s="79">
        <v>3.2669999999999999</v>
      </c>
      <c r="N46" s="101">
        <v>3.2669999999999999</v>
      </c>
      <c r="O46" s="63">
        <v>2530</v>
      </c>
      <c r="P46" s="64">
        <f>Table2245789101123456789101112131415161718192021222324252627282930313233[[#This Row],[PEMBULATAN]]*O46</f>
        <v>8265.51</v>
      </c>
    </row>
    <row r="47" spans="1:16" ht="22.5" customHeight="1" x14ac:dyDescent="0.2">
      <c r="A47" s="13"/>
      <c r="B47" s="73"/>
      <c r="C47" s="71" t="s">
        <v>4666</v>
      </c>
      <c r="D47" s="76" t="s">
        <v>69</v>
      </c>
      <c r="E47" s="12">
        <v>44487</v>
      </c>
      <c r="F47" s="74" t="s">
        <v>523</v>
      </c>
      <c r="G47" s="12" t="s">
        <v>4422</v>
      </c>
      <c r="H47" s="75" t="s">
        <v>4423</v>
      </c>
      <c r="I47" s="15">
        <v>30</v>
      </c>
      <c r="J47" s="15">
        <v>29</v>
      </c>
      <c r="K47" s="15">
        <v>10</v>
      </c>
      <c r="L47" s="15">
        <v>2</v>
      </c>
      <c r="M47" s="79">
        <v>2.1749999999999998</v>
      </c>
      <c r="N47" s="101">
        <v>2.1749999999999998</v>
      </c>
      <c r="O47" s="63">
        <v>2530</v>
      </c>
      <c r="P47" s="64">
        <f>Table2245789101123456789101112131415161718192021222324252627282930313233[[#This Row],[PEMBULATAN]]*O47</f>
        <v>5502.75</v>
      </c>
    </row>
    <row r="48" spans="1:16" ht="22.5" customHeight="1" x14ac:dyDescent="0.2">
      <c r="A48" s="13"/>
      <c r="B48" s="73"/>
      <c r="C48" s="71" t="s">
        <v>4667</v>
      </c>
      <c r="D48" s="76" t="s">
        <v>69</v>
      </c>
      <c r="E48" s="12">
        <v>44487</v>
      </c>
      <c r="F48" s="74" t="s">
        <v>523</v>
      </c>
      <c r="G48" s="12" t="s">
        <v>4422</v>
      </c>
      <c r="H48" s="75" t="s">
        <v>4423</v>
      </c>
      <c r="I48" s="15">
        <v>40</v>
      </c>
      <c r="J48" s="15">
        <v>25</v>
      </c>
      <c r="K48" s="15">
        <v>15</v>
      </c>
      <c r="L48" s="15">
        <v>2</v>
      </c>
      <c r="M48" s="79">
        <v>3.75</v>
      </c>
      <c r="N48" s="101">
        <v>3.75</v>
      </c>
      <c r="O48" s="63">
        <v>2530</v>
      </c>
      <c r="P48" s="64">
        <f>Table2245789101123456789101112131415161718192021222324252627282930313233[[#This Row],[PEMBULATAN]]*O48</f>
        <v>9487.5</v>
      </c>
    </row>
    <row r="49" spans="1:16" ht="22.5" customHeight="1" x14ac:dyDescent="0.2">
      <c r="A49" s="13"/>
      <c r="B49" s="73"/>
      <c r="C49" s="71" t="s">
        <v>4668</v>
      </c>
      <c r="D49" s="76" t="s">
        <v>69</v>
      </c>
      <c r="E49" s="12">
        <v>44487</v>
      </c>
      <c r="F49" s="74" t="s">
        <v>523</v>
      </c>
      <c r="G49" s="12" t="s">
        <v>4422</v>
      </c>
      <c r="H49" s="75" t="s">
        <v>4423</v>
      </c>
      <c r="I49" s="15">
        <v>38</v>
      </c>
      <c r="J49" s="15">
        <v>22</v>
      </c>
      <c r="K49" s="15">
        <v>14</v>
      </c>
      <c r="L49" s="15">
        <v>6</v>
      </c>
      <c r="M49" s="79">
        <v>2.9260000000000002</v>
      </c>
      <c r="N49" s="101">
        <v>6</v>
      </c>
      <c r="O49" s="63">
        <v>2530</v>
      </c>
      <c r="P49" s="64">
        <f>Table2245789101123456789101112131415161718192021222324252627282930313233[[#This Row],[PEMBULATAN]]*O49</f>
        <v>15180</v>
      </c>
    </row>
    <row r="50" spans="1:16" ht="22.5" customHeight="1" x14ac:dyDescent="0.2">
      <c r="A50" s="13"/>
      <c r="B50" s="73"/>
      <c r="C50" s="71" t="s">
        <v>4669</v>
      </c>
      <c r="D50" s="76" t="s">
        <v>69</v>
      </c>
      <c r="E50" s="12">
        <v>44487</v>
      </c>
      <c r="F50" s="74" t="s">
        <v>523</v>
      </c>
      <c r="G50" s="12" t="s">
        <v>4422</v>
      </c>
      <c r="H50" s="75" t="s">
        <v>4423</v>
      </c>
      <c r="I50" s="15">
        <v>36</v>
      </c>
      <c r="J50" s="15">
        <v>30</v>
      </c>
      <c r="K50" s="15">
        <v>10</v>
      </c>
      <c r="L50" s="15">
        <v>1</v>
      </c>
      <c r="M50" s="79">
        <v>2.7</v>
      </c>
      <c r="N50" s="101">
        <v>2.7</v>
      </c>
      <c r="O50" s="63">
        <v>2530</v>
      </c>
      <c r="P50" s="64">
        <f>Table2245789101123456789101112131415161718192021222324252627282930313233[[#This Row],[PEMBULATAN]]*O50</f>
        <v>6831</v>
      </c>
    </row>
    <row r="51" spans="1:16" ht="22.5" customHeight="1" x14ac:dyDescent="0.2">
      <c r="A51" s="13"/>
      <c r="B51" s="73"/>
      <c r="C51" s="71" t="s">
        <v>4670</v>
      </c>
      <c r="D51" s="76" t="s">
        <v>69</v>
      </c>
      <c r="E51" s="12">
        <v>44487</v>
      </c>
      <c r="F51" s="74" t="s">
        <v>523</v>
      </c>
      <c r="G51" s="12" t="s">
        <v>4422</v>
      </c>
      <c r="H51" s="75" t="s">
        <v>4423</v>
      </c>
      <c r="I51" s="15">
        <v>30</v>
      </c>
      <c r="J51" s="15">
        <v>20</v>
      </c>
      <c r="K51" s="15">
        <v>17</v>
      </c>
      <c r="L51" s="15">
        <v>3</v>
      </c>
      <c r="M51" s="79">
        <v>2.5499999999999998</v>
      </c>
      <c r="N51" s="101">
        <v>3</v>
      </c>
      <c r="O51" s="63">
        <v>2530</v>
      </c>
      <c r="P51" s="64">
        <f>Table2245789101123456789101112131415161718192021222324252627282930313233[[#This Row],[PEMBULATAN]]*O51</f>
        <v>7590</v>
      </c>
    </row>
    <row r="52" spans="1:16" ht="22.5" customHeight="1" x14ac:dyDescent="0.2">
      <c r="A52" s="13"/>
      <c r="B52" s="106"/>
      <c r="C52" s="71" t="s">
        <v>4671</v>
      </c>
      <c r="D52" s="76" t="s">
        <v>69</v>
      </c>
      <c r="E52" s="12">
        <v>44487</v>
      </c>
      <c r="F52" s="74" t="s">
        <v>523</v>
      </c>
      <c r="G52" s="12" t="s">
        <v>4422</v>
      </c>
      <c r="H52" s="75" t="s">
        <v>4423</v>
      </c>
      <c r="I52" s="15">
        <v>40</v>
      </c>
      <c r="J52" s="15">
        <v>33</v>
      </c>
      <c r="K52" s="15">
        <v>7</v>
      </c>
      <c r="L52" s="15">
        <v>1</v>
      </c>
      <c r="M52" s="79">
        <v>2.31</v>
      </c>
      <c r="N52" s="101">
        <v>3</v>
      </c>
      <c r="O52" s="63">
        <v>2530</v>
      </c>
      <c r="P52" s="64">
        <f>Table2245789101123456789101112131415161718192021222324252627282930313233[[#This Row],[PEMBULATAN]]*O52</f>
        <v>7590</v>
      </c>
    </row>
    <row r="53" spans="1:16" ht="22.5" customHeight="1" x14ac:dyDescent="0.2">
      <c r="A53" s="13"/>
      <c r="B53" s="106" t="s">
        <v>4672</v>
      </c>
      <c r="C53" s="71" t="s">
        <v>4673</v>
      </c>
      <c r="D53" s="76" t="s">
        <v>69</v>
      </c>
      <c r="E53" s="12">
        <v>44487</v>
      </c>
      <c r="F53" s="74" t="s">
        <v>523</v>
      </c>
      <c r="G53" s="12" t="s">
        <v>4422</v>
      </c>
      <c r="H53" s="75" t="s">
        <v>4423</v>
      </c>
      <c r="I53" s="15">
        <v>26</v>
      </c>
      <c r="J53" s="15">
        <v>20</v>
      </c>
      <c r="K53" s="15">
        <v>14</v>
      </c>
      <c r="L53" s="15">
        <v>1</v>
      </c>
      <c r="M53" s="79">
        <v>1.82</v>
      </c>
      <c r="N53" s="101">
        <v>1.82</v>
      </c>
      <c r="O53" s="63">
        <v>2530</v>
      </c>
      <c r="P53" s="64">
        <f>Table2245789101123456789101112131415161718192021222324252627282930313233[[#This Row],[PEMBULATAN]]*O53</f>
        <v>4604.6000000000004</v>
      </c>
    </row>
    <row r="54" spans="1:16" ht="22.5" customHeight="1" x14ac:dyDescent="0.2">
      <c r="A54" s="13"/>
      <c r="B54" s="73" t="s">
        <v>4674</v>
      </c>
      <c r="C54" s="71" t="s">
        <v>4675</v>
      </c>
      <c r="D54" s="76" t="s">
        <v>69</v>
      </c>
      <c r="E54" s="12">
        <v>44487</v>
      </c>
      <c r="F54" s="74" t="s">
        <v>523</v>
      </c>
      <c r="G54" s="12" t="s">
        <v>4422</v>
      </c>
      <c r="H54" s="75" t="s">
        <v>4423</v>
      </c>
      <c r="I54" s="15">
        <v>55</v>
      </c>
      <c r="J54" s="15">
        <v>45</v>
      </c>
      <c r="K54" s="15">
        <v>10</v>
      </c>
      <c r="L54" s="15">
        <v>7</v>
      </c>
      <c r="M54" s="79">
        <v>6.1875</v>
      </c>
      <c r="N54" s="101">
        <v>7</v>
      </c>
      <c r="O54" s="63">
        <v>2530</v>
      </c>
      <c r="P54" s="64">
        <f>Table2245789101123456789101112131415161718192021222324252627282930313233[[#This Row],[PEMBULATAN]]*O54</f>
        <v>17710</v>
      </c>
    </row>
    <row r="55" spans="1:16" ht="22.5" customHeight="1" x14ac:dyDescent="0.2">
      <c r="A55" s="165" t="s">
        <v>30</v>
      </c>
      <c r="B55" s="166"/>
      <c r="C55" s="166"/>
      <c r="D55" s="166"/>
      <c r="E55" s="166"/>
      <c r="F55" s="166"/>
      <c r="G55" s="166"/>
      <c r="H55" s="166"/>
      <c r="I55" s="166"/>
      <c r="J55" s="166"/>
      <c r="K55" s="166"/>
      <c r="L55" s="167"/>
      <c r="M55" s="77">
        <f>SUBTOTAL(109,Table2245789101123456789101112131415161718192021222324252627282930313233[KG VOLUME])</f>
        <v>769.63074999999992</v>
      </c>
      <c r="N55" s="67">
        <f>SUM(N3:N54)</f>
        <v>780.72474999999997</v>
      </c>
      <c r="O55" s="168">
        <f>SUM(P3:P54)</f>
        <v>1975233.6175000006</v>
      </c>
      <c r="P55" s="169"/>
    </row>
    <row r="56" spans="1:16" ht="18" customHeight="1" x14ac:dyDescent="0.2">
      <c r="A56" s="84"/>
      <c r="B56" s="55" t="s">
        <v>42</v>
      </c>
      <c r="C56" s="54"/>
      <c r="D56" s="56" t="s">
        <v>43</v>
      </c>
      <c r="E56" s="84"/>
      <c r="F56" s="84"/>
      <c r="G56" s="84"/>
      <c r="H56" s="84"/>
      <c r="I56" s="84"/>
      <c r="J56" s="84"/>
      <c r="K56" s="84"/>
      <c r="L56" s="84"/>
      <c r="M56" s="85"/>
      <c r="N56" s="86" t="s">
        <v>51</v>
      </c>
      <c r="O56" s="87"/>
      <c r="P56" s="87">
        <f>O55*10%</f>
        <v>197523.36175000007</v>
      </c>
    </row>
    <row r="57" spans="1:16" ht="18" customHeight="1" thickBot="1" x14ac:dyDescent="0.25">
      <c r="A57" s="84"/>
      <c r="B57" s="55"/>
      <c r="C57" s="54"/>
      <c r="D57" s="56"/>
      <c r="E57" s="84"/>
      <c r="F57" s="84"/>
      <c r="G57" s="84"/>
      <c r="H57" s="84"/>
      <c r="I57" s="84"/>
      <c r="J57" s="84"/>
      <c r="K57" s="84"/>
      <c r="L57" s="84"/>
      <c r="M57" s="85"/>
      <c r="N57" s="88" t="s">
        <v>52</v>
      </c>
      <c r="O57" s="89"/>
      <c r="P57" s="89">
        <f>O55-P56</f>
        <v>1777710.2557500005</v>
      </c>
    </row>
    <row r="58" spans="1:16" ht="18" customHeight="1" x14ac:dyDescent="0.2">
      <c r="A58" s="10"/>
      <c r="H58" s="62"/>
      <c r="N58" s="61" t="s">
        <v>31</v>
      </c>
      <c r="P58" s="68">
        <f>P57*1%</f>
        <v>17777.102557500006</v>
      </c>
    </row>
    <row r="59" spans="1:16" ht="18" customHeight="1" thickBot="1" x14ac:dyDescent="0.25">
      <c r="A59" s="10"/>
      <c r="H59" s="62"/>
      <c r="N59" s="61" t="s">
        <v>53</v>
      </c>
      <c r="P59" s="70">
        <f>P57*2%</f>
        <v>35554.205115000012</v>
      </c>
    </row>
    <row r="60" spans="1:16" ht="18" customHeight="1" x14ac:dyDescent="0.2">
      <c r="A60" s="10"/>
      <c r="H60" s="62"/>
      <c r="N60" s="65" t="s">
        <v>32</v>
      </c>
      <c r="O60" s="66"/>
      <c r="P60" s="69">
        <f>P57+P58-P59</f>
        <v>1759933.1531925004</v>
      </c>
    </row>
    <row r="62" spans="1:16" x14ac:dyDescent="0.2">
      <c r="A62" s="10"/>
      <c r="H62" s="62"/>
      <c r="P62" s="70"/>
    </row>
    <row r="63" spans="1:16" x14ac:dyDescent="0.2">
      <c r="A63" s="10"/>
      <c r="H63" s="62"/>
      <c r="O63" s="57"/>
      <c r="P63" s="70"/>
    </row>
    <row r="64" spans="1:16" s="3" customFormat="1" x14ac:dyDescent="0.25">
      <c r="A64" s="10"/>
      <c r="B64" s="2"/>
      <c r="C64" s="2"/>
      <c r="E64" s="11"/>
      <c r="H64" s="62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2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2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2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2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2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2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2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2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2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2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2"/>
      <c r="N75" s="14"/>
      <c r="O75" s="14"/>
      <c r="P75" s="14"/>
    </row>
  </sheetData>
  <mergeCells count="2">
    <mergeCell ref="A55:L55"/>
    <mergeCell ref="O55:P55"/>
  </mergeCells>
  <conditionalFormatting sqref="B3:B54">
    <cfRule type="duplicateValues" dxfId="476" priority="10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45"/>
  <sheetViews>
    <sheetView zoomScale="110" zoomScaleNormal="110" workbookViewId="0">
      <pane xSplit="3" ySplit="2" topLeftCell="D24" activePane="bottomRight" state="frozen"/>
      <selection pane="topRight" activeCell="B1" sqref="B1"/>
      <selection pane="bottomLeft" activeCell="A3" sqref="A3"/>
      <selection pane="bottomRight" activeCell="A3" sqref="A3:XFD24"/>
    </sheetView>
  </sheetViews>
  <sheetFormatPr defaultRowHeight="15" x14ac:dyDescent="0.2"/>
  <cols>
    <col min="1" max="1" width="8" style="4" customWidth="1"/>
    <col min="2" max="2" width="19.5703125" style="2" customWidth="1"/>
    <col min="3" max="3" width="15.28515625" style="2" customWidth="1"/>
    <col min="4" max="4" width="11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3.25" customHeight="1" x14ac:dyDescent="0.2">
      <c r="A3" s="81">
        <v>403911</v>
      </c>
      <c r="B3" s="72" t="s">
        <v>4676</v>
      </c>
      <c r="C3" s="8" t="s">
        <v>4677</v>
      </c>
      <c r="D3" s="74" t="s">
        <v>69</v>
      </c>
      <c r="E3" s="12">
        <v>44487</v>
      </c>
      <c r="F3" s="74" t="s">
        <v>523</v>
      </c>
      <c r="G3" s="12" t="s">
        <v>4422</v>
      </c>
      <c r="H3" s="9" t="s">
        <v>4423</v>
      </c>
      <c r="I3" s="1">
        <v>64</v>
      </c>
      <c r="J3" s="1">
        <v>46</v>
      </c>
      <c r="K3" s="1">
        <v>30</v>
      </c>
      <c r="L3" s="1">
        <v>4</v>
      </c>
      <c r="M3" s="78">
        <v>22.08</v>
      </c>
      <c r="N3" s="101">
        <v>22.08</v>
      </c>
      <c r="O3" s="63">
        <v>2530</v>
      </c>
      <c r="P3" s="64">
        <f>Table224578910112345678910111213141516171819202122232425262728293031323334[[#This Row],[PEMBULATAN]]*O3</f>
        <v>55862.399999999994</v>
      </c>
    </row>
    <row r="4" spans="1:16" ht="23.25" customHeight="1" x14ac:dyDescent="0.2">
      <c r="A4" s="13"/>
      <c r="B4" s="73"/>
      <c r="C4" s="71" t="s">
        <v>4678</v>
      </c>
      <c r="D4" s="76" t="s">
        <v>69</v>
      </c>
      <c r="E4" s="12">
        <v>44487</v>
      </c>
      <c r="F4" s="74" t="s">
        <v>523</v>
      </c>
      <c r="G4" s="12" t="s">
        <v>4422</v>
      </c>
      <c r="H4" s="75" t="s">
        <v>4423</v>
      </c>
      <c r="I4" s="15">
        <v>60</v>
      </c>
      <c r="J4" s="15">
        <v>70</v>
      </c>
      <c r="K4" s="15">
        <v>20</v>
      </c>
      <c r="L4" s="15">
        <v>8</v>
      </c>
      <c r="M4" s="79">
        <v>21</v>
      </c>
      <c r="N4" s="101">
        <v>21</v>
      </c>
      <c r="O4" s="63">
        <v>2530</v>
      </c>
      <c r="P4" s="64">
        <f>Table224578910112345678910111213141516171819202122232425262728293031323334[[#This Row],[PEMBULATAN]]*O4</f>
        <v>53130</v>
      </c>
    </row>
    <row r="5" spans="1:16" ht="23.25" customHeight="1" x14ac:dyDescent="0.2">
      <c r="A5" s="13"/>
      <c r="B5" s="73"/>
      <c r="C5" s="71" t="s">
        <v>4679</v>
      </c>
      <c r="D5" s="76" t="s">
        <v>69</v>
      </c>
      <c r="E5" s="12">
        <v>44487</v>
      </c>
      <c r="F5" s="74" t="s">
        <v>523</v>
      </c>
      <c r="G5" s="12" t="s">
        <v>4422</v>
      </c>
      <c r="H5" s="75" t="s">
        <v>4423</v>
      </c>
      <c r="I5" s="15">
        <v>35</v>
      </c>
      <c r="J5" s="15">
        <v>40</v>
      </c>
      <c r="K5" s="15">
        <v>14</v>
      </c>
      <c r="L5" s="15">
        <v>2</v>
      </c>
      <c r="M5" s="79">
        <v>4.9000000000000004</v>
      </c>
      <c r="N5" s="101">
        <v>4.9000000000000004</v>
      </c>
      <c r="O5" s="63">
        <v>2530</v>
      </c>
      <c r="P5" s="64">
        <f>Table224578910112345678910111213141516171819202122232425262728293031323334[[#This Row],[PEMBULATAN]]*O5</f>
        <v>12397</v>
      </c>
    </row>
    <row r="6" spans="1:16" ht="23.25" customHeight="1" x14ac:dyDescent="0.2">
      <c r="A6" s="13"/>
      <c r="B6" s="73"/>
      <c r="C6" s="71" t="s">
        <v>4680</v>
      </c>
      <c r="D6" s="76" t="s">
        <v>69</v>
      </c>
      <c r="E6" s="12">
        <v>44487</v>
      </c>
      <c r="F6" s="74" t="s">
        <v>523</v>
      </c>
      <c r="G6" s="12" t="s">
        <v>4422</v>
      </c>
      <c r="H6" s="75" t="s">
        <v>4423</v>
      </c>
      <c r="I6" s="15">
        <v>53</v>
      </c>
      <c r="J6" s="15">
        <v>50</v>
      </c>
      <c r="K6" s="15">
        <v>34</v>
      </c>
      <c r="L6" s="15">
        <v>15</v>
      </c>
      <c r="M6" s="79">
        <v>22.524999999999999</v>
      </c>
      <c r="N6" s="101">
        <v>22.524999999999999</v>
      </c>
      <c r="O6" s="63">
        <v>2530</v>
      </c>
      <c r="P6" s="64">
        <f>Table224578910112345678910111213141516171819202122232425262728293031323334[[#This Row],[PEMBULATAN]]*O6</f>
        <v>56988.25</v>
      </c>
    </row>
    <row r="7" spans="1:16" ht="23.25" customHeight="1" x14ac:dyDescent="0.2">
      <c r="A7" s="13"/>
      <c r="B7" s="73"/>
      <c r="C7" s="71" t="s">
        <v>4681</v>
      </c>
      <c r="D7" s="76" t="s">
        <v>69</v>
      </c>
      <c r="E7" s="12">
        <v>44487</v>
      </c>
      <c r="F7" s="74" t="s">
        <v>523</v>
      </c>
      <c r="G7" s="12" t="s">
        <v>4422</v>
      </c>
      <c r="H7" s="75" t="s">
        <v>4423</v>
      </c>
      <c r="I7" s="15">
        <v>71</v>
      </c>
      <c r="J7" s="15">
        <v>56</v>
      </c>
      <c r="K7" s="15">
        <v>34</v>
      </c>
      <c r="L7" s="15">
        <v>7</v>
      </c>
      <c r="M7" s="79">
        <v>33.795999999999999</v>
      </c>
      <c r="N7" s="101">
        <v>33.795999999999999</v>
      </c>
      <c r="O7" s="63">
        <v>2530</v>
      </c>
      <c r="P7" s="64">
        <f>Table224578910112345678910111213141516171819202122232425262728293031323334[[#This Row],[PEMBULATAN]]*O7</f>
        <v>85503.88</v>
      </c>
    </row>
    <row r="8" spans="1:16" ht="23.25" customHeight="1" x14ac:dyDescent="0.2">
      <c r="A8" s="13"/>
      <c r="B8" s="73"/>
      <c r="C8" s="71" t="s">
        <v>4682</v>
      </c>
      <c r="D8" s="76" t="s">
        <v>69</v>
      </c>
      <c r="E8" s="12">
        <v>44487</v>
      </c>
      <c r="F8" s="74" t="s">
        <v>523</v>
      </c>
      <c r="G8" s="12" t="s">
        <v>4422</v>
      </c>
      <c r="H8" s="75" t="s">
        <v>4423</v>
      </c>
      <c r="I8" s="15">
        <v>55</v>
      </c>
      <c r="J8" s="15">
        <v>30</v>
      </c>
      <c r="K8" s="15">
        <v>25</v>
      </c>
      <c r="L8" s="15">
        <v>5</v>
      </c>
      <c r="M8" s="79">
        <v>10.3125</v>
      </c>
      <c r="N8" s="101">
        <v>11</v>
      </c>
      <c r="O8" s="63">
        <v>2530</v>
      </c>
      <c r="P8" s="64">
        <f>Table224578910112345678910111213141516171819202122232425262728293031323334[[#This Row],[PEMBULATAN]]*O8</f>
        <v>27830</v>
      </c>
    </row>
    <row r="9" spans="1:16" ht="23.25" customHeight="1" x14ac:dyDescent="0.2">
      <c r="A9" s="13"/>
      <c r="B9" s="73"/>
      <c r="C9" s="71" t="s">
        <v>4683</v>
      </c>
      <c r="D9" s="76" t="s">
        <v>69</v>
      </c>
      <c r="E9" s="12">
        <v>44487</v>
      </c>
      <c r="F9" s="74" t="s">
        <v>523</v>
      </c>
      <c r="G9" s="12" t="s">
        <v>4422</v>
      </c>
      <c r="H9" s="75" t="s">
        <v>4423</v>
      </c>
      <c r="I9" s="15">
        <v>90</v>
      </c>
      <c r="J9" s="15">
        <v>63</v>
      </c>
      <c r="K9" s="15">
        <v>30</v>
      </c>
      <c r="L9" s="15">
        <v>17</v>
      </c>
      <c r="M9" s="79">
        <v>42.524999999999999</v>
      </c>
      <c r="N9" s="101">
        <v>42.524999999999999</v>
      </c>
      <c r="O9" s="63">
        <v>2530</v>
      </c>
      <c r="P9" s="64">
        <f>Table224578910112345678910111213141516171819202122232425262728293031323334[[#This Row],[PEMBULATAN]]*O9</f>
        <v>107588.25</v>
      </c>
    </row>
    <row r="10" spans="1:16" ht="23.25" customHeight="1" x14ac:dyDescent="0.2">
      <c r="A10" s="13"/>
      <c r="B10" s="73"/>
      <c r="C10" s="71" t="s">
        <v>4684</v>
      </c>
      <c r="D10" s="76" t="s">
        <v>69</v>
      </c>
      <c r="E10" s="12">
        <v>44487</v>
      </c>
      <c r="F10" s="74" t="s">
        <v>523</v>
      </c>
      <c r="G10" s="12" t="s">
        <v>4422</v>
      </c>
      <c r="H10" s="75" t="s">
        <v>4423</v>
      </c>
      <c r="I10" s="15">
        <v>81</v>
      </c>
      <c r="J10" s="15">
        <v>40</v>
      </c>
      <c r="K10" s="15">
        <v>34</v>
      </c>
      <c r="L10" s="15">
        <v>8</v>
      </c>
      <c r="M10" s="79">
        <v>27.54</v>
      </c>
      <c r="N10" s="101">
        <v>27.54</v>
      </c>
      <c r="O10" s="63">
        <v>2530</v>
      </c>
      <c r="P10" s="64">
        <f>Table224578910112345678910111213141516171819202122232425262728293031323334[[#This Row],[PEMBULATAN]]*O10</f>
        <v>69676.2</v>
      </c>
    </row>
    <row r="11" spans="1:16" ht="23.25" customHeight="1" x14ac:dyDescent="0.2">
      <c r="A11" s="13"/>
      <c r="B11" s="73"/>
      <c r="C11" s="71" t="s">
        <v>4685</v>
      </c>
      <c r="D11" s="76" t="s">
        <v>69</v>
      </c>
      <c r="E11" s="12">
        <v>44487</v>
      </c>
      <c r="F11" s="74" t="s">
        <v>523</v>
      </c>
      <c r="G11" s="12" t="s">
        <v>4422</v>
      </c>
      <c r="H11" s="75" t="s">
        <v>4423</v>
      </c>
      <c r="I11" s="15">
        <v>71</v>
      </c>
      <c r="J11" s="15">
        <v>56</v>
      </c>
      <c r="K11" s="15">
        <v>25</v>
      </c>
      <c r="L11" s="15">
        <v>7</v>
      </c>
      <c r="M11" s="79">
        <v>24.85</v>
      </c>
      <c r="N11" s="101">
        <v>24.85</v>
      </c>
      <c r="O11" s="63">
        <v>2530</v>
      </c>
      <c r="P11" s="64">
        <f>Table224578910112345678910111213141516171819202122232425262728293031323334[[#This Row],[PEMBULATAN]]*O11</f>
        <v>62870.5</v>
      </c>
    </row>
    <row r="12" spans="1:16" ht="23.25" customHeight="1" x14ac:dyDescent="0.2">
      <c r="A12" s="13"/>
      <c r="B12" s="73"/>
      <c r="C12" s="71" t="s">
        <v>4686</v>
      </c>
      <c r="D12" s="76" t="s">
        <v>69</v>
      </c>
      <c r="E12" s="12">
        <v>44487</v>
      </c>
      <c r="F12" s="74" t="s">
        <v>523</v>
      </c>
      <c r="G12" s="12" t="s">
        <v>4422</v>
      </c>
      <c r="H12" s="75" t="s">
        <v>4423</v>
      </c>
      <c r="I12" s="15">
        <v>60</v>
      </c>
      <c r="J12" s="15">
        <v>40</v>
      </c>
      <c r="K12" s="15">
        <v>28</v>
      </c>
      <c r="L12" s="15">
        <v>6</v>
      </c>
      <c r="M12" s="79">
        <v>16.8</v>
      </c>
      <c r="N12" s="101">
        <v>16.8</v>
      </c>
      <c r="O12" s="63">
        <v>2530</v>
      </c>
      <c r="P12" s="64">
        <f>Table224578910112345678910111213141516171819202122232425262728293031323334[[#This Row],[PEMBULATAN]]*O12</f>
        <v>42504</v>
      </c>
    </row>
    <row r="13" spans="1:16" ht="23.25" customHeight="1" x14ac:dyDescent="0.2">
      <c r="A13" s="13"/>
      <c r="B13" s="73"/>
      <c r="C13" s="71" t="s">
        <v>4687</v>
      </c>
      <c r="D13" s="76" t="s">
        <v>69</v>
      </c>
      <c r="E13" s="12">
        <v>44487</v>
      </c>
      <c r="F13" s="74" t="s">
        <v>523</v>
      </c>
      <c r="G13" s="12" t="s">
        <v>4422</v>
      </c>
      <c r="H13" s="75" t="s">
        <v>4423</v>
      </c>
      <c r="I13" s="15">
        <v>100</v>
      </c>
      <c r="J13" s="15">
        <v>10</v>
      </c>
      <c r="K13" s="15">
        <v>10</v>
      </c>
      <c r="L13" s="15">
        <v>1</v>
      </c>
      <c r="M13" s="79">
        <v>2.5</v>
      </c>
      <c r="N13" s="101">
        <v>2.5</v>
      </c>
      <c r="O13" s="63">
        <v>2530</v>
      </c>
      <c r="P13" s="64">
        <f>Table224578910112345678910111213141516171819202122232425262728293031323334[[#This Row],[PEMBULATAN]]*O13</f>
        <v>6325</v>
      </c>
    </row>
    <row r="14" spans="1:16" ht="23.25" customHeight="1" x14ac:dyDescent="0.2">
      <c r="A14" s="13"/>
      <c r="B14" s="73"/>
      <c r="C14" s="71" t="s">
        <v>4688</v>
      </c>
      <c r="D14" s="76" t="s">
        <v>69</v>
      </c>
      <c r="E14" s="12">
        <v>44487</v>
      </c>
      <c r="F14" s="74" t="s">
        <v>523</v>
      </c>
      <c r="G14" s="12" t="s">
        <v>4422</v>
      </c>
      <c r="H14" s="75" t="s">
        <v>4423</v>
      </c>
      <c r="I14" s="15">
        <v>50</v>
      </c>
      <c r="J14" s="15">
        <v>27</v>
      </c>
      <c r="K14" s="15">
        <v>15</v>
      </c>
      <c r="L14" s="15">
        <v>2</v>
      </c>
      <c r="M14" s="79">
        <v>5.0625</v>
      </c>
      <c r="N14" s="101">
        <v>5.0625</v>
      </c>
      <c r="O14" s="63">
        <v>2530</v>
      </c>
      <c r="P14" s="64">
        <f>Table224578910112345678910111213141516171819202122232425262728293031323334[[#This Row],[PEMBULATAN]]*O14</f>
        <v>12808.125</v>
      </c>
    </row>
    <row r="15" spans="1:16" ht="23.25" customHeight="1" x14ac:dyDescent="0.2">
      <c r="A15" s="13"/>
      <c r="B15" s="73"/>
      <c r="C15" s="71" t="s">
        <v>4689</v>
      </c>
      <c r="D15" s="76" t="s">
        <v>69</v>
      </c>
      <c r="E15" s="12">
        <v>44487</v>
      </c>
      <c r="F15" s="74" t="s">
        <v>523</v>
      </c>
      <c r="G15" s="12" t="s">
        <v>4422</v>
      </c>
      <c r="H15" s="75" t="s">
        <v>4423</v>
      </c>
      <c r="I15" s="15">
        <v>33</v>
      </c>
      <c r="J15" s="15">
        <v>36</v>
      </c>
      <c r="K15" s="15">
        <v>23</v>
      </c>
      <c r="L15" s="15">
        <v>3</v>
      </c>
      <c r="M15" s="79">
        <v>6.8310000000000004</v>
      </c>
      <c r="N15" s="101">
        <v>6.8310000000000004</v>
      </c>
      <c r="O15" s="63">
        <v>2530</v>
      </c>
      <c r="P15" s="64">
        <f>Table224578910112345678910111213141516171819202122232425262728293031323334[[#This Row],[PEMBULATAN]]*O15</f>
        <v>17282.43</v>
      </c>
    </row>
    <row r="16" spans="1:16" ht="23.25" customHeight="1" x14ac:dyDescent="0.2">
      <c r="A16" s="13"/>
      <c r="B16" s="73"/>
      <c r="C16" s="71" t="s">
        <v>4690</v>
      </c>
      <c r="D16" s="76" t="s">
        <v>69</v>
      </c>
      <c r="E16" s="12">
        <v>44487</v>
      </c>
      <c r="F16" s="74" t="s">
        <v>523</v>
      </c>
      <c r="G16" s="12" t="s">
        <v>4422</v>
      </c>
      <c r="H16" s="75" t="s">
        <v>4423</v>
      </c>
      <c r="I16" s="15">
        <v>36</v>
      </c>
      <c r="J16" s="15">
        <v>40</v>
      </c>
      <c r="K16" s="15">
        <v>15</v>
      </c>
      <c r="L16" s="15">
        <v>4</v>
      </c>
      <c r="M16" s="79">
        <v>5.4</v>
      </c>
      <c r="N16" s="101">
        <v>6</v>
      </c>
      <c r="O16" s="63">
        <v>2530</v>
      </c>
      <c r="P16" s="64">
        <f>Table224578910112345678910111213141516171819202122232425262728293031323334[[#This Row],[PEMBULATAN]]*O16</f>
        <v>15180</v>
      </c>
    </row>
    <row r="17" spans="1:16" ht="23.25" customHeight="1" x14ac:dyDescent="0.2">
      <c r="A17" s="13"/>
      <c r="B17" s="73"/>
      <c r="C17" s="71" t="s">
        <v>4691</v>
      </c>
      <c r="D17" s="76" t="s">
        <v>69</v>
      </c>
      <c r="E17" s="12">
        <v>44487</v>
      </c>
      <c r="F17" s="74" t="s">
        <v>523</v>
      </c>
      <c r="G17" s="12" t="s">
        <v>4422</v>
      </c>
      <c r="H17" s="75" t="s">
        <v>4423</v>
      </c>
      <c r="I17" s="15">
        <v>75</v>
      </c>
      <c r="J17" s="15">
        <v>45</v>
      </c>
      <c r="K17" s="15">
        <v>44</v>
      </c>
      <c r="L17" s="15">
        <v>11</v>
      </c>
      <c r="M17" s="79">
        <v>37.125</v>
      </c>
      <c r="N17" s="101">
        <v>37.125</v>
      </c>
      <c r="O17" s="63">
        <v>2530</v>
      </c>
      <c r="P17" s="64">
        <f>Table224578910112345678910111213141516171819202122232425262728293031323334[[#This Row],[PEMBULATAN]]*O17</f>
        <v>93926.25</v>
      </c>
    </row>
    <row r="18" spans="1:16" ht="23.25" customHeight="1" x14ac:dyDescent="0.2">
      <c r="A18" s="13"/>
      <c r="B18" s="73"/>
      <c r="C18" s="71" t="s">
        <v>4692</v>
      </c>
      <c r="D18" s="76" t="s">
        <v>69</v>
      </c>
      <c r="E18" s="12">
        <v>44487</v>
      </c>
      <c r="F18" s="74" t="s">
        <v>523</v>
      </c>
      <c r="G18" s="12" t="s">
        <v>4422</v>
      </c>
      <c r="H18" s="75" t="s">
        <v>4423</v>
      </c>
      <c r="I18" s="15">
        <v>40</v>
      </c>
      <c r="J18" s="15">
        <v>25</v>
      </c>
      <c r="K18" s="15">
        <v>11</v>
      </c>
      <c r="L18" s="15">
        <v>1</v>
      </c>
      <c r="M18" s="79">
        <v>2.75</v>
      </c>
      <c r="N18" s="101">
        <v>2.75</v>
      </c>
      <c r="O18" s="63">
        <v>2530</v>
      </c>
      <c r="P18" s="64">
        <f>Table224578910112345678910111213141516171819202122232425262728293031323334[[#This Row],[PEMBULATAN]]*O18</f>
        <v>6957.5</v>
      </c>
    </row>
    <row r="19" spans="1:16" ht="23.25" customHeight="1" x14ac:dyDescent="0.2">
      <c r="A19" s="13"/>
      <c r="B19" s="73"/>
      <c r="C19" s="71" t="s">
        <v>4693</v>
      </c>
      <c r="D19" s="76" t="s">
        <v>69</v>
      </c>
      <c r="E19" s="12">
        <v>44487</v>
      </c>
      <c r="F19" s="74" t="s">
        <v>523</v>
      </c>
      <c r="G19" s="12" t="s">
        <v>4422</v>
      </c>
      <c r="H19" s="75" t="s">
        <v>4423</v>
      </c>
      <c r="I19" s="15">
        <v>60</v>
      </c>
      <c r="J19" s="15">
        <v>56</v>
      </c>
      <c r="K19" s="15">
        <v>26</v>
      </c>
      <c r="L19" s="15">
        <v>5</v>
      </c>
      <c r="M19" s="79">
        <v>21.84</v>
      </c>
      <c r="N19" s="101">
        <v>21.84</v>
      </c>
      <c r="O19" s="63">
        <v>2530</v>
      </c>
      <c r="P19" s="64">
        <f>Table224578910112345678910111213141516171819202122232425262728293031323334[[#This Row],[PEMBULATAN]]*O19</f>
        <v>55255.199999999997</v>
      </c>
    </row>
    <row r="20" spans="1:16" ht="23.25" customHeight="1" x14ac:dyDescent="0.2">
      <c r="A20" s="13"/>
      <c r="B20" s="73"/>
      <c r="C20" s="71" t="s">
        <v>4694</v>
      </c>
      <c r="D20" s="76" t="s">
        <v>69</v>
      </c>
      <c r="E20" s="12">
        <v>44487</v>
      </c>
      <c r="F20" s="74" t="s">
        <v>523</v>
      </c>
      <c r="G20" s="12" t="s">
        <v>4422</v>
      </c>
      <c r="H20" s="75" t="s">
        <v>4423</v>
      </c>
      <c r="I20" s="15">
        <v>45</v>
      </c>
      <c r="J20" s="15">
        <v>40</v>
      </c>
      <c r="K20" s="15">
        <v>15</v>
      </c>
      <c r="L20" s="15">
        <v>3</v>
      </c>
      <c r="M20" s="79">
        <v>6.75</v>
      </c>
      <c r="N20" s="101">
        <v>6.75</v>
      </c>
      <c r="O20" s="63">
        <v>2530</v>
      </c>
      <c r="P20" s="64">
        <f>Table224578910112345678910111213141516171819202122232425262728293031323334[[#This Row],[PEMBULATAN]]*O20</f>
        <v>17077.5</v>
      </c>
    </row>
    <row r="21" spans="1:16" ht="23.25" customHeight="1" x14ac:dyDescent="0.2">
      <c r="A21" s="13"/>
      <c r="B21" s="73"/>
      <c r="C21" s="71" t="s">
        <v>4695</v>
      </c>
      <c r="D21" s="76" t="s">
        <v>69</v>
      </c>
      <c r="E21" s="12">
        <v>44487</v>
      </c>
      <c r="F21" s="74" t="s">
        <v>523</v>
      </c>
      <c r="G21" s="12" t="s">
        <v>4422</v>
      </c>
      <c r="H21" s="75" t="s">
        <v>4423</v>
      </c>
      <c r="I21" s="15">
        <v>70</v>
      </c>
      <c r="J21" s="15">
        <v>30</v>
      </c>
      <c r="K21" s="15">
        <v>24</v>
      </c>
      <c r="L21" s="15">
        <v>2</v>
      </c>
      <c r="M21" s="79">
        <v>12.6</v>
      </c>
      <c r="N21" s="101">
        <v>12.6</v>
      </c>
      <c r="O21" s="63">
        <v>2530</v>
      </c>
      <c r="P21" s="64">
        <f>Table224578910112345678910111213141516171819202122232425262728293031323334[[#This Row],[PEMBULATAN]]*O21</f>
        <v>31878</v>
      </c>
    </row>
    <row r="22" spans="1:16" ht="23.25" customHeight="1" x14ac:dyDescent="0.2">
      <c r="A22" s="13"/>
      <c r="B22" s="73"/>
      <c r="C22" s="8" t="s">
        <v>4696</v>
      </c>
      <c r="D22" s="74" t="s">
        <v>69</v>
      </c>
      <c r="E22" s="12">
        <v>44487</v>
      </c>
      <c r="F22" s="74" t="s">
        <v>523</v>
      </c>
      <c r="G22" s="12" t="s">
        <v>4422</v>
      </c>
      <c r="H22" s="9" t="s">
        <v>4423</v>
      </c>
      <c r="I22" s="1">
        <v>83</v>
      </c>
      <c r="J22" s="1">
        <v>60</v>
      </c>
      <c r="K22" s="1">
        <v>38</v>
      </c>
      <c r="L22" s="1">
        <v>24</v>
      </c>
      <c r="M22" s="78">
        <v>47.31</v>
      </c>
      <c r="N22" s="101">
        <v>48</v>
      </c>
      <c r="O22" s="63">
        <v>2530</v>
      </c>
      <c r="P22" s="64">
        <f>Table224578910112345678910111213141516171819202122232425262728293031323334[[#This Row],[PEMBULATAN]]*O22</f>
        <v>121440</v>
      </c>
    </row>
    <row r="23" spans="1:16" ht="23.25" customHeight="1" x14ac:dyDescent="0.2">
      <c r="A23" s="13"/>
      <c r="B23" s="73"/>
      <c r="C23" s="94" t="s">
        <v>4697</v>
      </c>
      <c r="D23" s="95" t="s">
        <v>69</v>
      </c>
      <c r="E23" s="96">
        <v>44487</v>
      </c>
      <c r="F23" s="97" t="s">
        <v>523</v>
      </c>
      <c r="G23" s="96" t="s">
        <v>4422</v>
      </c>
      <c r="H23" s="98" t="s">
        <v>4423</v>
      </c>
      <c r="I23" s="99">
        <v>80</v>
      </c>
      <c r="J23" s="99">
        <v>40</v>
      </c>
      <c r="K23" s="99">
        <v>30</v>
      </c>
      <c r="L23" s="99">
        <v>5</v>
      </c>
      <c r="M23" s="100">
        <v>24</v>
      </c>
      <c r="N23" s="105">
        <v>24</v>
      </c>
      <c r="O23" s="63">
        <v>2530</v>
      </c>
      <c r="P23" s="64">
        <f>Table224578910112345678910111213141516171819202122232425262728293031323334[[#This Row],[PEMBULATAN]]*O23</f>
        <v>60720</v>
      </c>
    </row>
    <row r="24" spans="1:16" ht="23.25" customHeight="1" x14ac:dyDescent="0.2">
      <c r="A24" s="13"/>
      <c r="B24" s="73"/>
      <c r="C24" s="94" t="s">
        <v>4698</v>
      </c>
      <c r="D24" s="95" t="s">
        <v>69</v>
      </c>
      <c r="E24" s="96">
        <v>44487</v>
      </c>
      <c r="F24" s="97" t="s">
        <v>523</v>
      </c>
      <c r="G24" s="96" t="s">
        <v>4422</v>
      </c>
      <c r="H24" s="98" t="s">
        <v>4423</v>
      </c>
      <c r="I24" s="99">
        <v>62</v>
      </c>
      <c r="J24" s="99">
        <v>40</v>
      </c>
      <c r="K24" s="99">
        <v>30</v>
      </c>
      <c r="L24" s="99">
        <v>14</v>
      </c>
      <c r="M24" s="100">
        <v>18.600000000000001</v>
      </c>
      <c r="N24" s="105">
        <v>18.600000000000001</v>
      </c>
      <c r="O24" s="63">
        <v>2530</v>
      </c>
      <c r="P24" s="64">
        <f>Table224578910112345678910111213141516171819202122232425262728293031323334[[#This Row],[PEMBULATAN]]*O24</f>
        <v>47058</v>
      </c>
    </row>
    <row r="25" spans="1:16" ht="22.5" customHeight="1" x14ac:dyDescent="0.2">
      <c r="A25" s="165" t="s">
        <v>30</v>
      </c>
      <c r="B25" s="166"/>
      <c r="C25" s="166"/>
      <c r="D25" s="166"/>
      <c r="E25" s="166"/>
      <c r="F25" s="166"/>
      <c r="G25" s="166"/>
      <c r="H25" s="166"/>
      <c r="I25" s="166"/>
      <c r="J25" s="166"/>
      <c r="K25" s="166"/>
      <c r="L25" s="167"/>
      <c r="M25" s="77">
        <f>SUBTOTAL(109,Table224578910112345678910111213141516171819202122232425262728293031323334[KG VOLUME])</f>
        <v>417.09699999999998</v>
      </c>
      <c r="N25" s="67">
        <f>SUM(N3:N24)</f>
        <v>419.0745</v>
      </c>
      <c r="O25" s="168">
        <f>SUM(P3:P24)</f>
        <v>1060258.4849999999</v>
      </c>
      <c r="P25" s="169"/>
    </row>
    <row r="26" spans="1:16" ht="18" customHeight="1" x14ac:dyDescent="0.2">
      <c r="A26" s="84"/>
      <c r="B26" s="55" t="s">
        <v>42</v>
      </c>
      <c r="C26" s="54"/>
      <c r="D26" s="56" t="s">
        <v>43</v>
      </c>
      <c r="E26" s="84"/>
      <c r="F26" s="84"/>
      <c r="G26" s="84"/>
      <c r="H26" s="84"/>
      <c r="I26" s="84"/>
      <c r="J26" s="84"/>
      <c r="K26" s="84"/>
      <c r="L26" s="84"/>
      <c r="M26" s="85"/>
      <c r="N26" s="86" t="s">
        <v>51</v>
      </c>
      <c r="O26" s="87"/>
      <c r="P26" s="87">
        <f>O25*10%</f>
        <v>106025.84849999999</v>
      </c>
    </row>
    <row r="27" spans="1:16" ht="18" customHeight="1" thickBot="1" x14ac:dyDescent="0.25">
      <c r="A27" s="84"/>
      <c r="B27" s="55"/>
      <c r="C27" s="54"/>
      <c r="D27" s="56"/>
      <c r="E27" s="84"/>
      <c r="F27" s="84"/>
      <c r="G27" s="84"/>
      <c r="H27" s="84"/>
      <c r="I27" s="84"/>
      <c r="J27" s="84"/>
      <c r="K27" s="84"/>
      <c r="L27" s="84"/>
      <c r="M27" s="85"/>
      <c r="N27" s="88" t="s">
        <v>52</v>
      </c>
      <c r="O27" s="89"/>
      <c r="P27" s="89">
        <f>O25-P26</f>
        <v>954232.63649999991</v>
      </c>
    </row>
    <row r="28" spans="1:16" ht="18" customHeight="1" x14ac:dyDescent="0.2">
      <c r="A28" s="10"/>
      <c r="H28" s="62"/>
      <c r="N28" s="61" t="s">
        <v>31</v>
      </c>
      <c r="P28" s="68">
        <f>P27*1%</f>
        <v>9542.326364999999</v>
      </c>
    </row>
    <row r="29" spans="1:16" ht="18" customHeight="1" thickBot="1" x14ac:dyDescent="0.25">
      <c r="A29" s="10"/>
      <c r="H29" s="62"/>
      <c r="N29" s="61" t="s">
        <v>53</v>
      </c>
      <c r="P29" s="70">
        <f>P27*2%</f>
        <v>19084.652729999998</v>
      </c>
    </row>
    <row r="30" spans="1:16" ht="18" customHeight="1" x14ac:dyDescent="0.2">
      <c r="A30" s="10"/>
      <c r="H30" s="62"/>
      <c r="N30" s="65" t="s">
        <v>32</v>
      </c>
      <c r="O30" s="66"/>
      <c r="P30" s="69">
        <f>P27+P28-P29</f>
        <v>944690.31013499992</v>
      </c>
    </row>
    <row r="32" spans="1:16" x14ac:dyDescent="0.2">
      <c r="A32" s="10"/>
      <c r="H32" s="62"/>
      <c r="P32" s="70"/>
    </row>
    <row r="33" spans="1:16" x14ac:dyDescent="0.2">
      <c r="A33" s="10"/>
      <c r="H33" s="62"/>
      <c r="O33" s="57"/>
      <c r="P33" s="70"/>
    </row>
    <row r="34" spans="1:16" s="3" customFormat="1" x14ac:dyDescent="0.25">
      <c r="A34" s="10"/>
      <c r="B34" s="2"/>
      <c r="C34" s="2"/>
      <c r="E34" s="11"/>
      <c r="H34" s="62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62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62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62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62"/>
      <c r="N38" s="14"/>
      <c r="O38" s="14"/>
      <c r="P38" s="14"/>
    </row>
    <row r="39" spans="1:16" s="3" customFormat="1" x14ac:dyDescent="0.25">
      <c r="A39" s="10"/>
      <c r="B39" s="2"/>
      <c r="C39" s="2"/>
      <c r="E39" s="11"/>
      <c r="H39" s="62"/>
      <c r="N39" s="14"/>
      <c r="O39" s="14"/>
      <c r="P39" s="14"/>
    </row>
    <row r="40" spans="1:16" s="3" customFormat="1" x14ac:dyDescent="0.25">
      <c r="A40" s="10"/>
      <c r="B40" s="2"/>
      <c r="C40" s="2"/>
      <c r="E40" s="11"/>
      <c r="H40" s="62"/>
      <c r="N40" s="14"/>
      <c r="O40" s="14"/>
      <c r="P40" s="14"/>
    </row>
    <row r="41" spans="1:16" s="3" customFormat="1" x14ac:dyDescent="0.25">
      <c r="A41" s="10"/>
      <c r="B41" s="2"/>
      <c r="C41" s="2"/>
      <c r="E41" s="11"/>
      <c r="H41" s="62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62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62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62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62"/>
      <c r="N45" s="14"/>
      <c r="O45" s="14"/>
      <c r="P45" s="14"/>
    </row>
  </sheetData>
  <mergeCells count="2">
    <mergeCell ref="A25:L25"/>
    <mergeCell ref="O25:P25"/>
  </mergeCells>
  <conditionalFormatting sqref="B3:B21">
    <cfRule type="duplicateValues" dxfId="460" priority="2"/>
  </conditionalFormatting>
  <conditionalFormatting sqref="B22:B24">
    <cfRule type="duplicateValues" dxfId="459" priority="6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05"/>
  <sheetViews>
    <sheetView zoomScale="110" zoomScaleNormal="110" workbookViewId="0">
      <pane xSplit="3" ySplit="2" topLeftCell="D77" activePane="bottomRight" state="frozen"/>
      <selection pane="topRight" activeCell="B1" sqref="B1"/>
      <selection pane="bottomLeft" activeCell="A3" sqref="A3"/>
      <selection pane="bottomRight" activeCell="M83" sqref="M83"/>
    </sheetView>
  </sheetViews>
  <sheetFormatPr defaultRowHeight="15" x14ac:dyDescent="0.2"/>
  <cols>
    <col min="1" max="1" width="8" style="4" customWidth="1"/>
    <col min="2" max="2" width="19.5703125" style="2" customWidth="1"/>
    <col min="3" max="3" width="15.140625" style="2" customWidth="1"/>
    <col min="4" max="4" width="11.7109375" style="3" customWidth="1"/>
    <col min="5" max="5" width="8" style="11" customWidth="1"/>
    <col min="6" max="6" width="10.570312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403912</v>
      </c>
      <c r="B3" s="72" t="s">
        <v>4699</v>
      </c>
      <c r="C3" s="8" t="s">
        <v>4700</v>
      </c>
      <c r="D3" s="74" t="s">
        <v>69</v>
      </c>
      <c r="E3" s="12">
        <v>44488</v>
      </c>
      <c r="F3" s="74" t="s">
        <v>523</v>
      </c>
      <c r="G3" s="12" t="s">
        <v>4422</v>
      </c>
      <c r="H3" s="9" t="s">
        <v>4423</v>
      </c>
      <c r="I3" s="1">
        <v>115</v>
      </c>
      <c r="J3" s="1">
        <v>31</v>
      </c>
      <c r="K3" s="1">
        <v>15</v>
      </c>
      <c r="L3" s="1">
        <v>3</v>
      </c>
      <c r="M3" s="78">
        <v>13.36875</v>
      </c>
      <c r="N3" s="101">
        <v>14</v>
      </c>
      <c r="O3" s="63">
        <v>2530</v>
      </c>
      <c r="P3" s="64">
        <f>Table22457891011234567891011121314151617181920212223242526272829303132333435[[#This Row],[PEMBULATAN]]*O3</f>
        <v>35420</v>
      </c>
    </row>
    <row r="4" spans="1:16" ht="26.25" customHeight="1" x14ac:dyDescent="0.2">
      <c r="A4" s="13"/>
      <c r="B4" s="73"/>
      <c r="C4" s="71" t="s">
        <v>4701</v>
      </c>
      <c r="D4" s="76" t="s">
        <v>69</v>
      </c>
      <c r="E4" s="12">
        <v>44488</v>
      </c>
      <c r="F4" s="74" t="s">
        <v>523</v>
      </c>
      <c r="G4" s="12" t="s">
        <v>4422</v>
      </c>
      <c r="H4" s="75" t="s">
        <v>4423</v>
      </c>
      <c r="I4" s="15">
        <v>45</v>
      </c>
      <c r="J4" s="15">
        <v>42</v>
      </c>
      <c r="K4" s="15">
        <v>31</v>
      </c>
      <c r="L4" s="15">
        <v>1</v>
      </c>
      <c r="M4" s="79">
        <v>14.647500000000001</v>
      </c>
      <c r="N4" s="101">
        <v>14.647500000000001</v>
      </c>
      <c r="O4" s="63">
        <v>2530</v>
      </c>
      <c r="P4" s="64">
        <f>Table22457891011234567891011121314151617181920212223242526272829303132333435[[#This Row],[PEMBULATAN]]*O4</f>
        <v>37058.175000000003</v>
      </c>
    </row>
    <row r="5" spans="1:16" ht="26.25" customHeight="1" x14ac:dyDescent="0.2">
      <c r="A5" s="13"/>
      <c r="B5" s="73"/>
      <c r="C5" s="71" t="s">
        <v>4702</v>
      </c>
      <c r="D5" s="76" t="s">
        <v>69</v>
      </c>
      <c r="E5" s="12">
        <v>44488</v>
      </c>
      <c r="F5" s="74" t="s">
        <v>523</v>
      </c>
      <c r="G5" s="12" t="s">
        <v>4422</v>
      </c>
      <c r="H5" s="75" t="s">
        <v>4423</v>
      </c>
      <c r="I5" s="15">
        <v>79</v>
      </c>
      <c r="J5" s="15">
        <v>26</v>
      </c>
      <c r="K5" s="15">
        <v>6</v>
      </c>
      <c r="L5" s="15">
        <v>1</v>
      </c>
      <c r="M5" s="79">
        <v>3.081</v>
      </c>
      <c r="N5" s="101">
        <v>3.081</v>
      </c>
      <c r="O5" s="63">
        <v>2530</v>
      </c>
      <c r="P5" s="64">
        <f>Table22457891011234567891011121314151617181920212223242526272829303132333435[[#This Row],[PEMBULATAN]]*O5</f>
        <v>7794.93</v>
      </c>
    </row>
    <row r="6" spans="1:16" ht="26.25" customHeight="1" x14ac:dyDescent="0.2">
      <c r="A6" s="13"/>
      <c r="B6" s="73"/>
      <c r="C6" s="71" t="s">
        <v>4703</v>
      </c>
      <c r="D6" s="76" t="s">
        <v>69</v>
      </c>
      <c r="E6" s="12">
        <v>44488</v>
      </c>
      <c r="F6" s="74" t="s">
        <v>523</v>
      </c>
      <c r="G6" s="12" t="s">
        <v>4422</v>
      </c>
      <c r="H6" s="75" t="s">
        <v>4423</v>
      </c>
      <c r="I6" s="15">
        <v>60</v>
      </c>
      <c r="J6" s="15">
        <v>40</v>
      </c>
      <c r="K6" s="15">
        <v>18</v>
      </c>
      <c r="L6" s="15">
        <v>4</v>
      </c>
      <c r="M6" s="79">
        <v>10.8</v>
      </c>
      <c r="N6" s="101">
        <v>10.8</v>
      </c>
      <c r="O6" s="63">
        <v>2530</v>
      </c>
      <c r="P6" s="64">
        <f>Table22457891011234567891011121314151617181920212223242526272829303132333435[[#This Row],[PEMBULATAN]]*O6</f>
        <v>27324</v>
      </c>
    </row>
    <row r="7" spans="1:16" ht="26.25" customHeight="1" x14ac:dyDescent="0.2">
      <c r="A7" s="13"/>
      <c r="B7" s="73"/>
      <c r="C7" s="71" t="s">
        <v>4704</v>
      </c>
      <c r="D7" s="76" t="s">
        <v>69</v>
      </c>
      <c r="E7" s="12">
        <v>44488</v>
      </c>
      <c r="F7" s="74" t="s">
        <v>523</v>
      </c>
      <c r="G7" s="12" t="s">
        <v>4422</v>
      </c>
      <c r="H7" s="75" t="s">
        <v>4423</v>
      </c>
      <c r="I7" s="15">
        <v>38</v>
      </c>
      <c r="J7" s="15">
        <v>32</v>
      </c>
      <c r="K7" s="15">
        <v>14</v>
      </c>
      <c r="L7" s="15">
        <v>2</v>
      </c>
      <c r="M7" s="79">
        <v>4.2560000000000002</v>
      </c>
      <c r="N7" s="101">
        <v>4.2560000000000002</v>
      </c>
      <c r="O7" s="63">
        <v>2530</v>
      </c>
      <c r="P7" s="64">
        <f>Table22457891011234567891011121314151617181920212223242526272829303132333435[[#This Row],[PEMBULATAN]]*O7</f>
        <v>10767.68</v>
      </c>
    </row>
    <row r="8" spans="1:16" ht="26.25" customHeight="1" x14ac:dyDescent="0.2">
      <c r="A8" s="13"/>
      <c r="B8" s="73"/>
      <c r="C8" s="71" t="s">
        <v>4705</v>
      </c>
      <c r="D8" s="76" t="s">
        <v>69</v>
      </c>
      <c r="E8" s="12">
        <v>44488</v>
      </c>
      <c r="F8" s="74" t="s">
        <v>523</v>
      </c>
      <c r="G8" s="12" t="s">
        <v>4422</v>
      </c>
      <c r="H8" s="75" t="s">
        <v>4423</v>
      </c>
      <c r="I8" s="15">
        <v>66</v>
      </c>
      <c r="J8" s="15">
        <v>57</v>
      </c>
      <c r="K8" s="15">
        <v>38</v>
      </c>
      <c r="L8" s="15">
        <v>7</v>
      </c>
      <c r="M8" s="79">
        <v>35.738999999999997</v>
      </c>
      <c r="N8" s="101">
        <v>35.738999999999997</v>
      </c>
      <c r="O8" s="63">
        <v>2530</v>
      </c>
      <c r="P8" s="64">
        <f>Table22457891011234567891011121314151617181920212223242526272829303132333435[[#This Row],[PEMBULATAN]]*O8</f>
        <v>90419.67</v>
      </c>
    </row>
    <row r="9" spans="1:16" ht="26.25" customHeight="1" x14ac:dyDescent="0.2">
      <c r="A9" s="13"/>
      <c r="B9" s="73"/>
      <c r="C9" s="71" t="s">
        <v>4706</v>
      </c>
      <c r="D9" s="76" t="s">
        <v>69</v>
      </c>
      <c r="E9" s="12">
        <v>44488</v>
      </c>
      <c r="F9" s="74" t="s">
        <v>523</v>
      </c>
      <c r="G9" s="12" t="s">
        <v>4422</v>
      </c>
      <c r="H9" s="75" t="s">
        <v>4423</v>
      </c>
      <c r="I9" s="15">
        <v>55</v>
      </c>
      <c r="J9" s="15">
        <v>45</v>
      </c>
      <c r="K9" s="15">
        <v>31</v>
      </c>
      <c r="L9" s="15">
        <v>13</v>
      </c>
      <c r="M9" s="79">
        <v>19.181249999999999</v>
      </c>
      <c r="N9" s="101">
        <v>19.181249999999999</v>
      </c>
      <c r="O9" s="63">
        <v>2530</v>
      </c>
      <c r="P9" s="64">
        <f>Table22457891011234567891011121314151617181920212223242526272829303132333435[[#This Row],[PEMBULATAN]]*O9</f>
        <v>48528.5625</v>
      </c>
    </row>
    <row r="10" spans="1:16" ht="26.25" customHeight="1" x14ac:dyDescent="0.2">
      <c r="A10" s="13"/>
      <c r="B10" s="73"/>
      <c r="C10" s="71" t="s">
        <v>4707</v>
      </c>
      <c r="D10" s="76" t="s">
        <v>69</v>
      </c>
      <c r="E10" s="12">
        <v>44488</v>
      </c>
      <c r="F10" s="74" t="s">
        <v>523</v>
      </c>
      <c r="G10" s="12" t="s">
        <v>4422</v>
      </c>
      <c r="H10" s="75" t="s">
        <v>4423</v>
      </c>
      <c r="I10" s="15">
        <v>75</v>
      </c>
      <c r="J10" s="15">
        <v>60</v>
      </c>
      <c r="K10" s="15">
        <v>35</v>
      </c>
      <c r="L10" s="15">
        <v>6</v>
      </c>
      <c r="M10" s="79">
        <v>39.375</v>
      </c>
      <c r="N10" s="101">
        <v>39.375</v>
      </c>
      <c r="O10" s="63">
        <v>2530</v>
      </c>
      <c r="P10" s="64">
        <f>Table22457891011234567891011121314151617181920212223242526272829303132333435[[#This Row],[PEMBULATAN]]*O10</f>
        <v>99618.75</v>
      </c>
    </row>
    <row r="11" spans="1:16" ht="26.25" customHeight="1" x14ac:dyDescent="0.2">
      <c r="A11" s="13"/>
      <c r="B11" s="73"/>
      <c r="C11" s="71" t="s">
        <v>4708</v>
      </c>
      <c r="D11" s="76" t="s">
        <v>69</v>
      </c>
      <c r="E11" s="12">
        <v>44488</v>
      </c>
      <c r="F11" s="74" t="s">
        <v>523</v>
      </c>
      <c r="G11" s="12" t="s">
        <v>4422</v>
      </c>
      <c r="H11" s="75" t="s">
        <v>4423</v>
      </c>
      <c r="I11" s="15">
        <v>77</v>
      </c>
      <c r="J11" s="15">
        <v>57</v>
      </c>
      <c r="K11" s="15">
        <v>24</v>
      </c>
      <c r="L11" s="15">
        <v>10</v>
      </c>
      <c r="M11" s="79">
        <v>26.334</v>
      </c>
      <c r="N11" s="101">
        <v>27</v>
      </c>
      <c r="O11" s="63">
        <v>2530</v>
      </c>
      <c r="P11" s="64">
        <f>Table22457891011234567891011121314151617181920212223242526272829303132333435[[#This Row],[PEMBULATAN]]*O11</f>
        <v>68310</v>
      </c>
    </row>
    <row r="12" spans="1:16" ht="26.25" customHeight="1" x14ac:dyDescent="0.2">
      <c r="A12" s="13"/>
      <c r="B12" s="73"/>
      <c r="C12" s="71" t="s">
        <v>4709</v>
      </c>
      <c r="D12" s="76" t="s">
        <v>69</v>
      </c>
      <c r="E12" s="12">
        <v>44488</v>
      </c>
      <c r="F12" s="74" t="s">
        <v>523</v>
      </c>
      <c r="G12" s="12" t="s">
        <v>4422</v>
      </c>
      <c r="H12" s="75" t="s">
        <v>4423</v>
      </c>
      <c r="I12" s="15">
        <v>80</v>
      </c>
      <c r="J12" s="15">
        <v>64</v>
      </c>
      <c r="K12" s="15">
        <v>36</v>
      </c>
      <c r="L12" s="15">
        <v>11</v>
      </c>
      <c r="M12" s="79">
        <v>46.08</v>
      </c>
      <c r="N12" s="101">
        <v>46.08</v>
      </c>
      <c r="O12" s="63">
        <v>2530</v>
      </c>
      <c r="P12" s="64">
        <f>Table22457891011234567891011121314151617181920212223242526272829303132333435[[#This Row],[PEMBULATAN]]*O12</f>
        <v>116582.39999999999</v>
      </c>
    </row>
    <row r="13" spans="1:16" ht="26.25" customHeight="1" x14ac:dyDescent="0.2">
      <c r="A13" s="13"/>
      <c r="B13" s="73"/>
      <c r="C13" s="71" t="s">
        <v>4710</v>
      </c>
      <c r="D13" s="76" t="s">
        <v>69</v>
      </c>
      <c r="E13" s="12">
        <v>44488</v>
      </c>
      <c r="F13" s="74" t="s">
        <v>523</v>
      </c>
      <c r="G13" s="12" t="s">
        <v>4422</v>
      </c>
      <c r="H13" s="75" t="s">
        <v>4423</v>
      </c>
      <c r="I13" s="15">
        <v>76</v>
      </c>
      <c r="J13" s="15">
        <v>60</v>
      </c>
      <c r="K13" s="15">
        <v>39</v>
      </c>
      <c r="L13" s="15">
        <v>8</v>
      </c>
      <c r="M13" s="79">
        <v>44.46</v>
      </c>
      <c r="N13" s="101">
        <v>45</v>
      </c>
      <c r="O13" s="63">
        <v>2530</v>
      </c>
      <c r="P13" s="64">
        <f>Table22457891011234567891011121314151617181920212223242526272829303132333435[[#This Row],[PEMBULATAN]]*O13</f>
        <v>113850</v>
      </c>
    </row>
    <row r="14" spans="1:16" ht="26.25" customHeight="1" x14ac:dyDescent="0.2">
      <c r="A14" s="13"/>
      <c r="B14" s="73"/>
      <c r="C14" s="71" t="s">
        <v>4711</v>
      </c>
      <c r="D14" s="76" t="s">
        <v>69</v>
      </c>
      <c r="E14" s="12">
        <v>44488</v>
      </c>
      <c r="F14" s="74" t="s">
        <v>523</v>
      </c>
      <c r="G14" s="12" t="s">
        <v>4422</v>
      </c>
      <c r="H14" s="75" t="s">
        <v>4423</v>
      </c>
      <c r="I14" s="15">
        <v>77</v>
      </c>
      <c r="J14" s="15">
        <v>58</v>
      </c>
      <c r="K14" s="15">
        <v>30</v>
      </c>
      <c r="L14" s="15">
        <v>8</v>
      </c>
      <c r="M14" s="79">
        <v>33.494999999999997</v>
      </c>
      <c r="N14" s="101">
        <v>33.494999999999997</v>
      </c>
      <c r="O14" s="63">
        <v>2530</v>
      </c>
      <c r="P14" s="64">
        <f>Table22457891011234567891011121314151617181920212223242526272829303132333435[[#This Row],[PEMBULATAN]]*O14</f>
        <v>84742.349999999991</v>
      </c>
    </row>
    <row r="15" spans="1:16" ht="26.25" customHeight="1" x14ac:dyDescent="0.2">
      <c r="A15" s="13"/>
      <c r="B15" s="73"/>
      <c r="C15" s="71" t="s">
        <v>4712</v>
      </c>
      <c r="D15" s="76" t="s">
        <v>69</v>
      </c>
      <c r="E15" s="12">
        <v>44488</v>
      </c>
      <c r="F15" s="74" t="s">
        <v>523</v>
      </c>
      <c r="G15" s="12" t="s">
        <v>4422</v>
      </c>
      <c r="H15" s="75" t="s">
        <v>4423</v>
      </c>
      <c r="I15" s="15">
        <v>70</v>
      </c>
      <c r="J15" s="15">
        <v>58</v>
      </c>
      <c r="K15" s="15">
        <v>26</v>
      </c>
      <c r="L15" s="15">
        <v>6</v>
      </c>
      <c r="M15" s="79">
        <v>26.39</v>
      </c>
      <c r="N15" s="101">
        <v>27</v>
      </c>
      <c r="O15" s="63">
        <v>2530</v>
      </c>
      <c r="P15" s="64">
        <f>Table22457891011234567891011121314151617181920212223242526272829303132333435[[#This Row],[PEMBULATAN]]*O15</f>
        <v>68310</v>
      </c>
    </row>
    <row r="16" spans="1:16" ht="26.25" customHeight="1" x14ac:dyDescent="0.2">
      <c r="A16" s="13"/>
      <c r="B16" s="73"/>
      <c r="C16" s="71" t="s">
        <v>4713</v>
      </c>
      <c r="D16" s="76" t="s">
        <v>69</v>
      </c>
      <c r="E16" s="12">
        <v>44488</v>
      </c>
      <c r="F16" s="74" t="s">
        <v>523</v>
      </c>
      <c r="G16" s="12" t="s">
        <v>4422</v>
      </c>
      <c r="H16" s="75" t="s">
        <v>4423</v>
      </c>
      <c r="I16" s="15">
        <v>85</v>
      </c>
      <c r="J16" s="15">
        <v>72</v>
      </c>
      <c r="K16" s="15">
        <v>43</v>
      </c>
      <c r="L16" s="15">
        <v>12</v>
      </c>
      <c r="M16" s="79">
        <v>65.790000000000006</v>
      </c>
      <c r="N16" s="101">
        <v>65.790000000000006</v>
      </c>
      <c r="O16" s="63">
        <v>2530</v>
      </c>
      <c r="P16" s="64">
        <f>Table22457891011234567891011121314151617181920212223242526272829303132333435[[#This Row],[PEMBULATAN]]*O16</f>
        <v>166448.70000000001</v>
      </c>
    </row>
    <row r="17" spans="1:16" ht="26.25" customHeight="1" x14ac:dyDescent="0.2">
      <c r="A17" s="13"/>
      <c r="B17" s="73"/>
      <c r="C17" s="71" t="s">
        <v>4714</v>
      </c>
      <c r="D17" s="76" t="s">
        <v>69</v>
      </c>
      <c r="E17" s="12">
        <v>44488</v>
      </c>
      <c r="F17" s="74" t="s">
        <v>523</v>
      </c>
      <c r="G17" s="12" t="s">
        <v>4422</v>
      </c>
      <c r="H17" s="75" t="s">
        <v>4423</v>
      </c>
      <c r="I17" s="15">
        <v>78</v>
      </c>
      <c r="J17" s="15">
        <v>60</v>
      </c>
      <c r="K17" s="15">
        <v>35</v>
      </c>
      <c r="L17" s="15">
        <v>17</v>
      </c>
      <c r="M17" s="79">
        <v>40.950000000000003</v>
      </c>
      <c r="N17" s="101">
        <v>40.950000000000003</v>
      </c>
      <c r="O17" s="63">
        <v>2530</v>
      </c>
      <c r="P17" s="64">
        <f>Table22457891011234567891011121314151617181920212223242526272829303132333435[[#This Row],[PEMBULATAN]]*O17</f>
        <v>103603.5</v>
      </c>
    </row>
    <row r="18" spans="1:16" ht="26.25" customHeight="1" x14ac:dyDescent="0.2">
      <c r="A18" s="13"/>
      <c r="B18" s="73"/>
      <c r="C18" s="71" t="s">
        <v>4715</v>
      </c>
      <c r="D18" s="76" t="s">
        <v>69</v>
      </c>
      <c r="E18" s="12">
        <v>44488</v>
      </c>
      <c r="F18" s="74" t="s">
        <v>523</v>
      </c>
      <c r="G18" s="12" t="s">
        <v>4422</v>
      </c>
      <c r="H18" s="75" t="s">
        <v>4423</v>
      </c>
      <c r="I18" s="15">
        <v>73</v>
      </c>
      <c r="J18" s="15">
        <v>47</v>
      </c>
      <c r="K18" s="15">
        <v>30</v>
      </c>
      <c r="L18" s="15">
        <v>7</v>
      </c>
      <c r="M18" s="79">
        <v>25.732500000000002</v>
      </c>
      <c r="N18" s="101">
        <v>25.732500000000002</v>
      </c>
      <c r="O18" s="63">
        <v>2530</v>
      </c>
      <c r="P18" s="64">
        <f>Table22457891011234567891011121314151617181920212223242526272829303132333435[[#This Row],[PEMBULATAN]]*O18</f>
        <v>65103.225000000006</v>
      </c>
    </row>
    <row r="19" spans="1:16" ht="26.25" customHeight="1" x14ac:dyDescent="0.2">
      <c r="A19" s="13"/>
      <c r="B19" s="73"/>
      <c r="C19" s="71" t="s">
        <v>4716</v>
      </c>
      <c r="D19" s="76" t="s">
        <v>69</v>
      </c>
      <c r="E19" s="12">
        <v>44488</v>
      </c>
      <c r="F19" s="74" t="s">
        <v>523</v>
      </c>
      <c r="G19" s="12" t="s">
        <v>4422</v>
      </c>
      <c r="H19" s="75" t="s">
        <v>4423</v>
      </c>
      <c r="I19" s="15">
        <v>87</v>
      </c>
      <c r="J19" s="15">
        <v>59</v>
      </c>
      <c r="K19" s="15">
        <v>28</v>
      </c>
      <c r="L19" s="15">
        <v>13</v>
      </c>
      <c r="M19" s="79">
        <v>35.930999999999997</v>
      </c>
      <c r="N19" s="101">
        <v>35.930999999999997</v>
      </c>
      <c r="O19" s="63">
        <v>2530</v>
      </c>
      <c r="P19" s="64">
        <f>Table22457891011234567891011121314151617181920212223242526272829303132333435[[#This Row],[PEMBULATAN]]*O19</f>
        <v>90905.43</v>
      </c>
    </row>
    <row r="20" spans="1:16" ht="26.25" customHeight="1" x14ac:dyDescent="0.2">
      <c r="A20" s="13"/>
      <c r="B20" s="73"/>
      <c r="C20" s="71" t="s">
        <v>4717</v>
      </c>
      <c r="D20" s="76" t="s">
        <v>69</v>
      </c>
      <c r="E20" s="12">
        <v>44488</v>
      </c>
      <c r="F20" s="74" t="s">
        <v>523</v>
      </c>
      <c r="G20" s="12" t="s">
        <v>4422</v>
      </c>
      <c r="H20" s="75" t="s">
        <v>4423</v>
      </c>
      <c r="I20" s="15">
        <v>76</v>
      </c>
      <c r="J20" s="15">
        <v>65</v>
      </c>
      <c r="K20" s="15">
        <v>28</v>
      </c>
      <c r="L20" s="15">
        <v>14</v>
      </c>
      <c r="M20" s="79">
        <v>34.58</v>
      </c>
      <c r="N20" s="101">
        <v>34.58</v>
      </c>
      <c r="O20" s="63">
        <v>2530</v>
      </c>
      <c r="P20" s="64">
        <f>Table22457891011234567891011121314151617181920212223242526272829303132333435[[#This Row],[PEMBULATAN]]*O20</f>
        <v>87487.4</v>
      </c>
    </row>
    <row r="21" spans="1:16" ht="26.25" customHeight="1" x14ac:dyDescent="0.2">
      <c r="A21" s="13"/>
      <c r="B21" s="73"/>
      <c r="C21" s="71" t="s">
        <v>4718</v>
      </c>
      <c r="D21" s="76" t="s">
        <v>69</v>
      </c>
      <c r="E21" s="12">
        <v>44488</v>
      </c>
      <c r="F21" s="74" t="s">
        <v>523</v>
      </c>
      <c r="G21" s="12" t="s">
        <v>4422</v>
      </c>
      <c r="H21" s="75" t="s">
        <v>4423</v>
      </c>
      <c r="I21" s="15">
        <v>185</v>
      </c>
      <c r="J21" s="15">
        <v>55</v>
      </c>
      <c r="K21" s="15">
        <v>39</v>
      </c>
      <c r="L21" s="15">
        <v>15</v>
      </c>
      <c r="M21" s="79">
        <v>99.206249999999997</v>
      </c>
      <c r="N21" s="101">
        <v>99.206249999999997</v>
      </c>
      <c r="O21" s="63">
        <v>2530</v>
      </c>
      <c r="P21" s="64">
        <f>Table22457891011234567891011121314151617181920212223242526272829303132333435[[#This Row],[PEMBULATAN]]*O21</f>
        <v>250991.8125</v>
      </c>
    </row>
    <row r="22" spans="1:16" ht="26.25" customHeight="1" x14ac:dyDescent="0.2">
      <c r="A22" s="13"/>
      <c r="B22" s="73"/>
      <c r="C22" s="71" t="s">
        <v>4719</v>
      </c>
      <c r="D22" s="76" t="s">
        <v>69</v>
      </c>
      <c r="E22" s="12">
        <v>44488</v>
      </c>
      <c r="F22" s="74" t="s">
        <v>523</v>
      </c>
      <c r="G22" s="12" t="s">
        <v>4422</v>
      </c>
      <c r="H22" s="75" t="s">
        <v>4423</v>
      </c>
      <c r="I22" s="15">
        <v>70</v>
      </c>
      <c r="J22" s="15">
        <v>50</v>
      </c>
      <c r="K22" s="15">
        <v>26</v>
      </c>
      <c r="L22" s="15">
        <v>4</v>
      </c>
      <c r="M22" s="79">
        <v>22.75</v>
      </c>
      <c r="N22" s="101">
        <v>22.75</v>
      </c>
      <c r="O22" s="63">
        <v>2530</v>
      </c>
      <c r="P22" s="64">
        <f>Table22457891011234567891011121314151617181920212223242526272829303132333435[[#This Row],[PEMBULATAN]]*O22</f>
        <v>57557.5</v>
      </c>
    </row>
    <row r="23" spans="1:16" ht="26.25" customHeight="1" x14ac:dyDescent="0.2">
      <c r="A23" s="13"/>
      <c r="B23" s="73"/>
      <c r="C23" s="71" t="s">
        <v>4720</v>
      </c>
      <c r="D23" s="76" t="s">
        <v>69</v>
      </c>
      <c r="E23" s="12">
        <v>44488</v>
      </c>
      <c r="F23" s="74" t="s">
        <v>523</v>
      </c>
      <c r="G23" s="12" t="s">
        <v>4422</v>
      </c>
      <c r="H23" s="75" t="s">
        <v>4423</v>
      </c>
      <c r="I23" s="15">
        <v>54</v>
      </c>
      <c r="J23" s="15">
        <v>29</v>
      </c>
      <c r="K23" s="15">
        <v>29</v>
      </c>
      <c r="L23" s="15">
        <v>3</v>
      </c>
      <c r="M23" s="79">
        <v>11.3535</v>
      </c>
      <c r="N23" s="101">
        <v>12</v>
      </c>
      <c r="O23" s="63">
        <v>2530</v>
      </c>
      <c r="P23" s="64">
        <f>Table22457891011234567891011121314151617181920212223242526272829303132333435[[#This Row],[PEMBULATAN]]*O23</f>
        <v>30360</v>
      </c>
    </row>
    <row r="24" spans="1:16" ht="26.25" customHeight="1" x14ac:dyDescent="0.2">
      <c r="A24" s="13"/>
      <c r="B24" s="73"/>
      <c r="C24" s="71" t="s">
        <v>4721</v>
      </c>
      <c r="D24" s="76" t="s">
        <v>69</v>
      </c>
      <c r="E24" s="12">
        <v>44488</v>
      </c>
      <c r="F24" s="74" t="s">
        <v>523</v>
      </c>
      <c r="G24" s="12" t="s">
        <v>4422</v>
      </c>
      <c r="H24" s="75" t="s">
        <v>4423</v>
      </c>
      <c r="I24" s="15">
        <v>75</v>
      </c>
      <c r="J24" s="15">
        <v>40</v>
      </c>
      <c r="K24" s="15">
        <v>30</v>
      </c>
      <c r="L24" s="15">
        <v>2</v>
      </c>
      <c r="M24" s="79">
        <v>22.5</v>
      </c>
      <c r="N24" s="101">
        <v>22.5</v>
      </c>
      <c r="O24" s="63">
        <v>2530</v>
      </c>
      <c r="P24" s="64">
        <f>Table22457891011234567891011121314151617181920212223242526272829303132333435[[#This Row],[PEMBULATAN]]*O24</f>
        <v>56925</v>
      </c>
    </row>
    <row r="25" spans="1:16" ht="26.25" customHeight="1" x14ac:dyDescent="0.2">
      <c r="A25" s="13"/>
      <c r="B25" s="73"/>
      <c r="C25" s="71" t="s">
        <v>4722</v>
      </c>
      <c r="D25" s="76" t="s">
        <v>69</v>
      </c>
      <c r="E25" s="12">
        <v>44488</v>
      </c>
      <c r="F25" s="74" t="s">
        <v>523</v>
      </c>
      <c r="G25" s="12" t="s">
        <v>4422</v>
      </c>
      <c r="H25" s="75" t="s">
        <v>4423</v>
      </c>
      <c r="I25" s="15">
        <v>90</v>
      </c>
      <c r="J25" s="15">
        <v>62</v>
      </c>
      <c r="K25" s="15">
        <v>22</v>
      </c>
      <c r="L25" s="15">
        <v>11</v>
      </c>
      <c r="M25" s="79">
        <v>30.69</v>
      </c>
      <c r="N25" s="101">
        <v>30.69</v>
      </c>
      <c r="O25" s="63">
        <v>2530</v>
      </c>
      <c r="P25" s="64">
        <f>Table22457891011234567891011121314151617181920212223242526272829303132333435[[#This Row],[PEMBULATAN]]*O25</f>
        <v>77645.7</v>
      </c>
    </row>
    <row r="26" spans="1:16" ht="26.25" customHeight="1" x14ac:dyDescent="0.2">
      <c r="A26" s="13"/>
      <c r="B26" s="73"/>
      <c r="C26" s="71" t="s">
        <v>4723</v>
      </c>
      <c r="D26" s="76" t="s">
        <v>69</v>
      </c>
      <c r="E26" s="12">
        <v>44488</v>
      </c>
      <c r="F26" s="74" t="s">
        <v>523</v>
      </c>
      <c r="G26" s="12" t="s">
        <v>4422</v>
      </c>
      <c r="H26" s="75" t="s">
        <v>4423</v>
      </c>
      <c r="I26" s="15">
        <v>152</v>
      </c>
      <c r="J26" s="15">
        <v>12</v>
      </c>
      <c r="K26" s="15">
        <v>9</v>
      </c>
      <c r="L26" s="15">
        <v>1</v>
      </c>
      <c r="M26" s="79">
        <v>4.1040000000000001</v>
      </c>
      <c r="N26" s="101">
        <v>4.1040000000000001</v>
      </c>
      <c r="O26" s="63">
        <v>2530</v>
      </c>
      <c r="P26" s="64">
        <f>Table22457891011234567891011121314151617181920212223242526272829303132333435[[#This Row],[PEMBULATAN]]*O26</f>
        <v>10383.120000000001</v>
      </c>
    </row>
    <row r="27" spans="1:16" ht="26.25" customHeight="1" x14ac:dyDescent="0.2">
      <c r="A27" s="13"/>
      <c r="B27" s="73"/>
      <c r="C27" s="71" t="s">
        <v>4724</v>
      </c>
      <c r="D27" s="76" t="s">
        <v>69</v>
      </c>
      <c r="E27" s="12">
        <v>44488</v>
      </c>
      <c r="F27" s="74" t="s">
        <v>523</v>
      </c>
      <c r="G27" s="12" t="s">
        <v>4422</v>
      </c>
      <c r="H27" s="75" t="s">
        <v>4423</v>
      </c>
      <c r="I27" s="15">
        <v>73</v>
      </c>
      <c r="J27" s="15">
        <v>67</v>
      </c>
      <c r="K27" s="15">
        <v>23</v>
      </c>
      <c r="L27" s="15">
        <v>9</v>
      </c>
      <c r="M27" s="79">
        <v>28.123249999999999</v>
      </c>
      <c r="N27" s="101">
        <v>28.123249999999999</v>
      </c>
      <c r="O27" s="63">
        <v>2530</v>
      </c>
      <c r="P27" s="64">
        <f>Table22457891011234567891011121314151617181920212223242526272829303132333435[[#This Row],[PEMBULATAN]]*O27</f>
        <v>71151.822499999995</v>
      </c>
    </row>
    <row r="28" spans="1:16" ht="26.25" customHeight="1" x14ac:dyDescent="0.2">
      <c r="A28" s="13"/>
      <c r="B28" s="73"/>
      <c r="C28" s="71" t="s">
        <v>4725</v>
      </c>
      <c r="D28" s="76" t="s">
        <v>69</v>
      </c>
      <c r="E28" s="12">
        <v>44488</v>
      </c>
      <c r="F28" s="74" t="s">
        <v>523</v>
      </c>
      <c r="G28" s="12" t="s">
        <v>4422</v>
      </c>
      <c r="H28" s="75" t="s">
        <v>4423</v>
      </c>
      <c r="I28" s="15">
        <v>76</v>
      </c>
      <c r="J28" s="15">
        <v>60</v>
      </c>
      <c r="K28" s="15">
        <v>18</v>
      </c>
      <c r="L28" s="15">
        <v>5</v>
      </c>
      <c r="M28" s="79">
        <v>20.52</v>
      </c>
      <c r="N28" s="101">
        <v>20.52</v>
      </c>
      <c r="O28" s="63">
        <v>2530</v>
      </c>
      <c r="P28" s="64">
        <f>Table22457891011234567891011121314151617181920212223242526272829303132333435[[#This Row],[PEMBULATAN]]*O28</f>
        <v>51915.6</v>
      </c>
    </row>
    <row r="29" spans="1:16" ht="26.25" customHeight="1" x14ac:dyDescent="0.2">
      <c r="A29" s="13"/>
      <c r="B29" s="73"/>
      <c r="C29" s="71" t="s">
        <v>4726</v>
      </c>
      <c r="D29" s="76" t="s">
        <v>69</v>
      </c>
      <c r="E29" s="12">
        <v>44488</v>
      </c>
      <c r="F29" s="74" t="s">
        <v>523</v>
      </c>
      <c r="G29" s="12" t="s">
        <v>4422</v>
      </c>
      <c r="H29" s="75" t="s">
        <v>4423</v>
      </c>
      <c r="I29" s="15">
        <v>100</v>
      </c>
      <c r="J29" s="15">
        <v>55</v>
      </c>
      <c r="K29" s="15">
        <v>24</v>
      </c>
      <c r="L29" s="15">
        <v>7</v>
      </c>
      <c r="M29" s="79">
        <v>33</v>
      </c>
      <c r="N29" s="101">
        <v>33</v>
      </c>
      <c r="O29" s="63">
        <v>2530</v>
      </c>
      <c r="P29" s="64">
        <f>Table22457891011234567891011121314151617181920212223242526272829303132333435[[#This Row],[PEMBULATAN]]*O29</f>
        <v>83490</v>
      </c>
    </row>
    <row r="30" spans="1:16" ht="26.25" customHeight="1" x14ac:dyDescent="0.2">
      <c r="A30" s="13"/>
      <c r="B30" s="73"/>
      <c r="C30" s="71" t="s">
        <v>4727</v>
      </c>
      <c r="D30" s="76" t="s">
        <v>69</v>
      </c>
      <c r="E30" s="12">
        <v>44488</v>
      </c>
      <c r="F30" s="74" t="s">
        <v>523</v>
      </c>
      <c r="G30" s="12" t="s">
        <v>4422</v>
      </c>
      <c r="H30" s="75" t="s">
        <v>4423</v>
      </c>
      <c r="I30" s="15">
        <v>73</v>
      </c>
      <c r="J30" s="15">
        <v>65</v>
      </c>
      <c r="K30" s="15">
        <v>28</v>
      </c>
      <c r="L30" s="15">
        <v>15</v>
      </c>
      <c r="M30" s="79">
        <v>33.215000000000003</v>
      </c>
      <c r="N30" s="101">
        <v>33.215000000000003</v>
      </c>
      <c r="O30" s="63">
        <v>2530</v>
      </c>
      <c r="P30" s="64">
        <f>Table22457891011234567891011121314151617181920212223242526272829303132333435[[#This Row],[PEMBULATAN]]*O30</f>
        <v>84033.950000000012</v>
      </c>
    </row>
    <row r="31" spans="1:16" ht="26.25" customHeight="1" x14ac:dyDescent="0.2">
      <c r="A31" s="13"/>
      <c r="B31" s="73"/>
      <c r="C31" s="71" t="s">
        <v>4728</v>
      </c>
      <c r="D31" s="76" t="s">
        <v>69</v>
      </c>
      <c r="E31" s="12">
        <v>44488</v>
      </c>
      <c r="F31" s="74" t="s">
        <v>523</v>
      </c>
      <c r="G31" s="12" t="s">
        <v>4422</v>
      </c>
      <c r="H31" s="75" t="s">
        <v>4423</v>
      </c>
      <c r="I31" s="15">
        <v>60</v>
      </c>
      <c r="J31" s="15">
        <v>47</v>
      </c>
      <c r="K31" s="15">
        <v>34</v>
      </c>
      <c r="L31" s="15">
        <v>8</v>
      </c>
      <c r="M31" s="79">
        <v>23.97</v>
      </c>
      <c r="N31" s="101">
        <v>23.97</v>
      </c>
      <c r="O31" s="63">
        <v>2530</v>
      </c>
      <c r="P31" s="64">
        <f>Table22457891011234567891011121314151617181920212223242526272829303132333435[[#This Row],[PEMBULATAN]]*O31</f>
        <v>60644.1</v>
      </c>
    </row>
    <row r="32" spans="1:16" ht="26.25" customHeight="1" x14ac:dyDescent="0.2">
      <c r="A32" s="13"/>
      <c r="B32" s="73"/>
      <c r="C32" s="71" t="s">
        <v>4729</v>
      </c>
      <c r="D32" s="76" t="s">
        <v>69</v>
      </c>
      <c r="E32" s="12">
        <v>44488</v>
      </c>
      <c r="F32" s="74" t="s">
        <v>523</v>
      </c>
      <c r="G32" s="12" t="s">
        <v>4422</v>
      </c>
      <c r="H32" s="75" t="s">
        <v>4423</v>
      </c>
      <c r="I32" s="15">
        <v>90</v>
      </c>
      <c r="J32" s="15">
        <v>56</v>
      </c>
      <c r="K32" s="15">
        <v>38</v>
      </c>
      <c r="L32" s="15">
        <v>14</v>
      </c>
      <c r="M32" s="79">
        <v>47.88</v>
      </c>
      <c r="N32" s="101">
        <v>47.88</v>
      </c>
      <c r="O32" s="63">
        <v>2530</v>
      </c>
      <c r="P32" s="64">
        <f>Table22457891011234567891011121314151617181920212223242526272829303132333435[[#This Row],[PEMBULATAN]]*O32</f>
        <v>121136.40000000001</v>
      </c>
    </row>
    <row r="33" spans="1:16" ht="26.25" customHeight="1" x14ac:dyDescent="0.2">
      <c r="A33" s="13"/>
      <c r="B33" s="73"/>
      <c r="C33" s="71" t="s">
        <v>4730</v>
      </c>
      <c r="D33" s="76" t="s">
        <v>69</v>
      </c>
      <c r="E33" s="12">
        <v>44488</v>
      </c>
      <c r="F33" s="74" t="s">
        <v>523</v>
      </c>
      <c r="G33" s="12" t="s">
        <v>4422</v>
      </c>
      <c r="H33" s="75" t="s">
        <v>4423</v>
      </c>
      <c r="I33" s="15">
        <v>75</v>
      </c>
      <c r="J33" s="15">
        <v>62</v>
      </c>
      <c r="K33" s="15">
        <v>25</v>
      </c>
      <c r="L33" s="15">
        <v>6</v>
      </c>
      <c r="M33" s="79">
        <v>29.0625</v>
      </c>
      <c r="N33" s="101">
        <v>29.0625</v>
      </c>
      <c r="O33" s="63">
        <v>2530</v>
      </c>
      <c r="P33" s="64">
        <f>Table22457891011234567891011121314151617181920212223242526272829303132333435[[#This Row],[PEMBULATAN]]*O33</f>
        <v>73528.125</v>
      </c>
    </row>
    <row r="34" spans="1:16" ht="26.25" customHeight="1" x14ac:dyDescent="0.2">
      <c r="A34" s="13"/>
      <c r="B34" s="73"/>
      <c r="C34" s="71" t="s">
        <v>4731</v>
      </c>
      <c r="D34" s="76" t="s">
        <v>69</v>
      </c>
      <c r="E34" s="12">
        <v>44488</v>
      </c>
      <c r="F34" s="74" t="s">
        <v>523</v>
      </c>
      <c r="G34" s="12" t="s">
        <v>4422</v>
      </c>
      <c r="H34" s="75" t="s">
        <v>4423</v>
      </c>
      <c r="I34" s="15">
        <v>54</v>
      </c>
      <c r="J34" s="15">
        <v>35</v>
      </c>
      <c r="K34" s="15">
        <v>18</v>
      </c>
      <c r="L34" s="15">
        <v>2</v>
      </c>
      <c r="M34" s="79">
        <v>8.5050000000000008</v>
      </c>
      <c r="N34" s="101">
        <v>8.5050000000000008</v>
      </c>
      <c r="O34" s="63">
        <v>2530</v>
      </c>
      <c r="P34" s="64">
        <f>Table22457891011234567891011121314151617181920212223242526272829303132333435[[#This Row],[PEMBULATAN]]*O34</f>
        <v>21517.65</v>
      </c>
    </row>
    <row r="35" spans="1:16" ht="26.25" customHeight="1" x14ac:dyDescent="0.2">
      <c r="A35" s="13"/>
      <c r="B35" s="73"/>
      <c r="C35" s="71" t="s">
        <v>4732</v>
      </c>
      <c r="D35" s="76" t="s">
        <v>69</v>
      </c>
      <c r="E35" s="12">
        <v>44488</v>
      </c>
      <c r="F35" s="74" t="s">
        <v>523</v>
      </c>
      <c r="G35" s="12" t="s">
        <v>4422</v>
      </c>
      <c r="H35" s="75" t="s">
        <v>4423</v>
      </c>
      <c r="I35" s="15">
        <v>105</v>
      </c>
      <c r="J35" s="15">
        <v>17</v>
      </c>
      <c r="K35" s="15">
        <v>10</v>
      </c>
      <c r="L35" s="15">
        <v>3</v>
      </c>
      <c r="M35" s="79">
        <v>4.4625000000000004</v>
      </c>
      <c r="N35" s="101">
        <v>5</v>
      </c>
      <c r="O35" s="63">
        <v>2530</v>
      </c>
      <c r="P35" s="64">
        <f>Table22457891011234567891011121314151617181920212223242526272829303132333435[[#This Row],[PEMBULATAN]]*O35</f>
        <v>12650</v>
      </c>
    </row>
    <row r="36" spans="1:16" ht="26.25" customHeight="1" x14ac:dyDescent="0.2">
      <c r="A36" s="13"/>
      <c r="B36" s="73"/>
      <c r="C36" s="71" t="s">
        <v>4733</v>
      </c>
      <c r="D36" s="76" t="s">
        <v>69</v>
      </c>
      <c r="E36" s="12">
        <v>44488</v>
      </c>
      <c r="F36" s="74" t="s">
        <v>523</v>
      </c>
      <c r="G36" s="12" t="s">
        <v>4422</v>
      </c>
      <c r="H36" s="75" t="s">
        <v>4423</v>
      </c>
      <c r="I36" s="15">
        <v>54</v>
      </c>
      <c r="J36" s="15">
        <v>35</v>
      </c>
      <c r="K36" s="15">
        <v>18</v>
      </c>
      <c r="L36" s="15">
        <v>2</v>
      </c>
      <c r="M36" s="79">
        <v>8.5050000000000008</v>
      </c>
      <c r="N36" s="101">
        <v>8.5050000000000008</v>
      </c>
      <c r="O36" s="63">
        <v>2530</v>
      </c>
      <c r="P36" s="64">
        <f>Table22457891011234567891011121314151617181920212223242526272829303132333435[[#This Row],[PEMBULATAN]]*O36</f>
        <v>21517.65</v>
      </c>
    </row>
    <row r="37" spans="1:16" ht="26.25" customHeight="1" x14ac:dyDescent="0.2">
      <c r="A37" s="13"/>
      <c r="B37" s="73"/>
      <c r="C37" s="71" t="s">
        <v>4734</v>
      </c>
      <c r="D37" s="76" t="s">
        <v>69</v>
      </c>
      <c r="E37" s="12">
        <v>44488</v>
      </c>
      <c r="F37" s="74" t="s">
        <v>523</v>
      </c>
      <c r="G37" s="12" t="s">
        <v>4422</v>
      </c>
      <c r="H37" s="75" t="s">
        <v>4423</v>
      </c>
      <c r="I37" s="15">
        <v>72</v>
      </c>
      <c r="J37" s="15">
        <v>58</v>
      </c>
      <c r="K37" s="15">
        <v>30</v>
      </c>
      <c r="L37" s="15">
        <v>7</v>
      </c>
      <c r="M37" s="79">
        <v>31.32</v>
      </c>
      <c r="N37" s="101">
        <v>32</v>
      </c>
      <c r="O37" s="63">
        <v>2530</v>
      </c>
      <c r="P37" s="64">
        <f>Table22457891011234567891011121314151617181920212223242526272829303132333435[[#This Row],[PEMBULATAN]]*O37</f>
        <v>80960</v>
      </c>
    </row>
    <row r="38" spans="1:16" ht="26.25" customHeight="1" x14ac:dyDescent="0.2">
      <c r="A38" s="13"/>
      <c r="B38" s="73"/>
      <c r="C38" s="71" t="s">
        <v>4735</v>
      </c>
      <c r="D38" s="76" t="s">
        <v>69</v>
      </c>
      <c r="E38" s="12">
        <v>44488</v>
      </c>
      <c r="F38" s="74" t="s">
        <v>523</v>
      </c>
      <c r="G38" s="12" t="s">
        <v>4422</v>
      </c>
      <c r="H38" s="75" t="s">
        <v>4423</v>
      </c>
      <c r="I38" s="15">
        <v>93</v>
      </c>
      <c r="J38" s="15">
        <v>16</v>
      </c>
      <c r="K38" s="15">
        <v>16</v>
      </c>
      <c r="L38" s="15">
        <v>3</v>
      </c>
      <c r="M38" s="79">
        <v>5.952</v>
      </c>
      <c r="N38" s="101">
        <v>5.952</v>
      </c>
      <c r="O38" s="63">
        <v>2530</v>
      </c>
      <c r="P38" s="64">
        <f>Table22457891011234567891011121314151617181920212223242526272829303132333435[[#This Row],[PEMBULATAN]]*O38</f>
        <v>15058.56</v>
      </c>
    </row>
    <row r="39" spans="1:16" ht="26.25" customHeight="1" x14ac:dyDescent="0.2">
      <c r="A39" s="13"/>
      <c r="B39" s="73"/>
      <c r="C39" s="71" t="s">
        <v>4736</v>
      </c>
      <c r="D39" s="76" t="s">
        <v>69</v>
      </c>
      <c r="E39" s="12">
        <v>44488</v>
      </c>
      <c r="F39" s="74" t="s">
        <v>523</v>
      </c>
      <c r="G39" s="12" t="s">
        <v>4422</v>
      </c>
      <c r="H39" s="75" t="s">
        <v>4423</v>
      </c>
      <c r="I39" s="15">
        <v>69</v>
      </c>
      <c r="J39" s="15">
        <v>80</v>
      </c>
      <c r="K39" s="15">
        <v>28</v>
      </c>
      <c r="L39" s="15">
        <v>8</v>
      </c>
      <c r="M39" s="79">
        <v>38.64</v>
      </c>
      <c r="N39" s="101">
        <v>38.64</v>
      </c>
      <c r="O39" s="63">
        <v>2530</v>
      </c>
      <c r="P39" s="64">
        <f>Table22457891011234567891011121314151617181920212223242526272829303132333435[[#This Row],[PEMBULATAN]]*O39</f>
        <v>97759.2</v>
      </c>
    </row>
    <row r="40" spans="1:16" ht="26.25" customHeight="1" x14ac:dyDescent="0.2">
      <c r="A40" s="13"/>
      <c r="B40" s="73"/>
      <c r="C40" s="71" t="s">
        <v>4737</v>
      </c>
      <c r="D40" s="76" t="s">
        <v>69</v>
      </c>
      <c r="E40" s="12">
        <v>44488</v>
      </c>
      <c r="F40" s="74" t="s">
        <v>523</v>
      </c>
      <c r="G40" s="12" t="s">
        <v>4422</v>
      </c>
      <c r="H40" s="75" t="s">
        <v>4423</v>
      </c>
      <c r="I40" s="15">
        <v>33</v>
      </c>
      <c r="J40" s="15">
        <v>28</v>
      </c>
      <c r="K40" s="15">
        <v>17</v>
      </c>
      <c r="L40" s="15">
        <v>2</v>
      </c>
      <c r="M40" s="79">
        <v>3.927</v>
      </c>
      <c r="N40" s="101">
        <v>3.927</v>
      </c>
      <c r="O40" s="63">
        <v>2530</v>
      </c>
      <c r="P40" s="64">
        <f>Table22457891011234567891011121314151617181920212223242526272829303132333435[[#This Row],[PEMBULATAN]]*O40</f>
        <v>9935.31</v>
      </c>
    </row>
    <row r="41" spans="1:16" ht="26.25" customHeight="1" x14ac:dyDescent="0.2">
      <c r="A41" s="13"/>
      <c r="B41" s="73"/>
      <c r="C41" s="71" t="s">
        <v>4738</v>
      </c>
      <c r="D41" s="76" t="s">
        <v>69</v>
      </c>
      <c r="E41" s="12">
        <v>44488</v>
      </c>
      <c r="F41" s="74" t="s">
        <v>523</v>
      </c>
      <c r="G41" s="12" t="s">
        <v>4422</v>
      </c>
      <c r="H41" s="75" t="s">
        <v>4423</v>
      </c>
      <c r="I41" s="15">
        <v>90</v>
      </c>
      <c r="J41" s="15">
        <v>57</v>
      </c>
      <c r="K41" s="15">
        <v>24</v>
      </c>
      <c r="L41" s="15">
        <v>6</v>
      </c>
      <c r="M41" s="79">
        <v>30.78</v>
      </c>
      <c r="N41" s="101">
        <v>30.78</v>
      </c>
      <c r="O41" s="63">
        <v>2530</v>
      </c>
      <c r="P41" s="64">
        <f>Table22457891011234567891011121314151617181920212223242526272829303132333435[[#This Row],[PEMBULATAN]]*O41</f>
        <v>77873.400000000009</v>
      </c>
    </row>
    <row r="42" spans="1:16" ht="26.25" customHeight="1" x14ac:dyDescent="0.2">
      <c r="A42" s="13"/>
      <c r="B42" s="73"/>
      <c r="C42" s="71" t="s">
        <v>4739</v>
      </c>
      <c r="D42" s="76" t="s">
        <v>69</v>
      </c>
      <c r="E42" s="12">
        <v>44488</v>
      </c>
      <c r="F42" s="74" t="s">
        <v>523</v>
      </c>
      <c r="G42" s="12" t="s">
        <v>4422</v>
      </c>
      <c r="H42" s="75" t="s">
        <v>4423</v>
      </c>
      <c r="I42" s="15">
        <v>90</v>
      </c>
      <c r="J42" s="15">
        <v>56</v>
      </c>
      <c r="K42" s="15">
        <v>24</v>
      </c>
      <c r="L42" s="15">
        <v>13</v>
      </c>
      <c r="M42" s="79">
        <v>30.24</v>
      </c>
      <c r="N42" s="101">
        <v>30.24</v>
      </c>
      <c r="O42" s="63">
        <v>2530</v>
      </c>
      <c r="P42" s="64">
        <f>Table22457891011234567891011121314151617181920212223242526272829303132333435[[#This Row],[PEMBULATAN]]*O42</f>
        <v>76507.199999999997</v>
      </c>
    </row>
    <row r="43" spans="1:16" ht="26.25" customHeight="1" x14ac:dyDescent="0.2">
      <c r="A43" s="13"/>
      <c r="B43" s="73"/>
      <c r="C43" s="71" t="s">
        <v>4740</v>
      </c>
      <c r="D43" s="76" t="s">
        <v>69</v>
      </c>
      <c r="E43" s="12">
        <v>44488</v>
      </c>
      <c r="F43" s="74" t="s">
        <v>523</v>
      </c>
      <c r="G43" s="12" t="s">
        <v>4422</v>
      </c>
      <c r="H43" s="75" t="s">
        <v>4423</v>
      </c>
      <c r="I43" s="15">
        <v>34</v>
      </c>
      <c r="J43" s="15">
        <v>30</v>
      </c>
      <c r="K43" s="15">
        <v>28</v>
      </c>
      <c r="L43" s="15">
        <v>4</v>
      </c>
      <c r="M43" s="79">
        <v>7.14</v>
      </c>
      <c r="N43" s="101">
        <v>7.14</v>
      </c>
      <c r="O43" s="63">
        <v>2530</v>
      </c>
      <c r="P43" s="64">
        <f>Table22457891011234567891011121314151617181920212223242526272829303132333435[[#This Row],[PEMBULATAN]]*O43</f>
        <v>18064.2</v>
      </c>
    </row>
    <row r="44" spans="1:16" ht="26.25" customHeight="1" x14ac:dyDescent="0.2">
      <c r="A44" s="13"/>
      <c r="B44" s="73"/>
      <c r="C44" s="71" t="s">
        <v>4741</v>
      </c>
      <c r="D44" s="76" t="s">
        <v>69</v>
      </c>
      <c r="E44" s="12">
        <v>44488</v>
      </c>
      <c r="F44" s="74" t="s">
        <v>523</v>
      </c>
      <c r="G44" s="12" t="s">
        <v>4422</v>
      </c>
      <c r="H44" s="75" t="s">
        <v>4423</v>
      </c>
      <c r="I44" s="15">
        <v>95</v>
      </c>
      <c r="J44" s="15">
        <v>67</v>
      </c>
      <c r="K44" s="15">
        <v>22</v>
      </c>
      <c r="L44" s="15">
        <v>12</v>
      </c>
      <c r="M44" s="79">
        <v>35.0075</v>
      </c>
      <c r="N44" s="101">
        <v>35.0075</v>
      </c>
      <c r="O44" s="63">
        <v>2530</v>
      </c>
      <c r="P44" s="64">
        <f>Table22457891011234567891011121314151617181920212223242526272829303132333435[[#This Row],[PEMBULATAN]]*O44</f>
        <v>88568.975000000006</v>
      </c>
    </row>
    <row r="45" spans="1:16" ht="26.25" customHeight="1" x14ac:dyDescent="0.2">
      <c r="A45" s="13"/>
      <c r="B45" s="73"/>
      <c r="C45" s="71" t="s">
        <v>4742</v>
      </c>
      <c r="D45" s="76" t="s">
        <v>69</v>
      </c>
      <c r="E45" s="12">
        <v>44488</v>
      </c>
      <c r="F45" s="74" t="s">
        <v>523</v>
      </c>
      <c r="G45" s="12" t="s">
        <v>4422</v>
      </c>
      <c r="H45" s="75" t="s">
        <v>4423</v>
      </c>
      <c r="I45" s="15">
        <v>85</v>
      </c>
      <c r="J45" s="15">
        <v>65</v>
      </c>
      <c r="K45" s="15">
        <v>31</v>
      </c>
      <c r="L45" s="15">
        <v>9</v>
      </c>
      <c r="M45" s="79">
        <v>42.818750000000001</v>
      </c>
      <c r="N45" s="101">
        <v>42.818750000000001</v>
      </c>
      <c r="O45" s="63">
        <v>2530</v>
      </c>
      <c r="P45" s="64">
        <f>Table22457891011234567891011121314151617181920212223242526272829303132333435[[#This Row],[PEMBULATAN]]*O45</f>
        <v>108331.4375</v>
      </c>
    </row>
    <row r="46" spans="1:16" ht="26.25" customHeight="1" x14ac:dyDescent="0.2">
      <c r="A46" s="13"/>
      <c r="B46" s="73"/>
      <c r="C46" s="71" t="s">
        <v>4743</v>
      </c>
      <c r="D46" s="76" t="s">
        <v>69</v>
      </c>
      <c r="E46" s="12">
        <v>44488</v>
      </c>
      <c r="F46" s="74" t="s">
        <v>523</v>
      </c>
      <c r="G46" s="12" t="s">
        <v>4422</v>
      </c>
      <c r="H46" s="75" t="s">
        <v>4423</v>
      </c>
      <c r="I46" s="15">
        <v>60</v>
      </c>
      <c r="J46" s="15">
        <v>62</v>
      </c>
      <c r="K46" s="15">
        <v>43</v>
      </c>
      <c r="L46" s="15">
        <v>8</v>
      </c>
      <c r="M46" s="79">
        <v>39.99</v>
      </c>
      <c r="N46" s="101">
        <v>39.99</v>
      </c>
      <c r="O46" s="63">
        <v>2530</v>
      </c>
      <c r="P46" s="64">
        <f>Table22457891011234567891011121314151617181920212223242526272829303132333435[[#This Row],[PEMBULATAN]]*O46</f>
        <v>101174.70000000001</v>
      </c>
    </row>
    <row r="47" spans="1:16" ht="26.25" customHeight="1" x14ac:dyDescent="0.2">
      <c r="A47" s="13"/>
      <c r="B47" s="73"/>
      <c r="C47" s="71" t="s">
        <v>4744</v>
      </c>
      <c r="D47" s="76" t="s">
        <v>69</v>
      </c>
      <c r="E47" s="12">
        <v>44488</v>
      </c>
      <c r="F47" s="74" t="s">
        <v>523</v>
      </c>
      <c r="G47" s="12" t="s">
        <v>4422</v>
      </c>
      <c r="H47" s="75" t="s">
        <v>4423</v>
      </c>
      <c r="I47" s="15">
        <v>50</v>
      </c>
      <c r="J47" s="15">
        <v>40</v>
      </c>
      <c r="K47" s="15">
        <v>26</v>
      </c>
      <c r="L47" s="15">
        <v>5</v>
      </c>
      <c r="M47" s="79">
        <v>13</v>
      </c>
      <c r="N47" s="101">
        <v>13</v>
      </c>
      <c r="O47" s="63">
        <v>2530</v>
      </c>
      <c r="P47" s="64">
        <f>Table22457891011234567891011121314151617181920212223242526272829303132333435[[#This Row],[PEMBULATAN]]*O47</f>
        <v>32890</v>
      </c>
    </row>
    <row r="48" spans="1:16" ht="26.25" customHeight="1" x14ac:dyDescent="0.2">
      <c r="A48" s="13"/>
      <c r="B48" s="73"/>
      <c r="C48" s="71" t="s">
        <v>4745</v>
      </c>
      <c r="D48" s="76" t="s">
        <v>69</v>
      </c>
      <c r="E48" s="12">
        <v>44488</v>
      </c>
      <c r="F48" s="74" t="s">
        <v>523</v>
      </c>
      <c r="G48" s="12" t="s">
        <v>4422</v>
      </c>
      <c r="H48" s="75" t="s">
        <v>4423</v>
      </c>
      <c r="I48" s="15">
        <v>90</v>
      </c>
      <c r="J48" s="15">
        <v>55</v>
      </c>
      <c r="K48" s="15">
        <v>26</v>
      </c>
      <c r="L48" s="15">
        <v>16</v>
      </c>
      <c r="M48" s="79">
        <v>32.174999999999997</v>
      </c>
      <c r="N48" s="101">
        <v>32.174999999999997</v>
      </c>
      <c r="O48" s="63">
        <v>2530</v>
      </c>
      <c r="P48" s="64">
        <f>Table22457891011234567891011121314151617181920212223242526272829303132333435[[#This Row],[PEMBULATAN]]*O48</f>
        <v>81402.75</v>
      </c>
    </row>
    <row r="49" spans="1:16" ht="26.25" customHeight="1" x14ac:dyDescent="0.2">
      <c r="A49" s="13"/>
      <c r="B49" s="73"/>
      <c r="C49" s="71" t="s">
        <v>4746</v>
      </c>
      <c r="D49" s="76" t="s">
        <v>69</v>
      </c>
      <c r="E49" s="12">
        <v>44488</v>
      </c>
      <c r="F49" s="74" t="s">
        <v>523</v>
      </c>
      <c r="G49" s="12" t="s">
        <v>4422</v>
      </c>
      <c r="H49" s="75" t="s">
        <v>4423</v>
      </c>
      <c r="I49" s="15">
        <v>73</v>
      </c>
      <c r="J49" s="15">
        <v>43</v>
      </c>
      <c r="K49" s="15">
        <v>25</v>
      </c>
      <c r="L49" s="15">
        <v>7</v>
      </c>
      <c r="M49" s="79">
        <v>19.618749999999999</v>
      </c>
      <c r="N49" s="101">
        <v>19.618749999999999</v>
      </c>
      <c r="O49" s="63">
        <v>2530</v>
      </c>
      <c r="P49" s="64">
        <f>Table22457891011234567891011121314151617181920212223242526272829303132333435[[#This Row],[PEMBULATAN]]*O49</f>
        <v>49635.4375</v>
      </c>
    </row>
    <row r="50" spans="1:16" ht="26.25" customHeight="1" x14ac:dyDescent="0.2">
      <c r="A50" s="13"/>
      <c r="B50" s="73"/>
      <c r="C50" s="71" t="s">
        <v>4747</v>
      </c>
      <c r="D50" s="76" t="s">
        <v>69</v>
      </c>
      <c r="E50" s="12">
        <v>44488</v>
      </c>
      <c r="F50" s="74" t="s">
        <v>523</v>
      </c>
      <c r="G50" s="12" t="s">
        <v>4422</v>
      </c>
      <c r="H50" s="75" t="s">
        <v>4423</v>
      </c>
      <c r="I50" s="15">
        <v>80</v>
      </c>
      <c r="J50" s="15">
        <v>60</v>
      </c>
      <c r="K50" s="15">
        <v>25</v>
      </c>
      <c r="L50" s="15">
        <v>8</v>
      </c>
      <c r="M50" s="79">
        <v>30</v>
      </c>
      <c r="N50" s="101">
        <v>30</v>
      </c>
      <c r="O50" s="63">
        <v>2530</v>
      </c>
      <c r="P50" s="64">
        <f>Table22457891011234567891011121314151617181920212223242526272829303132333435[[#This Row],[PEMBULATAN]]*O50</f>
        <v>75900</v>
      </c>
    </row>
    <row r="51" spans="1:16" ht="26.25" customHeight="1" x14ac:dyDescent="0.2">
      <c r="A51" s="13"/>
      <c r="B51" s="73"/>
      <c r="C51" s="71" t="s">
        <v>4748</v>
      </c>
      <c r="D51" s="76" t="s">
        <v>69</v>
      </c>
      <c r="E51" s="12">
        <v>44488</v>
      </c>
      <c r="F51" s="74" t="s">
        <v>523</v>
      </c>
      <c r="G51" s="12" t="s">
        <v>4422</v>
      </c>
      <c r="H51" s="75" t="s">
        <v>4423</v>
      </c>
      <c r="I51" s="15">
        <v>80</v>
      </c>
      <c r="J51" s="15">
        <v>55</v>
      </c>
      <c r="K51" s="15">
        <v>19</v>
      </c>
      <c r="L51" s="15">
        <v>8</v>
      </c>
      <c r="M51" s="79">
        <v>20.9</v>
      </c>
      <c r="N51" s="101">
        <v>20.9</v>
      </c>
      <c r="O51" s="63">
        <v>2530</v>
      </c>
      <c r="P51" s="64">
        <f>Table22457891011234567891011121314151617181920212223242526272829303132333435[[#This Row],[PEMBULATAN]]*O51</f>
        <v>52877</v>
      </c>
    </row>
    <row r="52" spans="1:16" ht="26.25" customHeight="1" x14ac:dyDescent="0.2">
      <c r="A52" s="13"/>
      <c r="B52" s="73"/>
      <c r="C52" s="71" t="s">
        <v>4749</v>
      </c>
      <c r="D52" s="76" t="s">
        <v>69</v>
      </c>
      <c r="E52" s="12">
        <v>44488</v>
      </c>
      <c r="F52" s="74" t="s">
        <v>523</v>
      </c>
      <c r="G52" s="12" t="s">
        <v>4422</v>
      </c>
      <c r="H52" s="75" t="s">
        <v>4423</v>
      </c>
      <c r="I52" s="15">
        <v>45</v>
      </c>
      <c r="J52" s="15">
        <v>37</v>
      </c>
      <c r="K52" s="15">
        <v>23</v>
      </c>
      <c r="L52" s="15">
        <v>9</v>
      </c>
      <c r="M52" s="79">
        <v>9.5737500000000004</v>
      </c>
      <c r="N52" s="101">
        <v>9.5737500000000004</v>
      </c>
      <c r="O52" s="63">
        <v>2530</v>
      </c>
      <c r="P52" s="64">
        <f>Table22457891011234567891011121314151617181920212223242526272829303132333435[[#This Row],[PEMBULATAN]]*O52</f>
        <v>24221.587500000001</v>
      </c>
    </row>
    <row r="53" spans="1:16" ht="26.25" customHeight="1" x14ac:dyDescent="0.2">
      <c r="A53" s="13"/>
      <c r="B53" s="73"/>
      <c r="C53" s="71" t="s">
        <v>4750</v>
      </c>
      <c r="D53" s="76" t="s">
        <v>69</v>
      </c>
      <c r="E53" s="12">
        <v>44488</v>
      </c>
      <c r="F53" s="74" t="s">
        <v>523</v>
      </c>
      <c r="G53" s="12" t="s">
        <v>4422</v>
      </c>
      <c r="H53" s="75" t="s">
        <v>4423</v>
      </c>
      <c r="I53" s="15">
        <v>68</v>
      </c>
      <c r="J53" s="15">
        <v>59</v>
      </c>
      <c r="K53" s="15">
        <v>25</v>
      </c>
      <c r="L53" s="15">
        <v>11</v>
      </c>
      <c r="M53" s="79">
        <v>25.074999999999999</v>
      </c>
      <c r="N53" s="101">
        <v>25.074999999999999</v>
      </c>
      <c r="O53" s="63">
        <v>2530</v>
      </c>
      <c r="P53" s="64">
        <f>Table22457891011234567891011121314151617181920212223242526272829303132333435[[#This Row],[PEMBULATAN]]*O53</f>
        <v>63439.75</v>
      </c>
    </row>
    <row r="54" spans="1:16" ht="26.25" customHeight="1" x14ac:dyDescent="0.2">
      <c r="A54" s="13"/>
      <c r="B54" s="73"/>
      <c r="C54" s="71" t="s">
        <v>4751</v>
      </c>
      <c r="D54" s="76" t="s">
        <v>69</v>
      </c>
      <c r="E54" s="12">
        <v>44488</v>
      </c>
      <c r="F54" s="74" t="s">
        <v>523</v>
      </c>
      <c r="G54" s="12" t="s">
        <v>4422</v>
      </c>
      <c r="H54" s="75" t="s">
        <v>4423</v>
      </c>
      <c r="I54" s="15">
        <v>78</v>
      </c>
      <c r="J54" s="15">
        <v>60</v>
      </c>
      <c r="K54" s="15">
        <v>30</v>
      </c>
      <c r="L54" s="15">
        <v>9</v>
      </c>
      <c r="M54" s="79">
        <v>35.1</v>
      </c>
      <c r="N54" s="101">
        <v>35.1</v>
      </c>
      <c r="O54" s="63">
        <v>2530</v>
      </c>
      <c r="P54" s="64">
        <f>Table22457891011234567891011121314151617181920212223242526272829303132333435[[#This Row],[PEMBULATAN]]*O54</f>
        <v>88803</v>
      </c>
    </row>
    <row r="55" spans="1:16" ht="26.25" customHeight="1" x14ac:dyDescent="0.2">
      <c r="A55" s="13"/>
      <c r="B55" s="73"/>
      <c r="C55" s="71" t="s">
        <v>4752</v>
      </c>
      <c r="D55" s="76" t="s">
        <v>69</v>
      </c>
      <c r="E55" s="12">
        <v>44488</v>
      </c>
      <c r="F55" s="74" t="s">
        <v>523</v>
      </c>
      <c r="G55" s="12" t="s">
        <v>4422</v>
      </c>
      <c r="H55" s="75" t="s">
        <v>4423</v>
      </c>
      <c r="I55" s="15">
        <v>123</v>
      </c>
      <c r="J55" s="15">
        <v>9</v>
      </c>
      <c r="K55" s="15">
        <v>3</v>
      </c>
      <c r="L55" s="15">
        <v>1</v>
      </c>
      <c r="M55" s="79">
        <v>0.83025000000000004</v>
      </c>
      <c r="N55" s="101">
        <v>1</v>
      </c>
      <c r="O55" s="63">
        <v>2530</v>
      </c>
      <c r="P55" s="64">
        <f>Table22457891011234567891011121314151617181920212223242526272829303132333435[[#This Row],[PEMBULATAN]]*O55</f>
        <v>2530</v>
      </c>
    </row>
    <row r="56" spans="1:16" ht="26.25" customHeight="1" x14ac:dyDescent="0.2">
      <c r="A56" s="13"/>
      <c r="B56" s="73"/>
      <c r="C56" s="71" t="s">
        <v>4753</v>
      </c>
      <c r="D56" s="76" t="s">
        <v>69</v>
      </c>
      <c r="E56" s="12">
        <v>44488</v>
      </c>
      <c r="F56" s="74" t="s">
        <v>523</v>
      </c>
      <c r="G56" s="12" t="s">
        <v>4422</v>
      </c>
      <c r="H56" s="75" t="s">
        <v>4423</v>
      </c>
      <c r="I56" s="15">
        <v>73</v>
      </c>
      <c r="J56" s="15">
        <v>62</v>
      </c>
      <c r="K56" s="15">
        <v>30</v>
      </c>
      <c r="L56" s="15">
        <v>15</v>
      </c>
      <c r="M56" s="79">
        <v>33.945</v>
      </c>
      <c r="N56" s="101">
        <v>33.945</v>
      </c>
      <c r="O56" s="63">
        <v>2530</v>
      </c>
      <c r="P56" s="64">
        <f>Table22457891011234567891011121314151617181920212223242526272829303132333435[[#This Row],[PEMBULATAN]]*O56</f>
        <v>85880.85</v>
      </c>
    </row>
    <row r="57" spans="1:16" ht="26.25" customHeight="1" x14ac:dyDescent="0.2">
      <c r="A57" s="13"/>
      <c r="B57" s="73"/>
      <c r="C57" s="71" t="s">
        <v>4754</v>
      </c>
      <c r="D57" s="76" t="s">
        <v>69</v>
      </c>
      <c r="E57" s="12">
        <v>44488</v>
      </c>
      <c r="F57" s="74" t="s">
        <v>523</v>
      </c>
      <c r="G57" s="12" t="s">
        <v>4422</v>
      </c>
      <c r="H57" s="75" t="s">
        <v>4423</v>
      </c>
      <c r="I57" s="15">
        <v>73</v>
      </c>
      <c r="J57" s="15">
        <v>61</v>
      </c>
      <c r="K57" s="15">
        <v>27</v>
      </c>
      <c r="L57" s="15">
        <v>7</v>
      </c>
      <c r="M57" s="79">
        <v>30.057749999999999</v>
      </c>
      <c r="N57" s="101">
        <v>30.057749999999999</v>
      </c>
      <c r="O57" s="63">
        <v>2530</v>
      </c>
      <c r="P57" s="64">
        <f>Table22457891011234567891011121314151617181920212223242526272829303132333435[[#This Row],[PEMBULATAN]]*O57</f>
        <v>76046.107499999998</v>
      </c>
    </row>
    <row r="58" spans="1:16" ht="26.25" customHeight="1" x14ac:dyDescent="0.2">
      <c r="A58" s="13"/>
      <c r="B58" s="73"/>
      <c r="C58" s="71" t="s">
        <v>4755</v>
      </c>
      <c r="D58" s="76" t="s">
        <v>69</v>
      </c>
      <c r="E58" s="12">
        <v>44488</v>
      </c>
      <c r="F58" s="74" t="s">
        <v>523</v>
      </c>
      <c r="G58" s="12" t="s">
        <v>4422</v>
      </c>
      <c r="H58" s="75" t="s">
        <v>4423</v>
      </c>
      <c r="I58" s="15">
        <v>69</v>
      </c>
      <c r="J58" s="15">
        <v>50</v>
      </c>
      <c r="K58" s="15">
        <v>16</v>
      </c>
      <c r="L58" s="15">
        <v>6</v>
      </c>
      <c r="M58" s="79">
        <v>13.8</v>
      </c>
      <c r="N58" s="101">
        <v>13.8</v>
      </c>
      <c r="O58" s="63">
        <v>2530</v>
      </c>
      <c r="P58" s="64">
        <f>Table22457891011234567891011121314151617181920212223242526272829303132333435[[#This Row],[PEMBULATAN]]*O58</f>
        <v>34914</v>
      </c>
    </row>
    <row r="59" spans="1:16" ht="26.25" customHeight="1" x14ac:dyDescent="0.2">
      <c r="A59" s="13"/>
      <c r="B59" s="73"/>
      <c r="C59" s="71" t="s">
        <v>4756</v>
      </c>
      <c r="D59" s="76" t="s">
        <v>69</v>
      </c>
      <c r="E59" s="12">
        <v>44488</v>
      </c>
      <c r="F59" s="74" t="s">
        <v>523</v>
      </c>
      <c r="G59" s="12" t="s">
        <v>4422</v>
      </c>
      <c r="H59" s="75" t="s">
        <v>4423</v>
      </c>
      <c r="I59" s="15">
        <v>81</v>
      </c>
      <c r="J59" s="15">
        <v>61</v>
      </c>
      <c r="K59" s="15">
        <v>32</v>
      </c>
      <c r="L59" s="15">
        <v>12</v>
      </c>
      <c r="M59" s="79">
        <v>39.527999999999999</v>
      </c>
      <c r="N59" s="101">
        <v>39.527999999999999</v>
      </c>
      <c r="O59" s="63">
        <v>2530</v>
      </c>
      <c r="P59" s="64">
        <f>Table22457891011234567891011121314151617181920212223242526272829303132333435[[#This Row],[PEMBULATAN]]*O59</f>
        <v>100005.84</v>
      </c>
    </row>
    <row r="60" spans="1:16" ht="26.25" customHeight="1" x14ac:dyDescent="0.2">
      <c r="A60" s="13"/>
      <c r="B60" s="73"/>
      <c r="C60" s="71" t="s">
        <v>4757</v>
      </c>
      <c r="D60" s="76" t="s">
        <v>69</v>
      </c>
      <c r="E60" s="12">
        <v>44488</v>
      </c>
      <c r="F60" s="74" t="s">
        <v>523</v>
      </c>
      <c r="G60" s="12" t="s">
        <v>4422</v>
      </c>
      <c r="H60" s="75" t="s">
        <v>4423</v>
      </c>
      <c r="I60" s="15">
        <v>65</v>
      </c>
      <c r="J60" s="15">
        <v>43</v>
      </c>
      <c r="K60" s="15">
        <v>14</v>
      </c>
      <c r="L60" s="15">
        <v>2</v>
      </c>
      <c r="M60" s="79">
        <v>9.7825000000000006</v>
      </c>
      <c r="N60" s="101">
        <v>9.7825000000000006</v>
      </c>
      <c r="O60" s="63">
        <v>2530</v>
      </c>
      <c r="P60" s="64">
        <f>Table22457891011234567891011121314151617181920212223242526272829303132333435[[#This Row],[PEMBULATAN]]*O60</f>
        <v>24749.725000000002</v>
      </c>
    </row>
    <row r="61" spans="1:16" ht="26.25" customHeight="1" x14ac:dyDescent="0.2">
      <c r="A61" s="13"/>
      <c r="B61" s="73"/>
      <c r="C61" s="71" t="s">
        <v>4758</v>
      </c>
      <c r="D61" s="76" t="s">
        <v>69</v>
      </c>
      <c r="E61" s="12">
        <v>44488</v>
      </c>
      <c r="F61" s="74" t="s">
        <v>523</v>
      </c>
      <c r="G61" s="12" t="s">
        <v>4422</v>
      </c>
      <c r="H61" s="75" t="s">
        <v>4423</v>
      </c>
      <c r="I61" s="15">
        <v>90</v>
      </c>
      <c r="J61" s="15">
        <v>68</v>
      </c>
      <c r="K61" s="15">
        <v>29</v>
      </c>
      <c r="L61" s="15">
        <v>9</v>
      </c>
      <c r="M61" s="79">
        <v>44.37</v>
      </c>
      <c r="N61" s="101">
        <v>45</v>
      </c>
      <c r="O61" s="63">
        <v>2530</v>
      </c>
      <c r="P61" s="64">
        <f>Table22457891011234567891011121314151617181920212223242526272829303132333435[[#This Row],[PEMBULATAN]]*O61</f>
        <v>113850</v>
      </c>
    </row>
    <row r="62" spans="1:16" ht="26.25" customHeight="1" x14ac:dyDescent="0.2">
      <c r="A62" s="13"/>
      <c r="B62" s="73"/>
      <c r="C62" s="71" t="s">
        <v>4759</v>
      </c>
      <c r="D62" s="76" t="s">
        <v>69</v>
      </c>
      <c r="E62" s="12">
        <v>44488</v>
      </c>
      <c r="F62" s="74" t="s">
        <v>523</v>
      </c>
      <c r="G62" s="12" t="s">
        <v>4422</v>
      </c>
      <c r="H62" s="75" t="s">
        <v>4423</v>
      </c>
      <c r="I62" s="15">
        <v>78</v>
      </c>
      <c r="J62" s="15">
        <v>53</v>
      </c>
      <c r="K62" s="15">
        <v>25</v>
      </c>
      <c r="L62" s="15">
        <v>7</v>
      </c>
      <c r="M62" s="79">
        <v>25.837499999999999</v>
      </c>
      <c r="N62" s="101">
        <v>25.837499999999999</v>
      </c>
      <c r="O62" s="63">
        <v>2530</v>
      </c>
      <c r="P62" s="64">
        <f>Table22457891011234567891011121314151617181920212223242526272829303132333435[[#This Row],[PEMBULATAN]]*O62</f>
        <v>65368.875</v>
      </c>
    </row>
    <row r="63" spans="1:16" ht="26.25" customHeight="1" x14ac:dyDescent="0.2">
      <c r="A63" s="13"/>
      <c r="B63" s="73"/>
      <c r="C63" s="71" t="s">
        <v>4760</v>
      </c>
      <c r="D63" s="76" t="s">
        <v>69</v>
      </c>
      <c r="E63" s="12">
        <v>44488</v>
      </c>
      <c r="F63" s="74" t="s">
        <v>523</v>
      </c>
      <c r="G63" s="12" t="s">
        <v>4422</v>
      </c>
      <c r="H63" s="75" t="s">
        <v>4423</v>
      </c>
      <c r="I63" s="15">
        <v>83</v>
      </c>
      <c r="J63" s="15">
        <v>56</v>
      </c>
      <c r="K63" s="15">
        <v>32</v>
      </c>
      <c r="L63" s="15">
        <v>14</v>
      </c>
      <c r="M63" s="79">
        <v>37.183999999999997</v>
      </c>
      <c r="N63" s="101">
        <v>37.183999999999997</v>
      </c>
      <c r="O63" s="63">
        <v>2530</v>
      </c>
      <c r="P63" s="64">
        <f>Table22457891011234567891011121314151617181920212223242526272829303132333435[[#This Row],[PEMBULATAN]]*O63</f>
        <v>94075.51999999999</v>
      </c>
    </row>
    <row r="64" spans="1:16" ht="26.25" customHeight="1" x14ac:dyDescent="0.2">
      <c r="A64" s="13"/>
      <c r="B64" s="73"/>
      <c r="C64" s="71" t="s">
        <v>4761</v>
      </c>
      <c r="D64" s="76" t="s">
        <v>69</v>
      </c>
      <c r="E64" s="12">
        <v>44488</v>
      </c>
      <c r="F64" s="74" t="s">
        <v>523</v>
      </c>
      <c r="G64" s="12" t="s">
        <v>4422</v>
      </c>
      <c r="H64" s="75" t="s">
        <v>4423</v>
      </c>
      <c r="I64" s="15">
        <v>93</v>
      </c>
      <c r="J64" s="15">
        <v>67</v>
      </c>
      <c r="K64" s="15">
        <v>33</v>
      </c>
      <c r="L64" s="15">
        <v>16</v>
      </c>
      <c r="M64" s="79">
        <v>51.405749999999998</v>
      </c>
      <c r="N64" s="101">
        <v>52</v>
      </c>
      <c r="O64" s="63">
        <v>2530</v>
      </c>
      <c r="P64" s="64">
        <f>Table22457891011234567891011121314151617181920212223242526272829303132333435[[#This Row],[PEMBULATAN]]*O64</f>
        <v>131560</v>
      </c>
    </row>
    <row r="65" spans="1:16" ht="26.25" customHeight="1" x14ac:dyDescent="0.2">
      <c r="A65" s="13"/>
      <c r="B65" s="73"/>
      <c r="C65" s="71" t="s">
        <v>4762</v>
      </c>
      <c r="D65" s="76" t="s">
        <v>69</v>
      </c>
      <c r="E65" s="12">
        <v>44488</v>
      </c>
      <c r="F65" s="74" t="s">
        <v>523</v>
      </c>
      <c r="G65" s="12" t="s">
        <v>4422</v>
      </c>
      <c r="H65" s="75" t="s">
        <v>4423</v>
      </c>
      <c r="I65" s="15">
        <v>80</v>
      </c>
      <c r="J65" s="15">
        <v>70</v>
      </c>
      <c r="K65" s="15">
        <v>32</v>
      </c>
      <c r="L65" s="15">
        <v>8</v>
      </c>
      <c r="M65" s="79">
        <v>44.8</v>
      </c>
      <c r="N65" s="101">
        <v>44.8</v>
      </c>
      <c r="O65" s="63">
        <v>2530</v>
      </c>
      <c r="P65" s="64">
        <f>Table22457891011234567891011121314151617181920212223242526272829303132333435[[#This Row],[PEMBULATAN]]*O65</f>
        <v>113344</v>
      </c>
    </row>
    <row r="66" spans="1:16" ht="26.25" customHeight="1" x14ac:dyDescent="0.2">
      <c r="A66" s="13"/>
      <c r="B66" s="73"/>
      <c r="C66" s="71" t="s">
        <v>4763</v>
      </c>
      <c r="D66" s="76" t="s">
        <v>69</v>
      </c>
      <c r="E66" s="12">
        <v>44488</v>
      </c>
      <c r="F66" s="74" t="s">
        <v>523</v>
      </c>
      <c r="G66" s="12" t="s">
        <v>4422</v>
      </c>
      <c r="H66" s="75" t="s">
        <v>4423</v>
      </c>
      <c r="I66" s="15">
        <v>92</v>
      </c>
      <c r="J66" s="15">
        <v>56</v>
      </c>
      <c r="K66" s="15">
        <v>40</v>
      </c>
      <c r="L66" s="15">
        <v>18</v>
      </c>
      <c r="M66" s="79">
        <v>51.52</v>
      </c>
      <c r="N66" s="101">
        <v>51.52</v>
      </c>
      <c r="O66" s="63">
        <v>2530</v>
      </c>
      <c r="P66" s="64">
        <f>Table22457891011234567891011121314151617181920212223242526272829303132333435[[#This Row],[PEMBULATAN]]*O66</f>
        <v>130345.60000000001</v>
      </c>
    </row>
    <row r="67" spans="1:16" ht="26.25" customHeight="1" x14ac:dyDescent="0.2">
      <c r="A67" s="13"/>
      <c r="B67" s="73"/>
      <c r="C67" s="71" t="s">
        <v>4764</v>
      </c>
      <c r="D67" s="76" t="s">
        <v>69</v>
      </c>
      <c r="E67" s="12">
        <v>44488</v>
      </c>
      <c r="F67" s="74" t="s">
        <v>523</v>
      </c>
      <c r="G67" s="12" t="s">
        <v>4422</v>
      </c>
      <c r="H67" s="75" t="s">
        <v>4423</v>
      </c>
      <c r="I67" s="15">
        <v>60</v>
      </c>
      <c r="J67" s="15">
        <v>39</v>
      </c>
      <c r="K67" s="15">
        <v>16</v>
      </c>
      <c r="L67" s="15">
        <v>3</v>
      </c>
      <c r="M67" s="79">
        <v>9.36</v>
      </c>
      <c r="N67" s="101">
        <v>10</v>
      </c>
      <c r="O67" s="63">
        <v>2530</v>
      </c>
      <c r="P67" s="64">
        <f>Table22457891011234567891011121314151617181920212223242526272829303132333435[[#This Row],[PEMBULATAN]]*O67</f>
        <v>25300</v>
      </c>
    </row>
    <row r="68" spans="1:16" ht="26.25" customHeight="1" x14ac:dyDescent="0.2">
      <c r="A68" s="13"/>
      <c r="B68" s="73"/>
      <c r="C68" s="71" t="s">
        <v>4765</v>
      </c>
      <c r="D68" s="76" t="s">
        <v>69</v>
      </c>
      <c r="E68" s="12">
        <v>44488</v>
      </c>
      <c r="F68" s="74" t="s">
        <v>523</v>
      </c>
      <c r="G68" s="12" t="s">
        <v>4422</v>
      </c>
      <c r="H68" s="75" t="s">
        <v>4423</v>
      </c>
      <c r="I68" s="15">
        <v>60</v>
      </c>
      <c r="J68" s="15">
        <v>46</v>
      </c>
      <c r="K68" s="15">
        <v>20</v>
      </c>
      <c r="L68" s="15">
        <v>2</v>
      </c>
      <c r="M68" s="79">
        <v>13.8</v>
      </c>
      <c r="N68" s="101">
        <v>13.8</v>
      </c>
      <c r="O68" s="63">
        <v>2530</v>
      </c>
      <c r="P68" s="64">
        <f>Table22457891011234567891011121314151617181920212223242526272829303132333435[[#This Row],[PEMBULATAN]]*O68</f>
        <v>34914</v>
      </c>
    </row>
    <row r="69" spans="1:16" ht="26.25" customHeight="1" x14ac:dyDescent="0.2">
      <c r="A69" s="13"/>
      <c r="B69" s="73"/>
      <c r="C69" s="71" t="s">
        <v>4766</v>
      </c>
      <c r="D69" s="76" t="s">
        <v>69</v>
      </c>
      <c r="E69" s="12">
        <v>44488</v>
      </c>
      <c r="F69" s="74" t="s">
        <v>523</v>
      </c>
      <c r="G69" s="12" t="s">
        <v>4422</v>
      </c>
      <c r="H69" s="75" t="s">
        <v>4423</v>
      </c>
      <c r="I69" s="15">
        <v>54</v>
      </c>
      <c r="J69" s="15">
        <v>68</v>
      </c>
      <c r="K69" s="15">
        <v>35</v>
      </c>
      <c r="L69" s="15">
        <v>7</v>
      </c>
      <c r="M69" s="79">
        <v>32.130000000000003</v>
      </c>
      <c r="N69" s="101">
        <v>32.130000000000003</v>
      </c>
      <c r="O69" s="63">
        <v>2530</v>
      </c>
      <c r="P69" s="64">
        <f>Table22457891011234567891011121314151617181920212223242526272829303132333435[[#This Row],[PEMBULATAN]]*O69</f>
        <v>81288.900000000009</v>
      </c>
    </row>
    <row r="70" spans="1:16" ht="26.25" customHeight="1" x14ac:dyDescent="0.2">
      <c r="A70" s="13"/>
      <c r="B70" s="73"/>
      <c r="C70" s="71" t="s">
        <v>4767</v>
      </c>
      <c r="D70" s="76" t="s">
        <v>69</v>
      </c>
      <c r="E70" s="12">
        <v>44488</v>
      </c>
      <c r="F70" s="74" t="s">
        <v>523</v>
      </c>
      <c r="G70" s="12" t="s">
        <v>4422</v>
      </c>
      <c r="H70" s="75" t="s">
        <v>4423</v>
      </c>
      <c r="I70" s="15">
        <v>66</v>
      </c>
      <c r="J70" s="15">
        <v>65</v>
      </c>
      <c r="K70" s="15">
        <v>21</v>
      </c>
      <c r="L70" s="15">
        <v>3</v>
      </c>
      <c r="M70" s="79">
        <v>22.522500000000001</v>
      </c>
      <c r="N70" s="101">
        <v>22.522500000000001</v>
      </c>
      <c r="O70" s="63">
        <v>2530</v>
      </c>
      <c r="P70" s="64">
        <f>Table22457891011234567891011121314151617181920212223242526272829303132333435[[#This Row],[PEMBULATAN]]*O70</f>
        <v>56981.925000000003</v>
      </c>
    </row>
    <row r="71" spans="1:16" ht="26.25" customHeight="1" x14ac:dyDescent="0.2">
      <c r="A71" s="13"/>
      <c r="B71" s="73"/>
      <c r="C71" s="71" t="s">
        <v>4768</v>
      </c>
      <c r="D71" s="76" t="s">
        <v>69</v>
      </c>
      <c r="E71" s="12">
        <v>44488</v>
      </c>
      <c r="F71" s="74" t="s">
        <v>523</v>
      </c>
      <c r="G71" s="12" t="s">
        <v>4422</v>
      </c>
      <c r="H71" s="75" t="s">
        <v>4423</v>
      </c>
      <c r="I71" s="15">
        <v>66</v>
      </c>
      <c r="J71" s="15">
        <v>45</v>
      </c>
      <c r="K71" s="15">
        <v>17</v>
      </c>
      <c r="L71" s="15">
        <v>3</v>
      </c>
      <c r="M71" s="79">
        <v>12.6225</v>
      </c>
      <c r="N71" s="101">
        <v>12.6225</v>
      </c>
      <c r="O71" s="63">
        <v>2530</v>
      </c>
      <c r="P71" s="64">
        <f>Table22457891011234567891011121314151617181920212223242526272829303132333435[[#This Row],[PEMBULATAN]]*O71</f>
        <v>31934.925000000003</v>
      </c>
    </row>
    <row r="72" spans="1:16" ht="26.25" customHeight="1" x14ac:dyDescent="0.2">
      <c r="A72" s="13"/>
      <c r="B72" s="73"/>
      <c r="C72" s="71" t="s">
        <v>4769</v>
      </c>
      <c r="D72" s="76" t="s">
        <v>69</v>
      </c>
      <c r="E72" s="12">
        <v>44488</v>
      </c>
      <c r="F72" s="74" t="s">
        <v>523</v>
      </c>
      <c r="G72" s="12" t="s">
        <v>4422</v>
      </c>
      <c r="H72" s="75" t="s">
        <v>4423</v>
      </c>
      <c r="I72" s="15">
        <v>70</v>
      </c>
      <c r="J72" s="15">
        <v>67</v>
      </c>
      <c r="K72" s="15">
        <v>31</v>
      </c>
      <c r="L72" s="15">
        <v>8</v>
      </c>
      <c r="M72" s="79">
        <v>36.347499999999997</v>
      </c>
      <c r="N72" s="101">
        <v>37</v>
      </c>
      <c r="O72" s="63">
        <v>2530</v>
      </c>
      <c r="P72" s="64">
        <f>Table22457891011234567891011121314151617181920212223242526272829303132333435[[#This Row],[PEMBULATAN]]*O72</f>
        <v>93610</v>
      </c>
    </row>
    <row r="73" spans="1:16" ht="26.25" customHeight="1" x14ac:dyDescent="0.2">
      <c r="A73" s="13"/>
      <c r="B73" s="73"/>
      <c r="C73" s="71" t="s">
        <v>4770</v>
      </c>
      <c r="D73" s="76" t="s">
        <v>69</v>
      </c>
      <c r="E73" s="12">
        <v>44488</v>
      </c>
      <c r="F73" s="74" t="s">
        <v>523</v>
      </c>
      <c r="G73" s="12" t="s">
        <v>4422</v>
      </c>
      <c r="H73" s="75" t="s">
        <v>4423</v>
      </c>
      <c r="I73" s="15">
        <v>34</v>
      </c>
      <c r="J73" s="15">
        <v>33</v>
      </c>
      <c r="K73" s="15">
        <v>10</v>
      </c>
      <c r="L73" s="15">
        <v>1</v>
      </c>
      <c r="M73" s="79">
        <v>2.8050000000000002</v>
      </c>
      <c r="N73" s="101">
        <v>2.8050000000000002</v>
      </c>
      <c r="O73" s="63">
        <v>2530</v>
      </c>
      <c r="P73" s="64">
        <f>Table22457891011234567891011121314151617181920212223242526272829303132333435[[#This Row],[PEMBULATAN]]*O73</f>
        <v>7096.6500000000005</v>
      </c>
    </row>
    <row r="74" spans="1:16" ht="26.25" customHeight="1" x14ac:dyDescent="0.2">
      <c r="A74" s="13"/>
      <c r="B74" s="73"/>
      <c r="C74" s="71" t="s">
        <v>4771</v>
      </c>
      <c r="D74" s="76" t="s">
        <v>69</v>
      </c>
      <c r="E74" s="12">
        <v>44488</v>
      </c>
      <c r="F74" s="74" t="s">
        <v>523</v>
      </c>
      <c r="G74" s="12" t="s">
        <v>4422</v>
      </c>
      <c r="H74" s="75" t="s">
        <v>4423</v>
      </c>
      <c r="I74" s="15">
        <v>74</v>
      </c>
      <c r="J74" s="15">
        <v>70</v>
      </c>
      <c r="K74" s="15">
        <v>31</v>
      </c>
      <c r="L74" s="15">
        <v>8</v>
      </c>
      <c r="M74" s="79">
        <v>40.145000000000003</v>
      </c>
      <c r="N74" s="101">
        <v>40.145000000000003</v>
      </c>
      <c r="O74" s="63">
        <v>2530</v>
      </c>
      <c r="P74" s="64">
        <f>Table22457891011234567891011121314151617181920212223242526272829303132333435[[#This Row],[PEMBULATAN]]*O74</f>
        <v>101566.85</v>
      </c>
    </row>
    <row r="75" spans="1:16" ht="26.25" customHeight="1" x14ac:dyDescent="0.2">
      <c r="A75" s="13"/>
      <c r="B75" s="73"/>
      <c r="C75" s="71" t="s">
        <v>4772</v>
      </c>
      <c r="D75" s="76" t="s">
        <v>69</v>
      </c>
      <c r="E75" s="12">
        <v>44488</v>
      </c>
      <c r="F75" s="74" t="s">
        <v>523</v>
      </c>
      <c r="G75" s="12" t="s">
        <v>4422</v>
      </c>
      <c r="H75" s="75" t="s">
        <v>4423</v>
      </c>
      <c r="I75" s="15">
        <v>83</v>
      </c>
      <c r="J75" s="15">
        <v>64</v>
      </c>
      <c r="K75" s="15">
        <v>42</v>
      </c>
      <c r="L75" s="15">
        <v>8</v>
      </c>
      <c r="M75" s="79">
        <v>55.776000000000003</v>
      </c>
      <c r="N75" s="101">
        <v>55.776000000000003</v>
      </c>
      <c r="O75" s="63">
        <v>2530</v>
      </c>
      <c r="P75" s="64">
        <f>Table22457891011234567891011121314151617181920212223242526272829303132333435[[#This Row],[PEMBULATAN]]*O75</f>
        <v>141113.28</v>
      </c>
    </row>
    <row r="76" spans="1:16" ht="26.25" customHeight="1" x14ac:dyDescent="0.2">
      <c r="A76" s="13"/>
      <c r="B76" s="73"/>
      <c r="C76" s="71" t="s">
        <v>4773</v>
      </c>
      <c r="D76" s="76" t="s">
        <v>69</v>
      </c>
      <c r="E76" s="12">
        <v>44488</v>
      </c>
      <c r="F76" s="74" t="s">
        <v>523</v>
      </c>
      <c r="G76" s="12" t="s">
        <v>4422</v>
      </c>
      <c r="H76" s="75" t="s">
        <v>4423</v>
      </c>
      <c r="I76" s="15">
        <v>34</v>
      </c>
      <c r="J76" s="15">
        <v>16</v>
      </c>
      <c r="K76" s="15">
        <v>3</v>
      </c>
      <c r="L76" s="15">
        <v>1</v>
      </c>
      <c r="M76" s="79">
        <v>0.40799999999999997</v>
      </c>
      <c r="N76" s="101">
        <v>1</v>
      </c>
      <c r="O76" s="63">
        <v>2530</v>
      </c>
      <c r="P76" s="64">
        <f>Table22457891011234567891011121314151617181920212223242526272829303132333435[[#This Row],[PEMBULATAN]]*O76</f>
        <v>2530</v>
      </c>
    </row>
    <row r="77" spans="1:16" ht="26.25" customHeight="1" x14ac:dyDescent="0.2">
      <c r="A77" s="13"/>
      <c r="B77" s="73"/>
      <c r="C77" s="71" t="s">
        <v>4774</v>
      </c>
      <c r="D77" s="76" t="s">
        <v>69</v>
      </c>
      <c r="E77" s="12">
        <v>44488</v>
      </c>
      <c r="F77" s="74" t="s">
        <v>523</v>
      </c>
      <c r="G77" s="12" t="s">
        <v>4422</v>
      </c>
      <c r="H77" s="75" t="s">
        <v>4423</v>
      </c>
      <c r="I77" s="15">
        <v>75</v>
      </c>
      <c r="J77" s="15">
        <v>70</v>
      </c>
      <c r="K77" s="15">
        <v>24</v>
      </c>
      <c r="L77" s="15">
        <v>11</v>
      </c>
      <c r="M77" s="79">
        <v>31.5</v>
      </c>
      <c r="N77" s="101">
        <v>31.5</v>
      </c>
      <c r="O77" s="63">
        <v>2530</v>
      </c>
      <c r="P77" s="64">
        <f>Table22457891011234567891011121314151617181920212223242526272829303132333435[[#This Row],[PEMBULATAN]]*O77</f>
        <v>79695</v>
      </c>
    </row>
    <row r="78" spans="1:16" ht="26.25" customHeight="1" x14ac:dyDescent="0.2">
      <c r="A78" s="13"/>
      <c r="B78" s="73"/>
      <c r="C78" s="71" t="s">
        <v>4775</v>
      </c>
      <c r="D78" s="76" t="s">
        <v>69</v>
      </c>
      <c r="E78" s="12">
        <v>44488</v>
      </c>
      <c r="F78" s="74" t="s">
        <v>523</v>
      </c>
      <c r="G78" s="12" t="s">
        <v>4422</v>
      </c>
      <c r="H78" s="75" t="s">
        <v>4423</v>
      </c>
      <c r="I78" s="15">
        <v>85</v>
      </c>
      <c r="J78" s="15">
        <v>59</v>
      </c>
      <c r="K78" s="15">
        <v>26</v>
      </c>
      <c r="L78" s="15">
        <v>16</v>
      </c>
      <c r="M78" s="79">
        <v>32.597499999999997</v>
      </c>
      <c r="N78" s="101">
        <v>32.597499999999997</v>
      </c>
      <c r="O78" s="63">
        <v>2530</v>
      </c>
      <c r="P78" s="64">
        <f>Table22457891011234567891011121314151617181920212223242526272829303132333435[[#This Row],[PEMBULATAN]]*O78</f>
        <v>82471.674999999988</v>
      </c>
    </row>
    <row r="79" spans="1:16" ht="26.25" customHeight="1" x14ac:dyDescent="0.2">
      <c r="A79" s="13"/>
      <c r="B79" s="73"/>
      <c r="C79" s="71" t="s">
        <v>4776</v>
      </c>
      <c r="D79" s="76" t="s">
        <v>69</v>
      </c>
      <c r="E79" s="12">
        <v>44488</v>
      </c>
      <c r="F79" s="74" t="s">
        <v>523</v>
      </c>
      <c r="G79" s="12" t="s">
        <v>4422</v>
      </c>
      <c r="H79" s="75" t="s">
        <v>4423</v>
      </c>
      <c r="I79" s="15">
        <v>91</v>
      </c>
      <c r="J79" s="15">
        <v>61</v>
      </c>
      <c r="K79" s="15">
        <v>34</v>
      </c>
      <c r="L79" s="15">
        <v>8</v>
      </c>
      <c r="M79" s="79">
        <v>47.183500000000002</v>
      </c>
      <c r="N79" s="101">
        <v>47.183500000000002</v>
      </c>
      <c r="O79" s="63">
        <v>2530</v>
      </c>
      <c r="P79" s="64">
        <f>Table22457891011234567891011121314151617181920212223242526272829303132333435[[#This Row],[PEMBULATAN]]*O79</f>
        <v>119374.255</v>
      </c>
    </row>
    <row r="80" spans="1:16" ht="26.25" customHeight="1" x14ac:dyDescent="0.2">
      <c r="A80" s="13"/>
      <c r="B80" s="73"/>
      <c r="C80" s="71" t="s">
        <v>4777</v>
      </c>
      <c r="D80" s="76" t="s">
        <v>69</v>
      </c>
      <c r="E80" s="12">
        <v>44488</v>
      </c>
      <c r="F80" s="74" t="s">
        <v>523</v>
      </c>
      <c r="G80" s="12" t="s">
        <v>4422</v>
      </c>
      <c r="H80" s="75" t="s">
        <v>4423</v>
      </c>
      <c r="I80" s="15">
        <v>80</v>
      </c>
      <c r="J80" s="15">
        <v>64</v>
      </c>
      <c r="K80" s="15">
        <v>27</v>
      </c>
      <c r="L80" s="15">
        <v>16</v>
      </c>
      <c r="M80" s="79">
        <v>34.56</v>
      </c>
      <c r="N80" s="101">
        <v>34.56</v>
      </c>
      <c r="O80" s="63">
        <v>2530</v>
      </c>
      <c r="P80" s="64">
        <f>Table22457891011234567891011121314151617181920212223242526272829303132333435[[#This Row],[PEMBULATAN]]*O80</f>
        <v>87436.800000000003</v>
      </c>
    </row>
    <row r="81" spans="1:16" ht="26.25" customHeight="1" x14ac:dyDescent="0.2">
      <c r="A81" s="13"/>
      <c r="B81" s="106"/>
      <c r="C81" s="71" t="s">
        <v>4778</v>
      </c>
      <c r="D81" s="76" t="s">
        <v>69</v>
      </c>
      <c r="E81" s="12">
        <v>44488</v>
      </c>
      <c r="F81" s="74" t="s">
        <v>523</v>
      </c>
      <c r="G81" s="12" t="s">
        <v>4422</v>
      </c>
      <c r="H81" s="75" t="s">
        <v>4423</v>
      </c>
      <c r="I81" s="15">
        <v>48</v>
      </c>
      <c r="J81" s="15">
        <v>39</v>
      </c>
      <c r="K81" s="15">
        <v>52</v>
      </c>
      <c r="L81" s="15">
        <v>23</v>
      </c>
      <c r="M81" s="79">
        <v>24.335999999999999</v>
      </c>
      <c r="N81" s="101">
        <v>25</v>
      </c>
      <c r="O81" s="63">
        <v>2530</v>
      </c>
      <c r="P81" s="64">
        <f>Table22457891011234567891011121314151617181920212223242526272829303132333435[[#This Row],[PEMBULATAN]]*O81</f>
        <v>63250</v>
      </c>
    </row>
    <row r="82" spans="1:16" ht="26.25" customHeight="1" x14ac:dyDescent="0.2">
      <c r="A82" s="13"/>
      <c r="B82" s="73" t="s">
        <v>4779</v>
      </c>
      <c r="C82" s="8" t="s">
        <v>4780</v>
      </c>
      <c r="D82" s="74" t="s">
        <v>69</v>
      </c>
      <c r="E82" s="12">
        <v>44488</v>
      </c>
      <c r="F82" s="74" t="s">
        <v>523</v>
      </c>
      <c r="G82" s="12" t="s">
        <v>4422</v>
      </c>
      <c r="H82" s="9" t="s">
        <v>4423</v>
      </c>
      <c r="I82" s="1">
        <v>24</v>
      </c>
      <c r="J82" s="1">
        <v>10</v>
      </c>
      <c r="K82" s="1">
        <v>6</v>
      </c>
      <c r="L82" s="1">
        <v>1</v>
      </c>
      <c r="M82" s="78">
        <v>0.36</v>
      </c>
      <c r="N82" s="101">
        <v>1</v>
      </c>
      <c r="O82" s="63">
        <v>2530</v>
      </c>
      <c r="P82" s="64">
        <f>Table22457891011234567891011121314151617181920212223242526272829303132333435[[#This Row],[PEMBULATAN]]*O82</f>
        <v>2530</v>
      </c>
    </row>
    <row r="83" spans="1:16" ht="26.25" customHeight="1" x14ac:dyDescent="0.2">
      <c r="A83" s="13"/>
      <c r="B83" s="73"/>
      <c r="C83" s="94" t="s">
        <v>4781</v>
      </c>
      <c r="D83" s="95" t="s">
        <v>69</v>
      </c>
      <c r="E83" s="96">
        <v>44488</v>
      </c>
      <c r="F83" s="97" t="s">
        <v>523</v>
      </c>
      <c r="G83" s="96" t="s">
        <v>4422</v>
      </c>
      <c r="H83" s="98" t="s">
        <v>4423</v>
      </c>
      <c r="I83" s="99">
        <v>46</v>
      </c>
      <c r="J83" s="99">
        <v>38</v>
      </c>
      <c r="K83" s="99">
        <v>26</v>
      </c>
      <c r="L83" s="99">
        <v>7</v>
      </c>
      <c r="M83" s="100">
        <v>11.362</v>
      </c>
      <c r="N83" s="105">
        <v>12</v>
      </c>
      <c r="O83" s="63">
        <v>2530</v>
      </c>
      <c r="P83" s="64">
        <f>Table22457891011234567891011121314151617181920212223242526272829303132333435[[#This Row],[PEMBULATAN]]*O83</f>
        <v>30360</v>
      </c>
    </row>
    <row r="84" spans="1:16" ht="26.25" customHeight="1" x14ac:dyDescent="0.2">
      <c r="A84" s="13"/>
      <c r="B84" s="73"/>
      <c r="C84" s="94" t="s">
        <v>4782</v>
      </c>
      <c r="D84" s="95" t="s">
        <v>69</v>
      </c>
      <c r="E84" s="96">
        <v>44488</v>
      </c>
      <c r="F84" s="97" t="s">
        <v>523</v>
      </c>
      <c r="G84" s="96" t="s">
        <v>4422</v>
      </c>
      <c r="H84" s="98" t="s">
        <v>4423</v>
      </c>
      <c r="I84" s="99">
        <v>67</v>
      </c>
      <c r="J84" s="99">
        <v>68</v>
      </c>
      <c r="K84" s="99">
        <v>27</v>
      </c>
      <c r="L84" s="99">
        <v>15</v>
      </c>
      <c r="M84" s="100">
        <v>30.753</v>
      </c>
      <c r="N84" s="105">
        <v>30.753</v>
      </c>
      <c r="O84" s="63">
        <v>2530</v>
      </c>
      <c r="P84" s="64">
        <f>Table22457891011234567891011121314151617181920212223242526272829303132333435[[#This Row],[PEMBULATAN]]*O84</f>
        <v>77805.09</v>
      </c>
    </row>
    <row r="85" spans="1:16" ht="22.5" customHeight="1" x14ac:dyDescent="0.2">
      <c r="A85" s="165" t="s">
        <v>30</v>
      </c>
      <c r="B85" s="166"/>
      <c r="C85" s="166"/>
      <c r="D85" s="166"/>
      <c r="E85" s="166"/>
      <c r="F85" s="166"/>
      <c r="G85" s="166"/>
      <c r="H85" s="166"/>
      <c r="I85" s="166"/>
      <c r="J85" s="166"/>
      <c r="K85" s="166"/>
      <c r="L85" s="167"/>
      <c r="M85" s="77">
        <f>SUBTOTAL(109,Table22457891011234567891011121314151617181920212223242526272829303132333435[KG VOLUME])</f>
        <v>2220.9250000000002</v>
      </c>
      <c r="N85" s="67">
        <f>SUM(N3:N84)</f>
        <v>2230.4567500000003</v>
      </c>
      <c r="O85" s="168">
        <f>SUM(P3:P84)</f>
        <v>5643055.5774999997</v>
      </c>
      <c r="P85" s="169"/>
    </row>
    <row r="86" spans="1:16" ht="18" customHeight="1" x14ac:dyDescent="0.2">
      <c r="A86" s="84"/>
      <c r="B86" s="55" t="s">
        <v>42</v>
      </c>
      <c r="C86" s="54"/>
      <c r="D86" s="56" t="s">
        <v>43</v>
      </c>
      <c r="E86" s="84"/>
      <c r="F86" s="84"/>
      <c r="G86" s="84"/>
      <c r="H86" s="84"/>
      <c r="I86" s="84"/>
      <c r="J86" s="84"/>
      <c r="K86" s="84"/>
      <c r="L86" s="84"/>
      <c r="M86" s="85"/>
      <c r="N86" s="86" t="s">
        <v>51</v>
      </c>
      <c r="O86" s="87"/>
      <c r="P86" s="87">
        <f>O85*10%</f>
        <v>564305.55775000004</v>
      </c>
    </row>
    <row r="87" spans="1:16" ht="18" customHeight="1" thickBot="1" x14ac:dyDescent="0.25">
      <c r="A87" s="84"/>
      <c r="B87" s="55"/>
      <c r="C87" s="54"/>
      <c r="D87" s="56"/>
      <c r="E87" s="84"/>
      <c r="F87" s="84"/>
      <c r="G87" s="84"/>
      <c r="H87" s="84"/>
      <c r="I87" s="84"/>
      <c r="J87" s="84"/>
      <c r="K87" s="84"/>
      <c r="L87" s="84"/>
      <c r="M87" s="85"/>
      <c r="N87" s="88" t="s">
        <v>52</v>
      </c>
      <c r="O87" s="89"/>
      <c r="P87" s="89">
        <f>O85-P86</f>
        <v>5078750.01975</v>
      </c>
    </row>
    <row r="88" spans="1:16" ht="18" customHeight="1" x14ac:dyDescent="0.2">
      <c r="A88" s="10"/>
      <c r="H88" s="62"/>
      <c r="N88" s="61" t="s">
        <v>31</v>
      </c>
      <c r="P88" s="68">
        <f>P87*1%</f>
        <v>50787.500197499998</v>
      </c>
    </row>
    <row r="89" spans="1:16" ht="18" customHeight="1" thickBot="1" x14ac:dyDescent="0.25">
      <c r="A89" s="10"/>
      <c r="H89" s="62"/>
      <c r="N89" s="61" t="s">
        <v>53</v>
      </c>
      <c r="P89" s="70">
        <f>P87*2%</f>
        <v>101575.000395</v>
      </c>
    </row>
    <row r="90" spans="1:16" ht="18" customHeight="1" x14ac:dyDescent="0.2">
      <c r="A90" s="10"/>
      <c r="H90" s="62"/>
      <c r="N90" s="65" t="s">
        <v>32</v>
      </c>
      <c r="O90" s="66"/>
      <c r="P90" s="69">
        <f>P87+P88-P89</f>
        <v>5027962.5195525</v>
      </c>
    </row>
    <row r="92" spans="1:16" x14ac:dyDescent="0.2">
      <c r="A92" s="10"/>
      <c r="H92" s="62"/>
      <c r="P92" s="70"/>
    </row>
    <row r="93" spans="1:16" x14ac:dyDescent="0.2">
      <c r="A93" s="10"/>
      <c r="H93" s="62"/>
      <c r="O93" s="57"/>
      <c r="P93" s="70"/>
    </row>
    <row r="94" spans="1:16" s="3" customFormat="1" x14ac:dyDescent="0.25">
      <c r="A94" s="10"/>
      <c r="B94" s="2"/>
      <c r="C94" s="2"/>
      <c r="E94" s="11"/>
      <c r="H94" s="62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2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2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2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2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2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2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62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62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62"/>
      <c r="N103" s="14"/>
      <c r="O103" s="14"/>
      <c r="P103" s="14"/>
    </row>
    <row r="104" spans="1:16" s="3" customFormat="1" x14ac:dyDescent="0.25">
      <c r="A104" s="10"/>
      <c r="B104" s="2"/>
      <c r="C104" s="2"/>
      <c r="E104" s="11"/>
      <c r="H104" s="62"/>
      <c r="N104" s="14"/>
      <c r="O104" s="14"/>
      <c r="P104" s="14"/>
    </row>
    <row r="105" spans="1:16" s="3" customFormat="1" x14ac:dyDescent="0.25">
      <c r="A105" s="10"/>
      <c r="B105" s="2"/>
      <c r="C105" s="2"/>
      <c r="E105" s="11"/>
      <c r="H105" s="62"/>
      <c r="N105" s="14"/>
      <c r="O105" s="14"/>
      <c r="P105" s="14"/>
    </row>
  </sheetData>
  <mergeCells count="2">
    <mergeCell ref="A85:L85"/>
    <mergeCell ref="O85:P85"/>
  </mergeCells>
  <conditionalFormatting sqref="B3:B81">
    <cfRule type="duplicateValues" dxfId="443" priority="2"/>
  </conditionalFormatting>
  <conditionalFormatting sqref="B82:B84">
    <cfRule type="duplicateValues" dxfId="442" priority="10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73"/>
  <sheetViews>
    <sheetView zoomScale="110" zoomScaleNormal="110" workbookViewId="0">
      <pane xSplit="3" ySplit="2" topLeftCell="D243" activePane="bottomRight" state="frozen"/>
      <selection pane="topRight" activeCell="B1" sqref="B1"/>
      <selection pane="bottomLeft" activeCell="A3" sqref="A3"/>
      <selection pane="bottomRight" activeCell="C57" sqref="C57"/>
    </sheetView>
  </sheetViews>
  <sheetFormatPr defaultRowHeight="15" x14ac:dyDescent="0.2"/>
  <cols>
    <col min="1" max="1" width="8" style="4" customWidth="1"/>
    <col min="2" max="2" width="19.5703125" style="2" customWidth="1"/>
    <col min="3" max="3" width="15.42578125" style="2" customWidth="1"/>
    <col min="4" max="4" width="11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4" customHeight="1" x14ac:dyDescent="0.2">
      <c r="A3" s="81">
        <v>402303</v>
      </c>
      <c r="B3" s="72" t="s">
        <v>4783</v>
      </c>
      <c r="C3" s="8" t="s">
        <v>4784</v>
      </c>
      <c r="D3" s="74" t="s">
        <v>69</v>
      </c>
      <c r="E3" s="12">
        <v>44488</v>
      </c>
      <c r="F3" s="74" t="s">
        <v>523</v>
      </c>
      <c r="G3" s="12" t="s">
        <v>4422</v>
      </c>
      <c r="H3" s="9" t="s">
        <v>4423</v>
      </c>
      <c r="I3" s="1">
        <v>83</v>
      </c>
      <c r="J3" s="1">
        <v>52</v>
      </c>
      <c r="K3" s="1">
        <v>10</v>
      </c>
      <c r="L3" s="1">
        <v>2</v>
      </c>
      <c r="M3" s="78">
        <v>10.79</v>
      </c>
      <c r="N3" s="101">
        <v>10.79</v>
      </c>
      <c r="O3" s="63">
        <v>2530</v>
      </c>
      <c r="P3" s="64">
        <f>Table2245789101123456789101112131415161718192021222324252627282930313233343536[[#This Row],[PEMBULATAN]]*O3</f>
        <v>27298.699999999997</v>
      </c>
    </row>
    <row r="4" spans="1:16" ht="24" customHeight="1" x14ac:dyDescent="0.2">
      <c r="A4" s="13"/>
      <c r="B4" s="73"/>
      <c r="C4" s="71" t="s">
        <v>4785</v>
      </c>
      <c r="D4" s="76" t="s">
        <v>69</v>
      </c>
      <c r="E4" s="12">
        <v>44488</v>
      </c>
      <c r="F4" s="74" t="s">
        <v>523</v>
      </c>
      <c r="G4" s="12" t="s">
        <v>4422</v>
      </c>
      <c r="H4" s="75" t="s">
        <v>4423</v>
      </c>
      <c r="I4" s="15">
        <v>83</v>
      </c>
      <c r="J4" s="15">
        <v>52</v>
      </c>
      <c r="K4" s="15">
        <v>10</v>
      </c>
      <c r="L4" s="15">
        <v>2</v>
      </c>
      <c r="M4" s="79">
        <v>10.79</v>
      </c>
      <c r="N4" s="101">
        <v>10.79</v>
      </c>
      <c r="O4" s="63">
        <v>2530</v>
      </c>
      <c r="P4" s="64">
        <f>Table2245789101123456789101112131415161718192021222324252627282930313233343536[[#This Row],[PEMBULATAN]]*O4</f>
        <v>27298.699999999997</v>
      </c>
    </row>
    <row r="5" spans="1:16" ht="24" customHeight="1" x14ac:dyDescent="0.2">
      <c r="A5" s="13"/>
      <c r="B5" s="73"/>
      <c r="C5" s="71" t="s">
        <v>4786</v>
      </c>
      <c r="D5" s="76" t="s">
        <v>69</v>
      </c>
      <c r="E5" s="12">
        <v>44488</v>
      </c>
      <c r="F5" s="74" t="s">
        <v>523</v>
      </c>
      <c r="G5" s="12" t="s">
        <v>4422</v>
      </c>
      <c r="H5" s="75" t="s">
        <v>4423</v>
      </c>
      <c r="I5" s="15">
        <v>61</v>
      </c>
      <c r="J5" s="15">
        <v>48</v>
      </c>
      <c r="K5" s="15">
        <v>20</v>
      </c>
      <c r="L5" s="15">
        <v>2</v>
      </c>
      <c r="M5" s="79">
        <v>14.64</v>
      </c>
      <c r="N5" s="101">
        <v>14.64</v>
      </c>
      <c r="O5" s="63">
        <v>2530</v>
      </c>
      <c r="P5" s="64">
        <f>Table2245789101123456789101112131415161718192021222324252627282930313233343536[[#This Row],[PEMBULATAN]]*O5</f>
        <v>37039.200000000004</v>
      </c>
    </row>
    <row r="6" spans="1:16" ht="24" customHeight="1" x14ac:dyDescent="0.2">
      <c r="A6" s="13"/>
      <c r="B6" s="73"/>
      <c r="C6" s="71" t="s">
        <v>4787</v>
      </c>
      <c r="D6" s="76" t="s">
        <v>69</v>
      </c>
      <c r="E6" s="12">
        <v>44488</v>
      </c>
      <c r="F6" s="74" t="s">
        <v>523</v>
      </c>
      <c r="G6" s="12" t="s">
        <v>4422</v>
      </c>
      <c r="H6" s="75" t="s">
        <v>4423</v>
      </c>
      <c r="I6" s="15">
        <v>110</v>
      </c>
      <c r="J6" s="15">
        <v>71</v>
      </c>
      <c r="K6" s="15">
        <v>10</v>
      </c>
      <c r="L6" s="15">
        <v>5</v>
      </c>
      <c r="M6" s="79">
        <v>19.524999999999999</v>
      </c>
      <c r="N6" s="101">
        <v>19.524999999999999</v>
      </c>
      <c r="O6" s="63">
        <v>2530</v>
      </c>
      <c r="P6" s="64">
        <f>Table2245789101123456789101112131415161718192021222324252627282930313233343536[[#This Row],[PEMBULATAN]]*O6</f>
        <v>49398.25</v>
      </c>
    </row>
    <row r="7" spans="1:16" ht="24" customHeight="1" x14ac:dyDescent="0.2">
      <c r="A7" s="13"/>
      <c r="B7" s="73"/>
      <c r="C7" s="71" t="s">
        <v>4788</v>
      </c>
      <c r="D7" s="76" t="s">
        <v>69</v>
      </c>
      <c r="E7" s="12">
        <v>44488</v>
      </c>
      <c r="F7" s="74" t="s">
        <v>523</v>
      </c>
      <c r="G7" s="12" t="s">
        <v>4422</v>
      </c>
      <c r="H7" s="75" t="s">
        <v>4423</v>
      </c>
      <c r="I7" s="15">
        <v>71</v>
      </c>
      <c r="J7" s="15">
        <v>52</v>
      </c>
      <c r="K7" s="15">
        <v>34</v>
      </c>
      <c r="L7" s="15">
        <v>21</v>
      </c>
      <c r="M7" s="79">
        <v>31.382000000000001</v>
      </c>
      <c r="N7" s="101">
        <v>32</v>
      </c>
      <c r="O7" s="63">
        <v>2530</v>
      </c>
      <c r="P7" s="64">
        <f>Table2245789101123456789101112131415161718192021222324252627282930313233343536[[#This Row],[PEMBULATAN]]*O7</f>
        <v>80960</v>
      </c>
    </row>
    <row r="8" spans="1:16" ht="24" customHeight="1" x14ac:dyDescent="0.2">
      <c r="A8" s="13"/>
      <c r="B8" s="73"/>
      <c r="C8" s="71" t="s">
        <v>4789</v>
      </c>
      <c r="D8" s="76" t="s">
        <v>69</v>
      </c>
      <c r="E8" s="12">
        <v>44488</v>
      </c>
      <c r="F8" s="74" t="s">
        <v>523</v>
      </c>
      <c r="G8" s="12" t="s">
        <v>4422</v>
      </c>
      <c r="H8" s="75" t="s">
        <v>4423</v>
      </c>
      <c r="I8" s="15">
        <v>84</v>
      </c>
      <c r="J8" s="15">
        <v>64</v>
      </c>
      <c r="K8" s="15">
        <v>42</v>
      </c>
      <c r="L8" s="15">
        <v>25</v>
      </c>
      <c r="M8" s="79">
        <v>56.448</v>
      </c>
      <c r="N8" s="101">
        <v>57</v>
      </c>
      <c r="O8" s="63">
        <v>2530</v>
      </c>
      <c r="P8" s="64">
        <f>Table2245789101123456789101112131415161718192021222324252627282930313233343536[[#This Row],[PEMBULATAN]]*O8</f>
        <v>144210</v>
      </c>
    </row>
    <row r="9" spans="1:16" ht="24" customHeight="1" x14ac:dyDescent="0.2">
      <c r="A9" s="13"/>
      <c r="B9" s="73"/>
      <c r="C9" s="71" t="s">
        <v>4790</v>
      </c>
      <c r="D9" s="76" t="s">
        <v>69</v>
      </c>
      <c r="E9" s="12">
        <v>44488</v>
      </c>
      <c r="F9" s="74" t="s">
        <v>523</v>
      </c>
      <c r="G9" s="12" t="s">
        <v>4422</v>
      </c>
      <c r="H9" s="75" t="s">
        <v>4423</v>
      </c>
      <c r="I9" s="15">
        <v>89</v>
      </c>
      <c r="J9" s="15">
        <v>42</v>
      </c>
      <c r="K9" s="15">
        <v>80</v>
      </c>
      <c r="L9" s="15">
        <v>45</v>
      </c>
      <c r="M9" s="79">
        <v>74.760000000000005</v>
      </c>
      <c r="N9" s="101">
        <v>74.760000000000005</v>
      </c>
      <c r="O9" s="63">
        <v>2530</v>
      </c>
      <c r="P9" s="64">
        <f>Table2245789101123456789101112131415161718192021222324252627282930313233343536[[#This Row],[PEMBULATAN]]*O9</f>
        <v>189142.80000000002</v>
      </c>
    </row>
    <row r="10" spans="1:16" ht="24" customHeight="1" x14ac:dyDescent="0.2">
      <c r="A10" s="13"/>
      <c r="B10" s="73"/>
      <c r="C10" s="71" t="s">
        <v>4791</v>
      </c>
      <c r="D10" s="76" t="s">
        <v>69</v>
      </c>
      <c r="E10" s="12">
        <v>44488</v>
      </c>
      <c r="F10" s="74" t="s">
        <v>523</v>
      </c>
      <c r="G10" s="12" t="s">
        <v>4422</v>
      </c>
      <c r="H10" s="75" t="s">
        <v>4423</v>
      </c>
      <c r="I10" s="15">
        <v>81</v>
      </c>
      <c r="J10" s="15">
        <v>51</v>
      </c>
      <c r="K10" s="15">
        <v>10</v>
      </c>
      <c r="L10" s="15">
        <v>2</v>
      </c>
      <c r="M10" s="79">
        <v>10.327500000000001</v>
      </c>
      <c r="N10" s="101">
        <v>11</v>
      </c>
      <c r="O10" s="63">
        <v>2530</v>
      </c>
      <c r="P10" s="64">
        <f>Table2245789101123456789101112131415161718192021222324252627282930313233343536[[#This Row],[PEMBULATAN]]*O10</f>
        <v>27830</v>
      </c>
    </row>
    <row r="11" spans="1:16" ht="24" customHeight="1" x14ac:dyDescent="0.2">
      <c r="A11" s="13"/>
      <c r="B11" s="73"/>
      <c r="C11" s="71" t="s">
        <v>4792</v>
      </c>
      <c r="D11" s="76" t="s">
        <v>69</v>
      </c>
      <c r="E11" s="12">
        <v>44488</v>
      </c>
      <c r="F11" s="74" t="s">
        <v>523</v>
      </c>
      <c r="G11" s="12" t="s">
        <v>4422</v>
      </c>
      <c r="H11" s="75" t="s">
        <v>4423</v>
      </c>
      <c r="I11" s="15">
        <v>42</v>
      </c>
      <c r="J11" s="15">
        <v>53</v>
      </c>
      <c r="K11" s="15">
        <v>45</v>
      </c>
      <c r="L11" s="15">
        <v>11</v>
      </c>
      <c r="M11" s="79">
        <v>25.0425</v>
      </c>
      <c r="N11" s="101">
        <v>25.0425</v>
      </c>
      <c r="O11" s="63">
        <v>2530</v>
      </c>
      <c r="P11" s="64">
        <f>Table2245789101123456789101112131415161718192021222324252627282930313233343536[[#This Row],[PEMBULATAN]]*O11</f>
        <v>63357.525000000001</v>
      </c>
    </row>
    <row r="12" spans="1:16" ht="24" customHeight="1" x14ac:dyDescent="0.2">
      <c r="A12" s="13"/>
      <c r="B12" s="73"/>
      <c r="C12" s="71" t="s">
        <v>4793</v>
      </c>
      <c r="D12" s="76" t="s">
        <v>69</v>
      </c>
      <c r="E12" s="12">
        <v>44488</v>
      </c>
      <c r="F12" s="74" t="s">
        <v>523</v>
      </c>
      <c r="G12" s="12" t="s">
        <v>4422</v>
      </c>
      <c r="H12" s="75" t="s">
        <v>4423</v>
      </c>
      <c r="I12" s="15">
        <v>61</v>
      </c>
      <c r="J12" s="15">
        <v>34</v>
      </c>
      <c r="K12" s="15">
        <v>34</v>
      </c>
      <c r="L12" s="15">
        <v>8</v>
      </c>
      <c r="M12" s="79">
        <v>17.629000000000001</v>
      </c>
      <c r="N12" s="101">
        <v>17.629000000000001</v>
      </c>
      <c r="O12" s="63">
        <v>2530</v>
      </c>
      <c r="P12" s="64">
        <f>Table2245789101123456789101112131415161718192021222324252627282930313233343536[[#This Row],[PEMBULATAN]]*O12</f>
        <v>44601.37</v>
      </c>
    </row>
    <row r="13" spans="1:16" ht="24" customHeight="1" x14ac:dyDescent="0.2">
      <c r="A13" s="13"/>
      <c r="B13" s="73"/>
      <c r="C13" s="71" t="s">
        <v>4794</v>
      </c>
      <c r="D13" s="76" t="s">
        <v>69</v>
      </c>
      <c r="E13" s="12">
        <v>44488</v>
      </c>
      <c r="F13" s="74" t="s">
        <v>523</v>
      </c>
      <c r="G13" s="12" t="s">
        <v>4422</v>
      </c>
      <c r="H13" s="75" t="s">
        <v>4423</v>
      </c>
      <c r="I13" s="15">
        <v>51</v>
      </c>
      <c r="J13" s="15">
        <v>37</v>
      </c>
      <c r="K13" s="15">
        <v>51</v>
      </c>
      <c r="L13" s="15">
        <v>9</v>
      </c>
      <c r="M13" s="79">
        <v>24.059249999999999</v>
      </c>
      <c r="N13" s="101">
        <v>24.059249999999999</v>
      </c>
      <c r="O13" s="63">
        <v>2530</v>
      </c>
      <c r="P13" s="64">
        <f>Table2245789101123456789101112131415161718192021222324252627282930313233343536[[#This Row],[PEMBULATAN]]*O13</f>
        <v>60869.902499999997</v>
      </c>
    </row>
    <row r="14" spans="1:16" ht="24" customHeight="1" x14ac:dyDescent="0.2">
      <c r="A14" s="13"/>
      <c r="B14" s="73"/>
      <c r="C14" s="71" t="s">
        <v>4795</v>
      </c>
      <c r="D14" s="76" t="s">
        <v>69</v>
      </c>
      <c r="E14" s="12">
        <v>44488</v>
      </c>
      <c r="F14" s="74" t="s">
        <v>523</v>
      </c>
      <c r="G14" s="12" t="s">
        <v>4422</v>
      </c>
      <c r="H14" s="75" t="s">
        <v>4423</v>
      </c>
      <c r="I14" s="15">
        <v>100</v>
      </c>
      <c r="J14" s="15">
        <v>61</v>
      </c>
      <c r="K14" s="15">
        <v>34</v>
      </c>
      <c r="L14" s="15">
        <v>23</v>
      </c>
      <c r="M14" s="79">
        <v>51.85</v>
      </c>
      <c r="N14" s="101">
        <v>51.85</v>
      </c>
      <c r="O14" s="63">
        <v>2530</v>
      </c>
      <c r="P14" s="64">
        <f>Table2245789101123456789101112131415161718192021222324252627282930313233343536[[#This Row],[PEMBULATAN]]*O14</f>
        <v>131180.5</v>
      </c>
    </row>
    <row r="15" spans="1:16" ht="24" customHeight="1" x14ac:dyDescent="0.2">
      <c r="A15" s="13"/>
      <c r="B15" s="73"/>
      <c r="C15" s="71" t="s">
        <v>4796</v>
      </c>
      <c r="D15" s="76" t="s">
        <v>69</v>
      </c>
      <c r="E15" s="12">
        <v>44488</v>
      </c>
      <c r="F15" s="74" t="s">
        <v>523</v>
      </c>
      <c r="G15" s="12" t="s">
        <v>4422</v>
      </c>
      <c r="H15" s="75" t="s">
        <v>4423</v>
      </c>
      <c r="I15" s="15">
        <v>51</v>
      </c>
      <c r="J15" s="15">
        <v>37</v>
      </c>
      <c r="K15" s="15">
        <v>28</v>
      </c>
      <c r="L15" s="15">
        <v>4</v>
      </c>
      <c r="M15" s="79">
        <v>13.209</v>
      </c>
      <c r="N15" s="101">
        <v>13.209</v>
      </c>
      <c r="O15" s="63">
        <v>2530</v>
      </c>
      <c r="P15" s="64">
        <f>Table2245789101123456789101112131415161718192021222324252627282930313233343536[[#This Row],[PEMBULATAN]]*O15</f>
        <v>33418.769999999997</v>
      </c>
    </row>
    <row r="16" spans="1:16" ht="24" customHeight="1" x14ac:dyDescent="0.2">
      <c r="A16" s="13"/>
      <c r="B16" s="73"/>
      <c r="C16" s="71" t="s">
        <v>4797</v>
      </c>
      <c r="D16" s="76" t="s">
        <v>69</v>
      </c>
      <c r="E16" s="12">
        <v>44488</v>
      </c>
      <c r="F16" s="74" t="s">
        <v>523</v>
      </c>
      <c r="G16" s="12" t="s">
        <v>4422</v>
      </c>
      <c r="H16" s="75" t="s">
        <v>4423</v>
      </c>
      <c r="I16" s="15">
        <v>68</v>
      </c>
      <c r="J16" s="15">
        <v>54</v>
      </c>
      <c r="K16" s="15">
        <v>30</v>
      </c>
      <c r="L16" s="15">
        <v>5</v>
      </c>
      <c r="M16" s="79">
        <v>27.54</v>
      </c>
      <c r="N16" s="101">
        <v>27.54</v>
      </c>
      <c r="O16" s="63">
        <v>2530</v>
      </c>
      <c r="P16" s="64">
        <f>Table2245789101123456789101112131415161718192021222324252627282930313233343536[[#This Row],[PEMBULATAN]]*O16</f>
        <v>69676.2</v>
      </c>
    </row>
    <row r="17" spans="1:16" ht="24" customHeight="1" x14ac:dyDescent="0.2">
      <c r="A17" s="13"/>
      <c r="B17" s="73"/>
      <c r="C17" s="71" t="s">
        <v>4798</v>
      </c>
      <c r="D17" s="76" t="s">
        <v>69</v>
      </c>
      <c r="E17" s="12">
        <v>44488</v>
      </c>
      <c r="F17" s="74" t="s">
        <v>523</v>
      </c>
      <c r="G17" s="12" t="s">
        <v>4422</v>
      </c>
      <c r="H17" s="75" t="s">
        <v>4423</v>
      </c>
      <c r="I17" s="15">
        <v>100</v>
      </c>
      <c r="J17" s="15">
        <v>60</v>
      </c>
      <c r="K17" s="15">
        <v>42</v>
      </c>
      <c r="L17" s="15">
        <v>30</v>
      </c>
      <c r="M17" s="79">
        <v>63</v>
      </c>
      <c r="N17" s="101">
        <v>63</v>
      </c>
      <c r="O17" s="63">
        <v>2530</v>
      </c>
      <c r="P17" s="64">
        <f>Table2245789101123456789101112131415161718192021222324252627282930313233343536[[#This Row],[PEMBULATAN]]*O17</f>
        <v>159390</v>
      </c>
    </row>
    <row r="18" spans="1:16" ht="24" customHeight="1" x14ac:dyDescent="0.2">
      <c r="A18" s="13"/>
      <c r="B18" s="73"/>
      <c r="C18" s="71" t="s">
        <v>4799</v>
      </c>
      <c r="D18" s="76" t="s">
        <v>69</v>
      </c>
      <c r="E18" s="12">
        <v>44488</v>
      </c>
      <c r="F18" s="74" t="s">
        <v>523</v>
      </c>
      <c r="G18" s="12" t="s">
        <v>4422</v>
      </c>
      <c r="H18" s="75" t="s">
        <v>4423</v>
      </c>
      <c r="I18" s="15">
        <v>70</v>
      </c>
      <c r="J18" s="15">
        <v>62</v>
      </c>
      <c r="K18" s="15">
        <v>12</v>
      </c>
      <c r="L18" s="15">
        <v>7</v>
      </c>
      <c r="M18" s="79">
        <v>13.02</v>
      </c>
      <c r="N18" s="101">
        <v>13.02</v>
      </c>
      <c r="O18" s="63">
        <v>2530</v>
      </c>
      <c r="P18" s="64">
        <f>Table2245789101123456789101112131415161718192021222324252627282930313233343536[[#This Row],[PEMBULATAN]]*O18</f>
        <v>32940.6</v>
      </c>
    </row>
    <row r="19" spans="1:16" ht="24" customHeight="1" x14ac:dyDescent="0.2">
      <c r="A19" s="13"/>
      <c r="B19" s="73"/>
      <c r="C19" s="71" t="s">
        <v>4800</v>
      </c>
      <c r="D19" s="76" t="s">
        <v>69</v>
      </c>
      <c r="E19" s="12">
        <v>44488</v>
      </c>
      <c r="F19" s="74" t="s">
        <v>523</v>
      </c>
      <c r="G19" s="12" t="s">
        <v>4422</v>
      </c>
      <c r="H19" s="75" t="s">
        <v>4423</v>
      </c>
      <c r="I19" s="15">
        <v>52</v>
      </c>
      <c r="J19" s="15">
        <v>47</v>
      </c>
      <c r="K19" s="15">
        <v>20</v>
      </c>
      <c r="L19" s="15">
        <v>20</v>
      </c>
      <c r="M19" s="79">
        <v>12.22</v>
      </c>
      <c r="N19" s="101">
        <v>20</v>
      </c>
      <c r="O19" s="63">
        <v>2530</v>
      </c>
      <c r="P19" s="64">
        <f>Table2245789101123456789101112131415161718192021222324252627282930313233343536[[#This Row],[PEMBULATAN]]*O19</f>
        <v>50600</v>
      </c>
    </row>
    <row r="20" spans="1:16" ht="24" customHeight="1" x14ac:dyDescent="0.2">
      <c r="A20" s="13"/>
      <c r="B20" s="73"/>
      <c r="C20" s="71" t="s">
        <v>4801</v>
      </c>
      <c r="D20" s="76" t="s">
        <v>69</v>
      </c>
      <c r="E20" s="12">
        <v>44488</v>
      </c>
      <c r="F20" s="74" t="s">
        <v>523</v>
      </c>
      <c r="G20" s="12" t="s">
        <v>4422</v>
      </c>
      <c r="H20" s="75" t="s">
        <v>4423</v>
      </c>
      <c r="I20" s="15">
        <v>68</v>
      </c>
      <c r="J20" s="15">
        <v>47</v>
      </c>
      <c r="K20" s="15">
        <v>20</v>
      </c>
      <c r="L20" s="15">
        <v>24</v>
      </c>
      <c r="M20" s="79">
        <v>15.98</v>
      </c>
      <c r="N20" s="101">
        <v>24</v>
      </c>
      <c r="O20" s="63">
        <v>2530</v>
      </c>
      <c r="P20" s="64">
        <f>Table2245789101123456789101112131415161718192021222324252627282930313233343536[[#This Row],[PEMBULATAN]]*O20</f>
        <v>60720</v>
      </c>
    </row>
    <row r="21" spans="1:16" ht="24" customHeight="1" x14ac:dyDescent="0.2">
      <c r="A21" s="13"/>
      <c r="B21" s="73"/>
      <c r="C21" s="71" t="s">
        <v>4802</v>
      </c>
      <c r="D21" s="76" t="s">
        <v>69</v>
      </c>
      <c r="E21" s="12">
        <v>44488</v>
      </c>
      <c r="F21" s="74" t="s">
        <v>523</v>
      </c>
      <c r="G21" s="12" t="s">
        <v>4422</v>
      </c>
      <c r="H21" s="75" t="s">
        <v>4423</v>
      </c>
      <c r="I21" s="15">
        <v>64</v>
      </c>
      <c r="J21" s="15">
        <v>50</v>
      </c>
      <c r="K21" s="15">
        <v>33</v>
      </c>
      <c r="L21" s="15">
        <v>7</v>
      </c>
      <c r="M21" s="79">
        <v>26.4</v>
      </c>
      <c r="N21" s="101">
        <v>27</v>
      </c>
      <c r="O21" s="63">
        <v>2530</v>
      </c>
      <c r="P21" s="64">
        <f>Table2245789101123456789101112131415161718192021222324252627282930313233343536[[#This Row],[PEMBULATAN]]*O21</f>
        <v>68310</v>
      </c>
    </row>
    <row r="22" spans="1:16" ht="24" customHeight="1" x14ac:dyDescent="0.2">
      <c r="A22" s="13"/>
      <c r="B22" s="73"/>
      <c r="C22" s="71" t="s">
        <v>4803</v>
      </c>
      <c r="D22" s="76" t="s">
        <v>69</v>
      </c>
      <c r="E22" s="12">
        <v>44488</v>
      </c>
      <c r="F22" s="74" t="s">
        <v>523</v>
      </c>
      <c r="G22" s="12" t="s">
        <v>4422</v>
      </c>
      <c r="H22" s="75" t="s">
        <v>4423</v>
      </c>
      <c r="I22" s="15">
        <v>51</v>
      </c>
      <c r="J22" s="15">
        <v>42</v>
      </c>
      <c r="K22" s="15">
        <v>48</v>
      </c>
      <c r="L22" s="15">
        <v>19</v>
      </c>
      <c r="M22" s="79">
        <v>25.704000000000001</v>
      </c>
      <c r="N22" s="101">
        <v>25.704000000000001</v>
      </c>
      <c r="O22" s="63">
        <v>2530</v>
      </c>
      <c r="P22" s="64">
        <f>Table2245789101123456789101112131415161718192021222324252627282930313233343536[[#This Row],[PEMBULATAN]]*O22</f>
        <v>65031.12</v>
      </c>
    </row>
    <row r="23" spans="1:16" ht="24" customHeight="1" x14ac:dyDescent="0.2">
      <c r="A23" s="13"/>
      <c r="B23" s="73"/>
      <c r="C23" s="71" t="s">
        <v>4804</v>
      </c>
      <c r="D23" s="76" t="s">
        <v>69</v>
      </c>
      <c r="E23" s="12">
        <v>44488</v>
      </c>
      <c r="F23" s="74" t="s">
        <v>523</v>
      </c>
      <c r="G23" s="12" t="s">
        <v>4422</v>
      </c>
      <c r="H23" s="75" t="s">
        <v>4423</v>
      </c>
      <c r="I23" s="15">
        <v>36</v>
      </c>
      <c r="J23" s="15">
        <v>23</v>
      </c>
      <c r="K23" s="15">
        <v>23</v>
      </c>
      <c r="L23" s="15">
        <v>2</v>
      </c>
      <c r="M23" s="79">
        <v>4.7610000000000001</v>
      </c>
      <c r="N23" s="101">
        <v>4.7610000000000001</v>
      </c>
      <c r="O23" s="63">
        <v>2530</v>
      </c>
      <c r="P23" s="64">
        <f>Table2245789101123456789101112131415161718192021222324252627282930313233343536[[#This Row],[PEMBULATAN]]*O23</f>
        <v>12045.33</v>
      </c>
    </row>
    <row r="24" spans="1:16" ht="24" customHeight="1" x14ac:dyDescent="0.2">
      <c r="A24" s="13"/>
      <c r="B24" s="73"/>
      <c r="C24" s="71" t="s">
        <v>4805</v>
      </c>
      <c r="D24" s="76" t="s">
        <v>69</v>
      </c>
      <c r="E24" s="12">
        <v>44488</v>
      </c>
      <c r="F24" s="74" t="s">
        <v>523</v>
      </c>
      <c r="G24" s="12" t="s">
        <v>4422</v>
      </c>
      <c r="H24" s="75" t="s">
        <v>4423</v>
      </c>
      <c r="I24" s="15">
        <v>47</v>
      </c>
      <c r="J24" s="15">
        <v>35</v>
      </c>
      <c r="K24" s="15">
        <v>21</v>
      </c>
      <c r="L24" s="15">
        <v>8</v>
      </c>
      <c r="M24" s="79">
        <v>8.6362500000000004</v>
      </c>
      <c r="N24" s="101">
        <v>8.6362500000000004</v>
      </c>
      <c r="O24" s="63">
        <v>2530</v>
      </c>
      <c r="P24" s="64">
        <f>Table2245789101123456789101112131415161718192021222324252627282930313233343536[[#This Row],[PEMBULATAN]]*O24</f>
        <v>21849.712500000001</v>
      </c>
    </row>
    <row r="25" spans="1:16" ht="24" customHeight="1" x14ac:dyDescent="0.2">
      <c r="A25" s="13"/>
      <c r="B25" s="73"/>
      <c r="C25" s="71" t="s">
        <v>4806</v>
      </c>
      <c r="D25" s="76" t="s">
        <v>69</v>
      </c>
      <c r="E25" s="12">
        <v>44488</v>
      </c>
      <c r="F25" s="74" t="s">
        <v>523</v>
      </c>
      <c r="G25" s="12" t="s">
        <v>4422</v>
      </c>
      <c r="H25" s="75" t="s">
        <v>4423</v>
      </c>
      <c r="I25" s="15">
        <v>50</v>
      </c>
      <c r="J25" s="15">
        <v>27</v>
      </c>
      <c r="K25" s="15">
        <v>27</v>
      </c>
      <c r="L25" s="15">
        <v>1</v>
      </c>
      <c r="M25" s="79">
        <v>9.1125000000000007</v>
      </c>
      <c r="N25" s="101">
        <v>9.1125000000000007</v>
      </c>
      <c r="O25" s="63">
        <v>2530</v>
      </c>
      <c r="P25" s="64">
        <f>Table2245789101123456789101112131415161718192021222324252627282930313233343536[[#This Row],[PEMBULATAN]]*O25</f>
        <v>23054.625</v>
      </c>
    </row>
    <row r="26" spans="1:16" ht="24" customHeight="1" x14ac:dyDescent="0.2">
      <c r="A26" s="13"/>
      <c r="B26" s="73"/>
      <c r="C26" s="71" t="s">
        <v>4807</v>
      </c>
      <c r="D26" s="76" t="s">
        <v>69</v>
      </c>
      <c r="E26" s="12">
        <v>44488</v>
      </c>
      <c r="F26" s="74" t="s">
        <v>523</v>
      </c>
      <c r="G26" s="12" t="s">
        <v>4422</v>
      </c>
      <c r="H26" s="75" t="s">
        <v>4423</v>
      </c>
      <c r="I26" s="15">
        <v>53</v>
      </c>
      <c r="J26" s="15">
        <v>43</v>
      </c>
      <c r="K26" s="15">
        <v>21</v>
      </c>
      <c r="L26" s="15">
        <v>7</v>
      </c>
      <c r="M26" s="79">
        <v>11.96475</v>
      </c>
      <c r="N26" s="101">
        <v>11.96475</v>
      </c>
      <c r="O26" s="63">
        <v>2530</v>
      </c>
      <c r="P26" s="64">
        <f>Table2245789101123456789101112131415161718192021222324252627282930313233343536[[#This Row],[PEMBULATAN]]*O26</f>
        <v>30270.817500000001</v>
      </c>
    </row>
    <row r="27" spans="1:16" ht="24" customHeight="1" x14ac:dyDescent="0.2">
      <c r="A27" s="13"/>
      <c r="B27" s="73"/>
      <c r="C27" s="71" t="s">
        <v>4808</v>
      </c>
      <c r="D27" s="76" t="s">
        <v>69</v>
      </c>
      <c r="E27" s="12">
        <v>44488</v>
      </c>
      <c r="F27" s="74" t="s">
        <v>523</v>
      </c>
      <c r="G27" s="12" t="s">
        <v>4422</v>
      </c>
      <c r="H27" s="75" t="s">
        <v>4423</v>
      </c>
      <c r="I27" s="15">
        <v>82</v>
      </c>
      <c r="J27" s="15">
        <v>52</v>
      </c>
      <c r="K27" s="15">
        <v>25</v>
      </c>
      <c r="L27" s="15">
        <v>14</v>
      </c>
      <c r="M27" s="79">
        <v>26.65</v>
      </c>
      <c r="N27" s="101">
        <v>26.65</v>
      </c>
      <c r="O27" s="63">
        <v>2530</v>
      </c>
      <c r="P27" s="64">
        <f>Table2245789101123456789101112131415161718192021222324252627282930313233343536[[#This Row],[PEMBULATAN]]*O27</f>
        <v>67424.5</v>
      </c>
    </row>
    <row r="28" spans="1:16" ht="24" customHeight="1" x14ac:dyDescent="0.2">
      <c r="A28" s="13"/>
      <c r="B28" s="73"/>
      <c r="C28" s="71" t="s">
        <v>4809</v>
      </c>
      <c r="D28" s="76" t="s">
        <v>69</v>
      </c>
      <c r="E28" s="12">
        <v>44488</v>
      </c>
      <c r="F28" s="74" t="s">
        <v>523</v>
      </c>
      <c r="G28" s="12" t="s">
        <v>4422</v>
      </c>
      <c r="H28" s="75" t="s">
        <v>4423</v>
      </c>
      <c r="I28" s="15">
        <v>40</v>
      </c>
      <c r="J28" s="15">
        <v>34</v>
      </c>
      <c r="K28" s="15">
        <v>43</v>
      </c>
      <c r="L28" s="15">
        <v>8</v>
      </c>
      <c r="M28" s="79">
        <v>14.62</v>
      </c>
      <c r="N28" s="101">
        <v>14.62</v>
      </c>
      <c r="O28" s="63">
        <v>2530</v>
      </c>
      <c r="P28" s="64">
        <f>Table2245789101123456789101112131415161718192021222324252627282930313233343536[[#This Row],[PEMBULATAN]]*O28</f>
        <v>36988.6</v>
      </c>
    </row>
    <row r="29" spans="1:16" ht="24" customHeight="1" x14ac:dyDescent="0.2">
      <c r="A29" s="13"/>
      <c r="B29" s="73"/>
      <c r="C29" s="71" t="s">
        <v>4810</v>
      </c>
      <c r="D29" s="76" t="s">
        <v>69</v>
      </c>
      <c r="E29" s="12">
        <v>44488</v>
      </c>
      <c r="F29" s="74" t="s">
        <v>523</v>
      </c>
      <c r="G29" s="12" t="s">
        <v>4422</v>
      </c>
      <c r="H29" s="75" t="s">
        <v>4423</v>
      </c>
      <c r="I29" s="15">
        <v>68</v>
      </c>
      <c r="J29" s="15">
        <v>45</v>
      </c>
      <c r="K29" s="15">
        <v>8</v>
      </c>
      <c r="L29" s="15">
        <v>6</v>
      </c>
      <c r="M29" s="79">
        <v>6.12</v>
      </c>
      <c r="N29" s="101">
        <v>6.12</v>
      </c>
      <c r="O29" s="63">
        <v>2530</v>
      </c>
      <c r="P29" s="64">
        <f>Table2245789101123456789101112131415161718192021222324252627282930313233343536[[#This Row],[PEMBULATAN]]*O29</f>
        <v>15483.6</v>
      </c>
    </row>
    <row r="30" spans="1:16" ht="24" customHeight="1" x14ac:dyDescent="0.2">
      <c r="A30" s="13"/>
      <c r="B30" s="73"/>
      <c r="C30" s="71" t="s">
        <v>4811</v>
      </c>
      <c r="D30" s="76" t="s">
        <v>69</v>
      </c>
      <c r="E30" s="12">
        <v>44488</v>
      </c>
      <c r="F30" s="74" t="s">
        <v>523</v>
      </c>
      <c r="G30" s="12" t="s">
        <v>4422</v>
      </c>
      <c r="H30" s="75" t="s">
        <v>4423</v>
      </c>
      <c r="I30" s="15">
        <v>56</v>
      </c>
      <c r="J30" s="15">
        <v>40</v>
      </c>
      <c r="K30" s="15">
        <v>38</v>
      </c>
      <c r="L30" s="15">
        <v>22</v>
      </c>
      <c r="M30" s="79">
        <v>21.28</v>
      </c>
      <c r="N30" s="101">
        <v>22</v>
      </c>
      <c r="O30" s="63">
        <v>2530</v>
      </c>
      <c r="P30" s="64">
        <f>Table2245789101123456789101112131415161718192021222324252627282930313233343536[[#This Row],[PEMBULATAN]]*O30</f>
        <v>55660</v>
      </c>
    </row>
    <row r="31" spans="1:16" ht="24" customHeight="1" x14ac:dyDescent="0.2">
      <c r="A31" s="13"/>
      <c r="B31" s="73"/>
      <c r="C31" s="71" t="s">
        <v>4812</v>
      </c>
      <c r="D31" s="76" t="s">
        <v>69</v>
      </c>
      <c r="E31" s="12">
        <v>44488</v>
      </c>
      <c r="F31" s="74" t="s">
        <v>523</v>
      </c>
      <c r="G31" s="12" t="s">
        <v>4422</v>
      </c>
      <c r="H31" s="75" t="s">
        <v>4423</v>
      </c>
      <c r="I31" s="15">
        <v>36</v>
      </c>
      <c r="J31" s="15">
        <v>33</v>
      </c>
      <c r="K31" s="15">
        <v>30</v>
      </c>
      <c r="L31" s="15">
        <v>4</v>
      </c>
      <c r="M31" s="79">
        <v>8.91</v>
      </c>
      <c r="N31" s="101">
        <v>8.91</v>
      </c>
      <c r="O31" s="63">
        <v>2530</v>
      </c>
      <c r="P31" s="64">
        <f>Table2245789101123456789101112131415161718192021222324252627282930313233343536[[#This Row],[PEMBULATAN]]*O31</f>
        <v>22542.3</v>
      </c>
    </row>
    <row r="32" spans="1:16" ht="24" customHeight="1" x14ac:dyDescent="0.2">
      <c r="A32" s="13"/>
      <c r="B32" s="73"/>
      <c r="C32" s="71" t="s">
        <v>4813</v>
      </c>
      <c r="D32" s="76" t="s">
        <v>69</v>
      </c>
      <c r="E32" s="12">
        <v>44488</v>
      </c>
      <c r="F32" s="74" t="s">
        <v>523</v>
      </c>
      <c r="G32" s="12" t="s">
        <v>4422</v>
      </c>
      <c r="H32" s="75" t="s">
        <v>4423</v>
      </c>
      <c r="I32" s="15">
        <v>43</v>
      </c>
      <c r="J32" s="15">
        <v>43</v>
      </c>
      <c r="K32" s="15">
        <v>21</v>
      </c>
      <c r="L32" s="15">
        <v>25</v>
      </c>
      <c r="M32" s="79">
        <v>9.7072500000000002</v>
      </c>
      <c r="N32" s="101">
        <v>25</v>
      </c>
      <c r="O32" s="63">
        <v>2530</v>
      </c>
      <c r="P32" s="64">
        <f>Table2245789101123456789101112131415161718192021222324252627282930313233343536[[#This Row],[PEMBULATAN]]*O32</f>
        <v>63250</v>
      </c>
    </row>
    <row r="33" spans="1:16" ht="24" customHeight="1" x14ac:dyDescent="0.2">
      <c r="A33" s="13"/>
      <c r="B33" s="73"/>
      <c r="C33" s="71" t="s">
        <v>4814</v>
      </c>
      <c r="D33" s="76" t="s">
        <v>69</v>
      </c>
      <c r="E33" s="12">
        <v>44488</v>
      </c>
      <c r="F33" s="74" t="s">
        <v>523</v>
      </c>
      <c r="G33" s="12" t="s">
        <v>4422</v>
      </c>
      <c r="H33" s="75" t="s">
        <v>4423</v>
      </c>
      <c r="I33" s="15">
        <v>41</v>
      </c>
      <c r="J33" s="15">
        <v>34</v>
      </c>
      <c r="K33" s="15">
        <v>17</v>
      </c>
      <c r="L33" s="15">
        <v>4</v>
      </c>
      <c r="M33" s="79">
        <v>5.9245000000000001</v>
      </c>
      <c r="N33" s="101">
        <v>5.9245000000000001</v>
      </c>
      <c r="O33" s="63">
        <v>2530</v>
      </c>
      <c r="P33" s="64">
        <f>Table2245789101123456789101112131415161718192021222324252627282930313233343536[[#This Row],[PEMBULATAN]]*O33</f>
        <v>14988.985000000001</v>
      </c>
    </row>
    <row r="34" spans="1:16" ht="24" customHeight="1" x14ac:dyDescent="0.2">
      <c r="A34" s="13"/>
      <c r="B34" s="73"/>
      <c r="C34" s="71" t="s">
        <v>4815</v>
      </c>
      <c r="D34" s="76" t="s">
        <v>69</v>
      </c>
      <c r="E34" s="12">
        <v>44488</v>
      </c>
      <c r="F34" s="74" t="s">
        <v>523</v>
      </c>
      <c r="G34" s="12" t="s">
        <v>4422</v>
      </c>
      <c r="H34" s="75" t="s">
        <v>4423</v>
      </c>
      <c r="I34" s="15">
        <v>37</v>
      </c>
      <c r="J34" s="15">
        <v>33</v>
      </c>
      <c r="K34" s="15">
        <v>34</v>
      </c>
      <c r="L34" s="15">
        <v>5</v>
      </c>
      <c r="M34" s="79">
        <v>10.378500000000001</v>
      </c>
      <c r="N34" s="101">
        <v>11</v>
      </c>
      <c r="O34" s="63">
        <v>2530</v>
      </c>
      <c r="P34" s="64">
        <f>Table2245789101123456789101112131415161718192021222324252627282930313233343536[[#This Row],[PEMBULATAN]]*O34</f>
        <v>27830</v>
      </c>
    </row>
    <row r="35" spans="1:16" ht="24" customHeight="1" x14ac:dyDescent="0.2">
      <c r="A35" s="13"/>
      <c r="B35" s="73"/>
      <c r="C35" s="71" t="s">
        <v>4816</v>
      </c>
      <c r="D35" s="76" t="s">
        <v>69</v>
      </c>
      <c r="E35" s="12">
        <v>44488</v>
      </c>
      <c r="F35" s="74" t="s">
        <v>523</v>
      </c>
      <c r="G35" s="12" t="s">
        <v>4422</v>
      </c>
      <c r="H35" s="75" t="s">
        <v>4423</v>
      </c>
      <c r="I35" s="15">
        <v>58</v>
      </c>
      <c r="J35" s="15">
        <v>28</v>
      </c>
      <c r="K35" s="15">
        <v>19</v>
      </c>
      <c r="L35" s="15">
        <v>2</v>
      </c>
      <c r="M35" s="79">
        <v>7.7140000000000004</v>
      </c>
      <c r="N35" s="101">
        <v>7.7140000000000004</v>
      </c>
      <c r="O35" s="63">
        <v>2530</v>
      </c>
      <c r="P35" s="64">
        <f>Table2245789101123456789101112131415161718192021222324252627282930313233343536[[#This Row],[PEMBULATAN]]*O35</f>
        <v>19516.420000000002</v>
      </c>
    </row>
    <row r="36" spans="1:16" ht="24" customHeight="1" x14ac:dyDescent="0.2">
      <c r="A36" s="13"/>
      <c r="B36" s="73"/>
      <c r="C36" s="71" t="s">
        <v>4817</v>
      </c>
      <c r="D36" s="76" t="s">
        <v>69</v>
      </c>
      <c r="E36" s="12">
        <v>44488</v>
      </c>
      <c r="F36" s="74" t="s">
        <v>523</v>
      </c>
      <c r="G36" s="12" t="s">
        <v>4422</v>
      </c>
      <c r="H36" s="75" t="s">
        <v>4423</v>
      </c>
      <c r="I36" s="15">
        <v>54</v>
      </c>
      <c r="J36" s="15">
        <v>27</v>
      </c>
      <c r="K36" s="15">
        <v>26</v>
      </c>
      <c r="L36" s="15">
        <v>2</v>
      </c>
      <c r="M36" s="79">
        <v>9.4770000000000003</v>
      </c>
      <c r="N36" s="101">
        <v>10</v>
      </c>
      <c r="O36" s="63">
        <v>2530</v>
      </c>
      <c r="P36" s="64">
        <f>Table2245789101123456789101112131415161718192021222324252627282930313233343536[[#This Row],[PEMBULATAN]]*O36</f>
        <v>25300</v>
      </c>
    </row>
    <row r="37" spans="1:16" ht="24" customHeight="1" x14ac:dyDescent="0.2">
      <c r="A37" s="13"/>
      <c r="B37" s="73"/>
      <c r="C37" s="71" t="s">
        <v>4818</v>
      </c>
      <c r="D37" s="76" t="s">
        <v>69</v>
      </c>
      <c r="E37" s="12">
        <v>44488</v>
      </c>
      <c r="F37" s="74" t="s">
        <v>523</v>
      </c>
      <c r="G37" s="12" t="s">
        <v>4422</v>
      </c>
      <c r="H37" s="75" t="s">
        <v>4423</v>
      </c>
      <c r="I37" s="15">
        <v>58</v>
      </c>
      <c r="J37" s="15">
        <v>48</v>
      </c>
      <c r="K37" s="15">
        <v>46</v>
      </c>
      <c r="L37" s="15">
        <v>17</v>
      </c>
      <c r="M37" s="79">
        <v>32.015999999999998</v>
      </c>
      <c r="N37" s="101">
        <v>32.015999999999998</v>
      </c>
      <c r="O37" s="63">
        <v>2530</v>
      </c>
      <c r="P37" s="64">
        <f>Table2245789101123456789101112131415161718192021222324252627282930313233343536[[#This Row],[PEMBULATAN]]*O37</f>
        <v>81000.479999999996</v>
      </c>
    </row>
    <row r="38" spans="1:16" ht="24" customHeight="1" x14ac:dyDescent="0.2">
      <c r="A38" s="13"/>
      <c r="B38" s="73"/>
      <c r="C38" s="71" t="s">
        <v>4819</v>
      </c>
      <c r="D38" s="76" t="s">
        <v>69</v>
      </c>
      <c r="E38" s="12">
        <v>44488</v>
      </c>
      <c r="F38" s="74" t="s">
        <v>523</v>
      </c>
      <c r="G38" s="12" t="s">
        <v>4422</v>
      </c>
      <c r="H38" s="75" t="s">
        <v>4423</v>
      </c>
      <c r="I38" s="15">
        <v>40</v>
      </c>
      <c r="J38" s="15">
        <v>35</v>
      </c>
      <c r="K38" s="15">
        <v>27</v>
      </c>
      <c r="L38" s="15">
        <v>10</v>
      </c>
      <c r="M38" s="79">
        <v>9.4499999999999993</v>
      </c>
      <c r="N38" s="101">
        <v>10</v>
      </c>
      <c r="O38" s="63">
        <v>2530</v>
      </c>
      <c r="P38" s="64">
        <f>Table2245789101123456789101112131415161718192021222324252627282930313233343536[[#This Row],[PEMBULATAN]]*O38</f>
        <v>25300</v>
      </c>
    </row>
    <row r="39" spans="1:16" ht="24" customHeight="1" x14ac:dyDescent="0.2">
      <c r="A39" s="13"/>
      <c r="B39" s="73"/>
      <c r="C39" s="71" t="s">
        <v>4820</v>
      </c>
      <c r="D39" s="76" t="s">
        <v>69</v>
      </c>
      <c r="E39" s="12">
        <v>44488</v>
      </c>
      <c r="F39" s="74" t="s">
        <v>523</v>
      </c>
      <c r="G39" s="12" t="s">
        <v>4422</v>
      </c>
      <c r="H39" s="75" t="s">
        <v>4423</v>
      </c>
      <c r="I39" s="15">
        <v>64</v>
      </c>
      <c r="J39" s="15">
        <v>46</v>
      </c>
      <c r="K39" s="15">
        <v>36</v>
      </c>
      <c r="L39" s="15">
        <v>12</v>
      </c>
      <c r="M39" s="79">
        <v>26.495999999999999</v>
      </c>
      <c r="N39" s="101">
        <v>26.495999999999999</v>
      </c>
      <c r="O39" s="63">
        <v>2530</v>
      </c>
      <c r="P39" s="64">
        <f>Table2245789101123456789101112131415161718192021222324252627282930313233343536[[#This Row],[PEMBULATAN]]*O39</f>
        <v>67034.87999999999</v>
      </c>
    </row>
    <row r="40" spans="1:16" ht="24" customHeight="1" x14ac:dyDescent="0.2">
      <c r="A40" s="13"/>
      <c r="B40" s="73"/>
      <c r="C40" s="71" t="s">
        <v>4821</v>
      </c>
      <c r="D40" s="76" t="s">
        <v>69</v>
      </c>
      <c r="E40" s="12">
        <v>44488</v>
      </c>
      <c r="F40" s="74" t="s">
        <v>523</v>
      </c>
      <c r="G40" s="12" t="s">
        <v>4422</v>
      </c>
      <c r="H40" s="75" t="s">
        <v>4423</v>
      </c>
      <c r="I40" s="15">
        <v>128</v>
      </c>
      <c r="J40" s="15">
        <v>18</v>
      </c>
      <c r="K40" s="15">
        <v>10</v>
      </c>
      <c r="L40" s="15">
        <v>7</v>
      </c>
      <c r="M40" s="79">
        <v>5.76</v>
      </c>
      <c r="N40" s="101">
        <v>7</v>
      </c>
      <c r="O40" s="63">
        <v>2530</v>
      </c>
      <c r="P40" s="64">
        <f>Table2245789101123456789101112131415161718192021222324252627282930313233343536[[#This Row],[PEMBULATAN]]*O40</f>
        <v>17710</v>
      </c>
    </row>
    <row r="41" spans="1:16" ht="24" customHeight="1" x14ac:dyDescent="0.2">
      <c r="A41" s="13"/>
      <c r="B41" s="73"/>
      <c r="C41" s="71" t="s">
        <v>4822</v>
      </c>
      <c r="D41" s="76" t="s">
        <v>69</v>
      </c>
      <c r="E41" s="12">
        <v>44488</v>
      </c>
      <c r="F41" s="74" t="s">
        <v>523</v>
      </c>
      <c r="G41" s="12" t="s">
        <v>4422</v>
      </c>
      <c r="H41" s="75" t="s">
        <v>4423</v>
      </c>
      <c r="I41" s="15">
        <v>93</v>
      </c>
      <c r="J41" s="15">
        <v>60</v>
      </c>
      <c r="K41" s="15">
        <v>30</v>
      </c>
      <c r="L41" s="15">
        <v>7</v>
      </c>
      <c r="M41" s="79">
        <v>41.85</v>
      </c>
      <c r="N41" s="101">
        <v>41.85</v>
      </c>
      <c r="O41" s="63">
        <v>2530</v>
      </c>
      <c r="P41" s="64">
        <f>Table2245789101123456789101112131415161718192021222324252627282930313233343536[[#This Row],[PEMBULATAN]]*O41</f>
        <v>105880.5</v>
      </c>
    </row>
    <row r="42" spans="1:16" ht="24" customHeight="1" x14ac:dyDescent="0.2">
      <c r="A42" s="13"/>
      <c r="B42" s="73"/>
      <c r="C42" s="71" t="s">
        <v>4823</v>
      </c>
      <c r="D42" s="76" t="s">
        <v>69</v>
      </c>
      <c r="E42" s="12">
        <v>44488</v>
      </c>
      <c r="F42" s="74" t="s">
        <v>523</v>
      </c>
      <c r="G42" s="12" t="s">
        <v>4422</v>
      </c>
      <c r="H42" s="75" t="s">
        <v>4423</v>
      </c>
      <c r="I42" s="15">
        <v>122</v>
      </c>
      <c r="J42" s="15">
        <v>12</v>
      </c>
      <c r="K42" s="15">
        <v>12</v>
      </c>
      <c r="L42" s="15">
        <v>2</v>
      </c>
      <c r="M42" s="79">
        <v>4.3920000000000003</v>
      </c>
      <c r="N42" s="101">
        <v>5</v>
      </c>
      <c r="O42" s="63">
        <v>2530</v>
      </c>
      <c r="P42" s="64">
        <f>Table2245789101123456789101112131415161718192021222324252627282930313233343536[[#This Row],[PEMBULATAN]]*O42</f>
        <v>12650</v>
      </c>
    </row>
    <row r="43" spans="1:16" ht="24" customHeight="1" x14ac:dyDescent="0.2">
      <c r="A43" s="13"/>
      <c r="B43" s="73"/>
      <c r="C43" s="71" t="s">
        <v>4824</v>
      </c>
      <c r="D43" s="76" t="s">
        <v>69</v>
      </c>
      <c r="E43" s="12">
        <v>44488</v>
      </c>
      <c r="F43" s="74" t="s">
        <v>523</v>
      </c>
      <c r="G43" s="12" t="s">
        <v>4422</v>
      </c>
      <c r="H43" s="75" t="s">
        <v>4423</v>
      </c>
      <c r="I43" s="15">
        <v>35</v>
      </c>
      <c r="J43" s="15">
        <v>37</v>
      </c>
      <c r="K43" s="15">
        <v>35</v>
      </c>
      <c r="L43" s="15">
        <v>4</v>
      </c>
      <c r="M43" s="79">
        <v>11.331250000000001</v>
      </c>
      <c r="N43" s="101">
        <v>12</v>
      </c>
      <c r="O43" s="63">
        <v>2530</v>
      </c>
      <c r="P43" s="64">
        <f>Table2245789101123456789101112131415161718192021222324252627282930313233343536[[#This Row],[PEMBULATAN]]*O43</f>
        <v>30360</v>
      </c>
    </row>
    <row r="44" spans="1:16" ht="24" customHeight="1" x14ac:dyDescent="0.2">
      <c r="A44" s="13"/>
      <c r="B44" s="73"/>
      <c r="C44" s="71" t="s">
        <v>4825</v>
      </c>
      <c r="D44" s="76" t="s">
        <v>69</v>
      </c>
      <c r="E44" s="12">
        <v>44488</v>
      </c>
      <c r="F44" s="74" t="s">
        <v>523</v>
      </c>
      <c r="G44" s="12" t="s">
        <v>4422</v>
      </c>
      <c r="H44" s="75" t="s">
        <v>4423</v>
      </c>
      <c r="I44" s="15">
        <v>48</v>
      </c>
      <c r="J44" s="15">
        <v>36</v>
      </c>
      <c r="K44" s="15">
        <v>26</v>
      </c>
      <c r="L44" s="15">
        <v>5</v>
      </c>
      <c r="M44" s="79">
        <v>11.231999999999999</v>
      </c>
      <c r="N44" s="101">
        <v>11.231999999999999</v>
      </c>
      <c r="O44" s="63">
        <v>2530</v>
      </c>
      <c r="P44" s="64">
        <f>Table2245789101123456789101112131415161718192021222324252627282930313233343536[[#This Row],[PEMBULATAN]]*O44</f>
        <v>28416.959999999999</v>
      </c>
    </row>
    <row r="45" spans="1:16" ht="24" customHeight="1" x14ac:dyDescent="0.2">
      <c r="A45" s="13"/>
      <c r="B45" s="73"/>
      <c r="C45" s="71" t="s">
        <v>4826</v>
      </c>
      <c r="D45" s="76" t="s">
        <v>69</v>
      </c>
      <c r="E45" s="12">
        <v>44488</v>
      </c>
      <c r="F45" s="74" t="s">
        <v>523</v>
      </c>
      <c r="G45" s="12" t="s">
        <v>4422</v>
      </c>
      <c r="H45" s="75" t="s">
        <v>4423</v>
      </c>
      <c r="I45" s="15">
        <v>30</v>
      </c>
      <c r="J45" s="15">
        <v>30</v>
      </c>
      <c r="K45" s="15">
        <v>33</v>
      </c>
      <c r="L45" s="15">
        <v>2</v>
      </c>
      <c r="M45" s="79">
        <v>7.4249999999999998</v>
      </c>
      <c r="N45" s="101">
        <v>8</v>
      </c>
      <c r="O45" s="63">
        <v>2530</v>
      </c>
      <c r="P45" s="64">
        <f>Table2245789101123456789101112131415161718192021222324252627282930313233343536[[#This Row],[PEMBULATAN]]*O45</f>
        <v>20240</v>
      </c>
    </row>
    <row r="46" spans="1:16" ht="24" customHeight="1" x14ac:dyDescent="0.2">
      <c r="A46" s="13"/>
      <c r="B46" s="73"/>
      <c r="C46" s="71" t="s">
        <v>4827</v>
      </c>
      <c r="D46" s="76" t="s">
        <v>69</v>
      </c>
      <c r="E46" s="12">
        <v>44488</v>
      </c>
      <c r="F46" s="74" t="s">
        <v>523</v>
      </c>
      <c r="G46" s="12" t="s">
        <v>4422</v>
      </c>
      <c r="H46" s="75" t="s">
        <v>4423</v>
      </c>
      <c r="I46" s="15">
        <v>46</v>
      </c>
      <c r="J46" s="15">
        <v>25</v>
      </c>
      <c r="K46" s="15">
        <v>37</v>
      </c>
      <c r="L46" s="15">
        <v>8</v>
      </c>
      <c r="M46" s="79">
        <v>10.637499999999999</v>
      </c>
      <c r="N46" s="101">
        <v>10.637499999999999</v>
      </c>
      <c r="O46" s="63">
        <v>2530</v>
      </c>
      <c r="P46" s="64">
        <f>Table2245789101123456789101112131415161718192021222324252627282930313233343536[[#This Row],[PEMBULATAN]]*O46</f>
        <v>26912.875</v>
      </c>
    </row>
    <row r="47" spans="1:16" ht="24" customHeight="1" x14ac:dyDescent="0.2">
      <c r="A47" s="13"/>
      <c r="B47" s="73"/>
      <c r="C47" s="71" t="s">
        <v>4828</v>
      </c>
      <c r="D47" s="76" t="s">
        <v>69</v>
      </c>
      <c r="E47" s="12">
        <v>44488</v>
      </c>
      <c r="F47" s="74" t="s">
        <v>523</v>
      </c>
      <c r="G47" s="12" t="s">
        <v>4422</v>
      </c>
      <c r="H47" s="75" t="s">
        <v>4423</v>
      </c>
      <c r="I47" s="15">
        <v>81</v>
      </c>
      <c r="J47" s="15">
        <v>77</v>
      </c>
      <c r="K47" s="15">
        <v>20</v>
      </c>
      <c r="L47" s="15">
        <v>9</v>
      </c>
      <c r="M47" s="79">
        <v>31.184999999999999</v>
      </c>
      <c r="N47" s="101">
        <v>31.184999999999999</v>
      </c>
      <c r="O47" s="63">
        <v>2530</v>
      </c>
      <c r="P47" s="64">
        <f>Table2245789101123456789101112131415161718192021222324252627282930313233343536[[#This Row],[PEMBULATAN]]*O47</f>
        <v>78898.05</v>
      </c>
    </row>
    <row r="48" spans="1:16" ht="24" customHeight="1" x14ac:dyDescent="0.2">
      <c r="A48" s="13"/>
      <c r="B48" s="73"/>
      <c r="C48" s="71" t="s">
        <v>4829</v>
      </c>
      <c r="D48" s="76" t="s">
        <v>69</v>
      </c>
      <c r="E48" s="12">
        <v>44488</v>
      </c>
      <c r="F48" s="74" t="s">
        <v>523</v>
      </c>
      <c r="G48" s="12" t="s">
        <v>4422</v>
      </c>
      <c r="H48" s="75" t="s">
        <v>4423</v>
      </c>
      <c r="I48" s="15">
        <v>34</v>
      </c>
      <c r="J48" s="15">
        <v>34</v>
      </c>
      <c r="K48" s="15">
        <v>31</v>
      </c>
      <c r="L48" s="15">
        <v>2</v>
      </c>
      <c r="M48" s="79">
        <v>8.9589999999999996</v>
      </c>
      <c r="N48" s="101">
        <v>8.9589999999999996</v>
      </c>
      <c r="O48" s="63">
        <v>2530</v>
      </c>
      <c r="P48" s="64">
        <f>Table2245789101123456789101112131415161718192021222324252627282930313233343536[[#This Row],[PEMBULATAN]]*O48</f>
        <v>22666.27</v>
      </c>
    </row>
    <row r="49" spans="1:16" ht="24" customHeight="1" x14ac:dyDescent="0.2">
      <c r="A49" s="13"/>
      <c r="B49" s="73"/>
      <c r="C49" s="71" t="s">
        <v>4830</v>
      </c>
      <c r="D49" s="76" t="s">
        <v>69</v>
      </c>
      <c r="E49" s="12">
        <v>44488</v>
      </c>
      <c r="F49" s="74" t="s">
        <v>523</v>
      </c>
      <c r="G49" s="12" t="s">
        <v>4422</v>
      </c>
      <c r="H49" s="75" t="s">
        <v>4423</v>
      </c>
      <c r="I49" s="15">
        <v>92</v>
      </c>
      <c r="J49" s="15">
        <v>64</v>
      </c>
      <c r="K49" s="15">
        <v>32</v>
      </c>
      <c r="L49" s="15">
        <v>18</v>
      </c>
      <c r="M49" s="79">
        <v>47.103999999999999</v>
      </c>
      <c r="N49" s="101">
        <v>47.103999999999999</v>
      </c>
      <c r="O49" s="63">
        <v>2530</v>
      </c>
      <c r="P49" s="64">
        <f>Table2245789101123456789101112131415161718192021222324252627282930313233343536[[#This Row],[PEMBULATAN]]*O49</f>
        <v>119173.12</v>
      </c>
    </row>
    <row r="50" spans="1:16" ht="24" customHeight="1" x14ac:dyDescent="0.2">
      <c r="A50" s="13"/>
      <c r="B50" s="73"/>
      <c r="C50" s="71" t="s">
        <v>4831</v>
      </c>
      <c r="D50" s="76" t="s">
        <v>69</v>
      </c>
      <c r="E50" s="12">
        <v>44488</v>
      </c>
      <c r="F50" s="74" t="s">
        <v>523</v>
      </c>
      <c r="G50" s="12" t="s">
        <v>4422</v>
      </c>
      <c r="H50" s="75" t="s">
        <v>4423</v>
      </c>
      <c r="I50" s="15">
        <v>97</v>
      </c>
      <c r="J50" s="15">
        <v>50</v>
      </c>
      <c r="K50" s="15">
        <v>20</v>
      </c>
      <c r="L50" s="15">
        <v>20</v>
      </c>
      <c r="M50" s="79">
        <v>24.25</v>
      </c>
      <c r="N50" s="101">
        <v>24.25</v>
      </c>
      <c r="O50" s="63">
        <v>2530</v>
      </c>
      <c r="P50" s="64">
        <f>Table2245789101123456789101112131415161718192021222324252627282930313233343536[[#This Row],[PEMBULATAN]]*O50</f>
        <v>61352.5</v>
      </c>
    </row>
    <row r="51" spans="1:16" ht="24" customHeight="1" x14ac:dyDescent="0.2">
      <c r="A51" s="13"/>
      <c r="B51" s="73"/>
      <c r="C51" s="71" t="s">
        <v>4832</v>
      </c>
      <c r="D51" s="76" t="s">
        <v>69</v>
      </c>
      <c r="E51" s="12">
        <v>44488</v>
      </c>
      <c r="F51" s="74" t="s">
        <v>523</v>
      </c>
      <c r="G51" s="12" t="s">
        <v>4422</v>
      </c>
      <c r="H51" s="75" t="s">
        <v>4423</v>
      </c>
      <c r="I51" s="15">
        <v>76</v>
      </c>
      <c r="J51" s="15">
        <v>34</v>
      </c>
      <c r="K51" s="15">
        <v>15</v>
      </c>
      <c r="L51" s="15">
        <v>3</v>
      </c>
      <c r="M51" s="79">
        <v>9.69</v>
      </c>
      <c r="N51" s="101">
        <v>9.69</v>
      </c>
      <c r="O51" s="63">
        <v>2530</v>
      </c>
      <c r="P51" s="64">
        <f>Table2245789101123456789101112131415161718192021222324252627282930313233343536[[#This Row],[PEMBULATAN]]*O51</f>
        <v>24515.699999999997</v>
      </c>
    </row>
    <row r="52" spans="1:16" ht="24" customHeight="1" x14ac:dyDescent="0.2">
      <c r="A52" s="13"/>
      <c r="B52" s="73"/>
      <c r="C52" s="71" t="s">
        <v>4833</v>
      </c>
      <c r="D52" s="76" t="s">
        <v>69</v>
      </c>
      <c r="E52" s="12">
        <v>44488</v>
      </c>
      <c r="F52" s="74" t="s">
        <v>523</v>
      </c>
      <c r="G52" s="12" t="s">
        <v>4422</v>
      </c>
      <c r="H52" s="75" t="s">
        <v>4423</v>
      </c>
      <c r="I52" s="15">
        <v>70</v>
      </c>
      <c r="J52" s="15">
        <v>50</v>
      </c>
      <c r="K52" s="15">
        <v>18</v>
      </c>
      <c r="L52" s="15">
        <v>23</v>
      </c>
      <c r="M52" s="79">
        <v>15.75</v>
      </c>
      <c r="N52" s="101">
        <v>23</v>
      </c>
      <c r="O52" s="63">
        <v>2530</v>
      </c>
      <c r="P52" s="64">
        <f>Table2245789101123456789101112131415161718192021222324252627282930313233343536[[#This Row],[PEMBULATAN]]*O52</f>
        <v>58190</v>
      </c>
    </row>
    <row r="53" spans="1:16" ht="24" customHeight="1" x14ac:dyDescent="0.2">
      <c r="A53" s="13"/>
      <c r="B53" s="73"/>
      <c r="C53" s="71" t="s">
        <v>4834</v>
      </c>
      <c r="D53" s="76" t="s">
        <v>69</v>
      </c>
      <c r="E53" s="12">
        <v>44488</v>
      </c>
      <c r="F53" s="74" t="s">
        <v>523</v>
      </c>
      <c r="G53" s="12" t="s">
        <v>4422</v>
      </c>
      <c r="H53" s="75" t="s">
        <v>4423</v>
      </c>
      <c r="I53" s="15">
        <v>68</v>
      </c>
      <c r="J53" s="15">
        <v>46</v>
      </c>
      <c r="K53" s="15">
        <v>8</v>
      </c>
      <c r="L53" s="15">
        <v>3</v>
      </c>
      <c r="M53" s="79">
        <v>6.2560000000000002</v>
      </c>
      <c r="N53" s="101">
        <v>6.2560000000000002</v>
      </c>
      <c r="O53" s="63">
        <v>2530</v>
      </c>
      <c r="P53" s="64">
        <f>Table2245789101123456789101112131415161718192021222324252627282930313233343536[[#This Row],[PEMBULATAN]]*O53</f>
        <v>15827.68</v>
      </c>
    </row>
    <row r="54" spans="1:16" ht="24" customHeight="1" x14ac:dyDescent="0.2">
      <c r="A54" s="13"/>
      <c r="B54" s="73"/>
      <c r="C54" s="71" t="s">
        <v>4835</v>
      </c>
      <c r="D54" s="76" t="s">
        <v>69</v>
      </c>
      <c r="E54" s="12">
        <v>44488</v>
      </c>
      <c r="F54" s="74" t="s">
        <v>523</v>
      </c>
      <c r="G54" s="12" t="s">
        <v>4422</v>
      </c>
      <c r="H54" s="75" t="s">
        <v>4423</v>
      </c>
      <c r="I54" s="15">
        <v>86</v>
      </c>
      <c r="J54" s="15">
        <v>54</v>
      </c>
      <c r="K54" s="15">
        <v>27</v>
      </c>
      <c r="L54" s="15">
        <v>18</v>
      </c>
      <c r="M54" s="79">
        <v>31.347000000000001</v>
      </c>
      <c r="N54" s="101">
        <v>32</v>
      </c>
      <c r="O54" s="63">
        <v>2530</v>
      </c>
      <c r="P54" s="64">
        <f>Table2245789101123456789101112131415161718192021222324252627282930313233343536[[#This Row],[PEMBULATAN]]*O54</f>
        <v>80960</v>
      </c>
    </row>
    <row r="55" spans="1:16" ht="24" customHeight="1" x14ac:dyDescent="0.2">
      <c r="A55" s="13"/>
      <c r="B55" s="73"/>
      <c r="C55" s="71" t="s">
        <v>4836</v>
      </c>
      <c r="D55" s="76" t="s">
        <v>69</v>
      </c>
      <c r="E55" s="12">
        <v>44488</v>
      </c>
      <c r="F55" s="74" t="s">
        <v>523</v>
      </c>
      <c r="G55" s="12" t="s">
        <v>4422</v>
      </c>
      <c r="H55" s="75" t="s">
        <v>4423</v>
      </c>
      <c r="I55" s="15">
        <v>103</v>
      </c>
      <c r="J55" s="15">
        <v>14</v>
      </c>
      <c r="K55" s="15">
        <v>14</v>
      </c>
      <c r="L55" s="15">
        <v>2</v>
      </c>
      <c r="M55" s="79">
        <v>5.0469999999999997</v>
      </c>
      <c r="N55" s="101">
        <v>5.0469999999999997</v>
      </c>
      <c r="O55" s="63">
        <v>2530</v>
      </c>
      <c r="P55" s="64">
        <f>Table2245789101123456789101112131415161718192021222324252627282930313233343536[[#This Row],[PEMBULATAN]]*O55</f>
        <v>12768.91</v>
      </c>
    </row>
    <row r="56" spans="1:16" ht="24" customHeight="1" x14ac:dyDescent="0.2">
      <c r="A56" s="13"/>
      <c r="B56" s="73"/>
      <c r="C56" s="71" t="s">
        <v>4837</v>
      </c>
      <c r="D56" s="76" t="s">
        <v>69</v>
      </c>
      <c r="E56" s="12">
        <v>44488</v>
      </c>
      <c r="F56" s="74" t="s">
        <v>523</v>
      </c>
      <c r="G56" s="12" t="s">
        <v>4422</v>
      </c>
      <c r="H56" s="75" t="s">
        <v>4423</v>
      </c>
      <c r="I56" s="15">
        <v>60</v>
      </c>
      <c r="J56" s="15">
        <v>31</v>
      </c>
      <c r="K56" s="15">
        <v>20</v>
      </c>
      <c r="L56" s="15">
        <v>8</v>
      </c>
      <c r="M56" s="79">
        <v>9.3000000000000007</v>
      </c>
      <c r="N56" s="101">
        <v>10</v>
      </c>
      <c r="O56" s="63">
        <v>2530</v>
      </c>
      <c r="P56" s="64">
        <f>Table2245789101123456789101112131415161718192021222324252627282930313233343536[[#This Row],[PEMBULATAN]]*O56</f>
        <v>25300</v>
      </c>
    </row>
    <row r="57" spans="1:16" ht="24" customHeight="1" x14ac:dyDescent="0.2">
      <c r="A57" s="13"/>
      <c r="B57" s="73"/>
      <c r="C57" s="71" t="s">
        <v>4838</v>
      </c>
      <c r="D57" s="76" t="s">
        <v>69</v>
      </c>
      <c r="E57" s="12">
        <v>44488</v>
      </c>
      <c r="F57" s="74" t="s">
        <v>523</v>
      </c>
      <c r="G57" s="12" t="s">
        <v>4422</v>
      </c>
      <c r="H57" s="75" t="s">
        <v>4423</v>
      </c>
      <c r="I57" s="15">
        <v>36</v>
      </c>
      <c r="J57" s="15">
        <v>35</v>
      </c>
      <c r="K57" s="15">
        <v>27</v>
      </c>
      <c r="L57" s="15">
        <v>18</v>
      </c>
      <c r="M57" s="79">
        <v>8.5050000000000008</v>
      </c>
      <c r="N57" s="101">
        <v>18</v>
      </c>
      <c r="O57" s="63">
        <v>2530</v>
      </c>
      <c r="P57" s="64">
        <f>Table2245789101123456789101112131415161718192021222324252627282930313233343536[[#This Row],[PEMBULATAN]]*O57</f>
        <v>45540</v>
      </c>
    </row>
    <row r="58" spans="1:16" ht="24" customHeight="1" x14ac:dyDescent="0.2">
      <c r="A58" s="13"/>
      <c r="B58" s="73"/>
      <c r="C58" s="71" t="s">
        <v>4839</v>
      </c>
      <c r="D58" s="76" t="s">
        <v>69</v>
      </c>
      <c r="E58" s="12">
        <v>44488</v>
      </c>
      <c r="F58" s="74" t="s">
        <v>523</v>
      </c>
      <c r="G58" s="12" t="s">
        <v>4422</v>
      </c>
      <c r="H58" s="75" t="s">
        <v>4423</v>
      </c>
      <c r="I58" s="15">
        <v>81</v>
      </c>
      <c r="J58" s="15">
        <v>42</v>
      </c>
      <c r="K58" s="15">
        <v>23</v>
      </c>
      <c r="L58" s="15">
        <v>2</v>
      </c>
      <c r="M58" s="79">
        <v>19.561499999999999</v>
      </c>
      <c r="N58" s="101">
        <v>19.561499999999999</v>
      </c>
      <c r="O58" s="63">
        <v>2530</v>
      </c>
      <c r="P58" s="64">
        <f>Table2245789101123456789101112131415161718192021222324252627282930313233343536[[#This Row],[PEMBULATAN]]*O58</f>
        <v>49490.594999999994</v>
      </c>
    </row>
    <row r="59" spans="1:16" ht="24" customHeight="1" x14ac:dyDescent="0.2">
      <c r="A59" s="13"/>
      <c r="B59" s="73"/>
      <c r="C59" s="71" t="s">
        <v>4840</v>
      </c>
      <c r="D59" s="76" t="s">
        <v>69</v>
      </c>
      <c r="E59" s="12">
        <v>44488</v>
      </c>
      <c r="F59" s="74" t="s">
        <v>523</v>
      </c>
      <c r="G59" s="12" t="s">
        <v>4422</v>
      </c>
      <c r="H59" s="75" t="s">
        <v>4423</v>
      </c>
      <c r="I59" s="15">
        <v>70</v>
      </c>
      <c r="J59" s="15">
        <v>48</v>
      </c>
      <c r="K59" s="15">
        <v>26</v>
      </c>
      <c r="L59" s="15">
        <v>2</v>
      </c>
      <c r="M59" s="79">
        <v>21.84</v>
      </c>
      <c r="N59" s="101">
        <v>21.84</v>
      </c>
      <c r="O59" s="63">
        <v>2530</v>
      </c>
      <c r="P59" s="64">
        <f>Table2245789101123456789101112131415161718192021222324252627282930313233343536[[#This Row],[PEMBULATAN]]*O59</f>
        <v>55255.199999999997</v>
      </c>
    </row>
    <row r="60" spans="1:16" ht="24" customHeight="1" x14ac:dyDescent="0.2">
      <c r="A60" s="13"/>
      <c r="B60" s="73"/>
      <c r="C60" s="71" t="s">
        <v>4841</v>
      </c>
      <c r="D60" s="76" t="s">
        <v>69</v>
      </c>
      <c r="E60" s="12">
        <v>44488</v>
      </c>
      <c r="F60" s="74" t="s">
        <v>523</v>
      </c>
      <c r="G60" s="12" t="s">
        <v>4422</v>
      </c>
      <c r="H60" s="75" t="s">
        <v>4423</v>
      </c>
      <c r="I60" s="15">
        <v>46</v>
      </c>
      <c r="J60" s="15">
        <v>29</v>
      </c>
      <c r="K60" s="15">
        <v>40</v>
      </c>
      <c r="L60" s="15">
        <v>6</v>
      </c>
      <c r="M60" s="79">
        <v>13.34</v>
      </c>
      <c r="N60" s="101">
        <v>14</v>
      </c>
      <c r="O60" s="63">
        <v>2530</v>
      </c>
      <c r="P60" s="64">
        <f>Table2245789101123456789101112131415161718192021222324252627282930313233343536[[#This Row],[PEMBULATAN]]*O60</f>
        <v>35420</v>
      </c>
    </row>
    <row r="61" spans="1:16" ht="24" customHeight="1" x14ac:dyDescent="0.2">
      <c r="A61" s="13"/>
      <c r="B61" s="73"/>
      <c r="C61" s="71" t="s">
        <v>4842</v>
      </c>
      <c r="D61" s="76" t="s">
        <v>69</v>
      </c>
      <c r="E61" s="12">
        <v>44488</v>
      </c>
      <c r="F61" s="74" t="s">
        <v>523</v>
      </c>
      <c r="G61" s="12" t="s">
        <v>4422</v>
      </c>
      <c r="H61" s="75" t="s">
        <v>4423</v>
      </c>
      <c r="I61" s="15">
        <v>47</v>
      </c>
      <c r="J61" s="15">
        <v>50</v>
      </c>
      <c r="K61" s="15">
        <v>28</v>
      </c>
      <c r="L61" s="15">
        <v>16</v>
      </c>
      <c r="M61" s="79">
        <v>16.45</v>
      </c>
      <c r="N61" s="101">
        <v>17</v>
      </c>
      <c r="O61" s="63">
        <v>2530</v>
      </c>
      <c r="P61" s="64">
        <f>Table2245789101123456789101112131415161718192021222324252627282930313233343536[[#This Row],[PEMBULATAN]]*O61</f>
        <v>43010</v>
      </c>
    </row>
    <row r="62" spans="1:16" ht="24" customHeight="1" x14ac:dyDescent="0.2">
      <c r="A62" s="13"/>
      <c r="B62" s="73"/>
      <c r="C62" s="71" t="s">
        <v>4843</v>
      </c>
      <c r="D62" s="76" t="s">
        <v>69</v>
      </c>
      <c r="E62" s="12">
        <v>44488</v>
      </c>
      <c r="F62" s="74" t="s">
        <v>523</v>
      </c>
      <c r="G62" s="12" t="s">
        <v>4422</v>
      </c>
      <c r="H62" s="75" t="s">
        <v>4423</v>
      </c>
      <c r="I62" s="15">
        <v>90</v>
      </c>
      <c r="J62" s="15">
        <v>34</v>
      </c>
      <c r="K62" s="15">
        <v>44</v>
      </c>
      <c r="L62" s="15">
        <v>7</v>
      </c>
      <c r="M62" s="79">
        <v>33.659999999999997</v>
      </c>
      <c r="N62" s="101">
        <v>33.659999999999997</v>
      </c>
      <c r="O62" s="63">
        <v>2530</v>
      </c>
      <c r="P62" s="64">
        <f>Table2245789101123456789101112131415161718192021222324252627282930313233343536[[#This Row],[PEMBULATAN]]*O62</f>
        <v>85159.799999999988</v>
      </c>
    </row>
    <row r="63" spans="1:16" ht="24" customHeight="1" x14ac:dyDescent="0.2">
      <c r="A63" s="13"/>
      <c r="B63" s="73"/>
      <c r="C63" s="71" t="s">
        <v>4844</v>
      </c>
      <c r="D63" s="76" t="s">
        <v>69</v>
      </c>
      <c r="E63" s="12">
        <v>44488</v>
      </c>
      <c r="F63" s="74" t="s">
        <v>523</v>
      </c>
      <c r="G63" s="12" t="s">
        <v>4422</v>
      </c>
      <c r="H63" s="75" t="s">
        <v>4423</v>
      </c>
      <c r="I63" s="15">
        <v>62</v>
      </c>
      <c r="J63" s="15">
        <v>28</v>
      </c>
      <c r="K63" s="15">
        <v>24</v>
      </c>
      <c r="L63" s="15">
        <v>6</v>
      </c>
      <c r="M63" s="79">
        <v>10.416</v>
      </c>
      <c r="N63" s="101">
        <v>11</v>
      </c>
      <c r="O63" s="63">
        <v>2530</v>
      </c>
      <c r="P63" s="64">
        <f>Table2245789101123456789101112131415161718192021222324252627282930313233343536[[#This Row],[PEMBULATAN]]*O63</f>
        <v>27830</v>
      </c>
    </row>
    <row r="64" spans="1:16" ht="24" customHeight="1" x14ac:dyDescent="0.2">
      <c r="A64" s="13"/>
      <c r="B64" s="73"/>
      <c r="C64" s="71" t="s">
        <v>4845</v>
      </c>
      <c r="D64" s="76" t="s">
        <v>69</v>
      </c>
      <c r="E64" s="12">
        <v>44488</v>
      </c>
      <c r="F64" s="74" t="s">
        <v>523</v>
      </c>
      <c r="G64" s="12" t="s">
        <v>4422</v>
      </c>
      <c r="H64" s="75" t="s">
        <v>4423</v>
      </c>
      <c r="I64" s="15">
        <v>83</v>
      </c>
      <c r="J64" s="15">
        <v>60</v>
      </c>
      <c r="K64" s="15">
        <v>30</v>
      </c>
      <c r="L64" s="15">
        <v>17</v>
      </c>
      <c r="M64" s="79">
        <v>37.35</v>
      </c>
      <c r="N64" s="101">
        <v>38</v>
      </c>
      <c r="O64" s="63">
        <v>2530</v>
      </c>
      <c r="P64" s="64">
        <f>Table2245789101123456789101112131415161718192021222324252627282930313233343536[[#This Row],[PEMBULATAN]]*O64</f>
        <v>96140</v>
      </c>
    </row>
    <row r="65" spans="1:16" ht="24" customHeight="1" x14ac:dyDescent="0.2">
      <c r="A65" s="13"/>
      <c r="B65" s="73"/>
      <c r="C65" s="71" t="s">
        <v>4846</v>
      </c>
      <c r="D65" s="76" t="s">
        <v>69</v>
      </c>
      <c r="E65" s="12">
        <v>44488</v>
      </c>
      <c r="F65" s="74" t="s">
        <v>523</v>
      </c>
      <c r="G65" s="12" t="s">
        <v>4422</v>
      </c>
      <c r="H65" s="75" t="s">
        <v>4423</v>
      </c>
      <c r="I65" s="15">
        <v>30</v>
      </c>
      <c r="J65" s="15">
        <v>24</v>
      </c>
      <c r="K65" s="15">
        <v>24</v>
      </c>
      <c r="L65" s="15">
        <v>1</v>
      </c>
      <c r="M65" s="79">
        <v>4.32</v>
      </c>
      <c r="N65" s="101">
        <v>5</v>
      </c>
      <c r="O65" s="63">
        <v>2530</v>
      </c>
      <c r="P65" s="64">
        <f>Table2245789101123456789101112131415161718192021222324252627282930313233343536[[#This Row],[PEMBULATAN]]*O65</f>
        <v>12650</v>
      </c>
    </row>
    <row r="66" spans="1:16" ht="24" customHeight="1" x14ac:dyDescent="0.2">
      <c r="A66" s="13"/>
      <c r="B66" s="73"/>
      <c r="C66" s="71" t="s">
        <v>4847</v>
      </c>
      <c r="D66" s="76" t="s">
        <v>69</v>
      </c>
      <c r="E66" s="12">
        <v>44488</v>
      </c>
      <c r="F66" s="74" t="s">
        <v>523</v>
      </c>
      <c r="G66" s="12" t="s">
        <v>4422</v>
      </c>
      <c r="H66" s="75" t="s">
        <v>4423</v>
      </c>
      <c r="I66" s="15">
        <v>67</v>
      </c>
      <c r="J66" s="15">
        <v>50</v>
      </c>
      <c r="K66" s="15">
        <v>24</v>
      </c>
      <c r="L66" s="15">
        <v>7</v>
      </c>
      <c r="M66" s="79">
        <v>20.100000000000001</v>
      </c>
      <c r="N66" s="101">
        <v>20.100000000000001</v>
      </c>
      <c r="O66" s="63">
        <v>2530</v>
      </c>
      <c r="P66" s="64">
        <f>Table2245789101123456789101112131415161718192021222324252627282930313233343536[[#This Row],[PEMBULATAN]]*O66</f>
        <v>50853</v>
      </c>
    </row>
    <row r="67" spans="1:16" ht="24" customHeight="1" x14ac:dyDescent="0.2">
      <c r="A67" s="13"/>
      <c r="B67" s="73"/>
      <c r="C67" s="71" t="s">
        <v>4848</v>
      </c>
      <c r="D67" s="76" t="s">
        <v>69</v>
      </c>
      <c r="E67" s="12">
        <v>44488</v>
      </c>
      <c r="F67" s="74" t="s">
        <v>523</v>
      </c>
      <c r="G67" s="12" t="s">
        <v>4422</v>
      </c>
      <c r="H67" s="75" t="s">
        <v>4423</v>
      </c>
      <c r="I67" s="15">
        <v>56</v>
      </c>
      <c r="J67" s="15">
        <v>46</v>
      </c>
      <c r="K67" s="15">
        <v>26</v>
      </c>
      <c r="L67" s="15">
        <v>7</v>
      </c>
      <c r="M67" s="79">
        <v>16.744</v>
      </c>
      <c r="N67" s="101">
        <v>16.744</v>
      </c>
      <c r="O67" s="63">
        <v>2530</v>
      </c>
      <c r="P67" s="64">
        <f>Table2245789101123456789101112131415161718192021222324252627282930313233343536[[#This Row],[PEMBULATAN]]*O67</f>
        <v>42362.32</v>
      </c>
    </row>
    <row r="68" spans="1:16" ht="24" customHeight="1" x14ac:dyDescent="0.2">
      <c r="A68" s="13"/>
      <c r="B68" s="73"/>
      <c r="C68" s="71" t="s">
        <v>4849</v>
      </c>
      <c r="D68" s="76" t="s">
        <v>69</v>
      </c>
      <c r="E68" s="12">
        <v>44488</v>
      </c>
      <c r="F68" s="74" t="s">
        <v>523</v>
      </c>
      <c r="G68" s="12" t="s">
        <v>4422</v>
      </c>
      <c r="H68" s="75" t="s">
        <v>4423</v>
      </c>
      <c r="I68" s="15">
        <v>70</v>
      </c>
      <c r="J68" s="15">
        <v>58</v>
      </c>
      <c r="K68" s="15">
        <v>27</v>
      </c>
      <c r="L68" s="15">
        <v>32</v>
      </c>
      <c r="M68" s="79">
        <v>27.405000000000001</v>
      </c>
      <c r="N68" s="101">
        <v>32</v>
      </c>
      <c r="O68" s="63">
        <v>2530</v>
      </c>
      <c r="P68" s="64">
        <f>Table2245789101123456789101112131415161718192021222324252627282930313233343536[[#This Row],[PEMBULATAN]]*O68</f>
        <v>80960</v>
      </c>
    </row>
    <row r="69" spans="1:16" ht="24" customHeight="1" x14ac:dyDescent="0.2">
      <c r="A69" s="13"/>
      <c r="B69" s="73"/>
      <c r="C69" s="71" t="s">
        <v>4850</v>
      </c>
      <c r="D69" s="76" t="s">
        <v>69</v>
      </c>
      <c r="E69" s="12">
        <v>44488</v>
      </c>
      <c r="F69" s="74" t="s">
        <v>523</v>
      </c>
      <c r="G69" s="12" t="s">
        <v>4422</v>
      </c>
      <c r="H69" s="75" t="s">
        <v>4423</v>
      </c>
      <c r="I69" s="15">
        <v>46</v>
      </c>
      <c r="J69" s="15">
        <v>34</v>
      </c>
      <c r="K69" s="15">
        <v>14</v>
      </c>
      <c r="L69" s="15">
        <v>3</v>
      </c>
      <c r="M69" s="79">
        <v>5.4740000000000002</v>
      </c>
      <c r="N69" s="101">
        <v>6</v>
      </c>
      <c r="O69" s="63">
        <v>2530</v>
      </c>
      <c r="P69" s="64">
        <f>Table2245789101123456789101112131415161718192021222324252627282930313233343536[[#This Row],[PEMBULATAN]]*O69</f>
        <v>15180</v>
      </c>
    </row>
    <row r="70" spans="1:16" ht="24" customHeight="1" x14ac:dyDescent="0.2">
      <c r="A70" s="13"/>
      <c r="B70" s="73"/>
      <c r="C70" s="71" t="s">
        <v>4851</v>
      </c>
      <c r="D70" s="76" t="s">
        <v>69</v>
      </c>
      <c r="E70" s="12">
        <v>44488</v>
      </c>
      <c r="F70" s="74" t="s">
        <v>523</v>
      </c>
      <c r="G70" s="12" t="s">
        <v>4422</v>
      </c>
      <c r="H70" s="75" t="s">
        <v>4423</v>
      </c>
      <c r="I70" s="15">
        <v>37</v>
      </c>
      <c r="J70" s="15">
        <v>28</v>
      </c>
      <c r="K70" s="15">
        <v>35</v>
      </c>
      <c r="L70" s="15">
        <v>10</v>
      </c>
      <c r="M70" s="79">
        <v>9.0649999999999995</v>
      </c>
      <c r="N70" s="101">
        <v>10</v>
      </c>
      <c r="O70" s="63">
        <v>2530</v>
      </c>
      <c r="P70" s="64">
        <f>Table2245789101123456789101112131415161718192021222324252627282930313233343536[[#This Row],[PEMBULATAN]]*O70</f>
        <v>25300</v>
      </c>
    </row>
    <row r="71" spans="1:16" ht="24" customHeight="1" x14ac:dyDescent="0.2">
      <c r="A71" s="13"/>
      <c r="B71" s="73"/>
      <c r="C71" s="71" t="s">
        <v>4852</v>
      </c>
      <c r="D71" s="76" t="s">
        <v>69</v>
      </c>
      <c r="E71" s="12">
        <v>44488</v>
      </c>
      <c r="F71" s="74" t="s">
        <v>523</v>
      </c>
      <c r="G71" s="12" t="s">
        <v>4422</v>
      </c>
      <c r="H71" s="75" t="s">
        <v>4423</v>
      </c>
      <c r="I71" s="15">
        <v>80</v>
      </c>
      <c r="J71" s="15">
        <v>32</v>
      </c>
      <c r="K71" s="15">
        <v>32</v>
      </c>
      <c r="L71" s="15">
        <v>18</v>
      </c>
      <c r="M71" s="79">
        <v>20.48</v>
      </c>
      <c r="N71" s="101">
        <v>21</v>
      </c>
      <c r="O71" s="63">
        <v>2530</v>
      </c>
      <c r="P71" s="64">
        <f>Table2245789101123456789101112131415161718192021222324252627282930313233343536[[#This Row],[PEMBULATAN]]*O71</f>
        <v>53130</v>
      </c>
    </row>
    <row r="72" spans="1:16" ht="24" customHeight="1" x14ac:dyDescent="0.2">
      <c r="A72" s="13"/>
      <c r="B72" s="73"/>
      <c r="C72" s="71" t="s">
        <v>4853</v>
      </c>
      <c r="D72" s="76" t="s">
        <v>69</v>
      </c>
      <c r="E72" s="12">
        <v>44488</v>
      </c>
      <c r="F72" s="74" t="s">
        <v>523</v>
      </c>
      <c r="G72" s="12" t="s">
        <v>4422</v>
      </c>
      <c r="H72" s="75" t="s">
        <v>4423</v>
      </c>
      <c r="I72" s="15">
        <v>90</v>
      </c>
      <c r="J72" s="15">
        <v>42</v>
      </c>
      <c r="K72" s="15">
        <v>42</v>
      </c>
      <c r="L72" s="15">
        <v>7</v>
      </c>
      <c r="M72" s="79">
        <v>39.69</v>
      </c>
      <c r="N72" s="101">
        <v>39.69</v>
      </c>
      <c r="O72" s="63">
        <v>2530</v>
      </c>
      <c r="P72" s="64">
        <f>Table2245789101123456789101112131415161718192021222324252627282930313233343536[[#This Row],[PEMBULATAN]]*O72</f>
        <v>100415.7</v>
      </c>
    </row>
    <row r="73" spans="1:16" ht="24" customHeight="1" x14ac:dyDescent="0.2">
      <c r="A73" s="13"/>
      <c r="B73" s="73"/>
      <c r="C73" s="71" t="s">
        <v>4854</v>
      </c>
      <c r="D73" s="76" t="s">
        <v>69</v>
      </c>
      <c r="E73" s="12">
        <v>44488</v>
      </c>
      <c r="F73" s="74" t="s">
        <v>523</v>
      </c>
      <c r="G73" s="12" t="s">
        <v>4422</v>
      </c>
      <c r="H73" s="75" t="s">
        <v>4423</v>
      </c>
      <c r="I73" s="15">
        <v>72</v>
      </c>
      <c r="J73" s="15">
        <v>66</v>
      </c>
      <c r="K73" s="15">
        <v>13</v>
      </c>
      <c r="L73" s="15">
        <v>7</v>
      </c>
      <c r="M73" s="79">
        <v>15.444000000000001</v>
      </c>
      <c r="N73" s="101">
        <v>16</v>
      </c>
      <c r="O73" s="63">
        <v>2530</v>
      </c>
      <c r="P73" s="64">
        <f>Table2245789101123456789101112131415161718192021222324252627282930313233343536[[#This Row],[PEMBULATAN]]*O73</f>
        <v>40480</v>
      </c>
    </row>
    <row r="74" spans="1:16" ht="24" customHeight="1" x14ac:dyDescent="0.2">
      <c r="A74" s="13"/>
      <c r="B74" s="73"/>
      <c r="C74" s="71" t="s">
        <v>4855</v>
      </c>
      <c r="D74" s="76" t="s">
        <v>69</v>
      </c>
      <c r="E74" s="12">
        <v>44488</v>
      </c>
      <c r="F74" s="74" t="s">
        <v>523</v>
      </c>
      <c r="G74" s="12" t="s">
        <v>4422</v>
      </c>
      <c r="H74" s="75" t="s">
        <v>4423</v>
      </c>
      <c r="I74" s="15">
        <v>60</v>
      </c>
      <c r="J74" s="15">
        <v>52</v>
      </c>
      <c r="K74" s="15">
        <v>21</v>
      </c>
      <c r="L74" s="15">
        <v>7</v>
      </c>
      <c r="M74" s="79">
        <v>16.38</v>
      </c>
      <c r="N74" s="101">
        <v>17</v>
      </c>
      <c r="O74" s="63">
        <v>2530</v>
      </c>
      <c r="P74" s="64">
        <f>Table2245789101123456789101112131415161718192021222324252627282930313233343536[[#This Row],[PEMBULATAN]]*O74</f>
        <v>43010</v>
      </c>
    </row>
    <row r="75" spans="1:16" ht="24" customHeight="1" x14ac:dyDescent="0.2">
      <c r="A75" s="13"/>
      <c r="B75" s="73"/>
      <c r="C75" s="71" t="s">
        <v>4856</v>
      </c>
      <c r="D75" s="76" t="s">
        <v>69</v>
      </c>
      <c r="E75" s="12">
        <v>44488</v>
      </c>
      <c r="F75" s="74" t="s">
        <v>523</v>
      </c>
      <c r="G75" s="12" t="s">
        <v>4422</v>
      </c>
      <c r="H75" s="75" t="s">
        <v>4423</v>
      </c>
      <c r="I75" s="15">
        <v>70</v>
      </c>
      <c r="J75" s="15">
        <v>60</v>
      </c>
      <c r="K75" s="15">
        <v>34</v>
      </c>
      <c r="L75" s="15">
        <v>16</v>
      </c>
      <c r="M75" s="79">
        <v>35.700000000000003</v>
      </c>
      <c r="N75" s="101">
        <v>35.700000000000003</v>
      </c>
      <c r="O75" s="63">
        <v>2530</v>
      </c>
      <c r="P75" s="64">
        <f>Table2245789101123456789101112131415161718192021222324252627282930313233343536[[#This Row],[PEMBULATAN]]*O75</f>
        <v>90321</v>
      </c>
    </row>
    <row r="76" spans="1:16" ht="24" customHeight="1" x14ac:dyDescent="0.2">
      <c r="A76" s="13"/>
      <c r="B76" s="73"/>
      <c r="C76" s="71" t="s">
        <v>4857</v>
      </c>
      <c r="D76" s="76" t="s">
        <v>69</v>
      </c>
      <c r="E76" s="12">
        <v>44488</v>
      </c>
      <c r="F76" s="74" t="s">
        <v>523</v>
      </c>
      <c r="G76" s="12" t="s">
        <v>4422</v>
      </c>
      <c r="H76" s="75" t="s">
        <v>4423</v>
      </c>
      <c r="I76" s="15">
        <v>55</v>
      </c>
      <c r="J76" s="15">
        <v>34</v>
      </c>
      <c r="K76" s="15">
        <v>42</v>
      </c>
      <c r="L76" s="15">
        <v>10</v>
      </c>
      <c r="M76" s="79">
        <v>19.635000000000002</v>
      </c>
      <c r="N76" s="101">
        <v>19.635000000000002</v>
      </c>
      <c r="O76" s="63">
        <v>2530</v>
      </c>
      <c r="P76" s="64">
        <f>Table2245789101123456789101112131415161718192021222324252627282930313233343536[[#This Row],[PEMBULATAN]]*O76</f>
        <v>49676.55</v>
      </c>
    </row>
    <row r="77" spans="1:16" ht="24" customHeight="1" x14ac:dyDescent="0.2">
      <c r="A77" s="13"/>
      <c r="B77" s="73"/>
      <c r="C77" s="71" t="s">
        <v>4858</v>
      </c>
      <c r="D77" s="76" t="s">
        <v>69</v>
      </c>
      <c r="E77" s="12">
        <v>44488</v>
      </c>
      <c r="F77" s="74" t="s">
        <v>523</v>
      </c>
      <c r="G77" s="12" t="s">
        <v>4422</v>
      </c>
      <c r="H77" s="75" t="s">
        <v>4423</v>
      </c>
      <c r="I77" s="15">
        <v>62</v>
      </c>
      <c r="J77" s="15">
        <v>54</v>
      </c>
      <c r="K77" s="15">
        <v>37</v>
      </c>
      <c r="L77" s="15">
        <v>13</v>
      </c>
      <c r="M77" s="79">
        <v>30.969000000000001</v>
      </c>
      <c r="N77" s="101">
        <v>30.969000000000001</v>
      </c>
      <c r="O77" s="63">
        <v>2530</v>
      </c>
      <c r="P77" s="64">
        <f>Table2245789101123456789101112131415161718192021222324252627282930313233343536[[#This Row],[PEMBULATAN]]*O77</f>
        <v>78351.570000000007</v>
      </c>
    </row>
    <row r="78" spans="1:16" ht="24" customHeight="1" x14ac:dyDescent="0.2">
      <c r="A78" s="13"/>
      <c r="B78" s="73"/>
      <c r="C78" s="71" t="s">
        <v>4859</v>
      </c>
      <c r="D78" s="76" t="s">
        <v>69</v>
      </c>
      <c r="E78" s="12">
        <v>44488</v>
      </c>
      <c r="F78" s="74" t="s">
        <v>523</v>
      </c>
      <c r="G78" s="12" t="s">
        <v>4422</v>
      </c>
      <c r="H78" s="75" t="s">
        <v>4423</v>
      </c>
      <c r="I78" s="15">
        <v>82</v>
      </c>
      <c r="J78" s="15">
        <v>62</v>
      </c>
      <c r="K78" s="15">
        <v>21</v>
      </c>
      <c r="L78" s="15">
        <v>11</v>
      </c>
      <c r="M78" s="79">
        <v>26.690999999999999</v>
      </c>
      <c r="N78" s="101">
        <v>26.690999999999999</v>
      </c>
      <c r="O78" s="63">
        <v>2530</v>
      </c>
      <c r="P78" s="64">
        <f>Table2245789101123456789101112131415161718192021222324252627282930313233343536[[#This Row],[PEMBULATAN]]*O78</f>
        <v>67528.23</v>
      </c>
    </row>
    <row r="79" spans="1:16" ht="24" customHeight="1" x14ac:dyDescent="0.2">
      <c r="A79" s="13"/>
      <c r="B79" s="73"/>
      <c r="C79" s="71" t="s">
        <v>4860</v>
      </c>
      <c r="D79" s="76" t="s">
        <v>69</v>
      </c>
      <c r="E79" s="12">
        <v>44488</v>
      </c>
      <c r="F79" s="74" t="s">
        <v>523</v>
      </c>
      <c r="G79" s="12" t="s">
        <v>4422</v>
      </c>
      <c r="H79" s="75" t="s">
        <v>4423</v>
      </c>
      <c r="I79" s="15">
        <v>56</v>
      </c>
      <c r="J79" s="15">
        <v>43</v>
      </c>
      <c r="K79" s="15">
        <v>20</v>
      </c>
      <c r="L79" s="15">
        <v>5</v>
      </c>
      <c r="M79" s="79">
        <v>12.04</v>
      </c>
      <c r="N79" s="101">
        <v>12.04</v>
      </c>
      <c r="O79" s="63">
        <v>2530</v>
      </c>
      <c r="P79" s="64">
        <f>Table2245789101123456789101112131415161718192021222324252627282930313233343536[[#This Row],[PEMBULATAN]]*O79</f>
        <v>30461.199999999997</v>
      </c>
    </row>
    <row r="80" spans="1:16" ht="24" customHeight="1" x14ac:dyDescent="0.2">
      <c r="A80" s="13"/>
      <c r="B80" s="73"/>
      <c r="C80" s="71" t="s">
        <v>4861</v>
      </c>
      <c r="D80" s="76" t="s">
        <v>69</v>
      </c>
      <c r="E80" s="12">
        <v>44488</v>
      </c>
      <c r="F80" s="74" t="s">
        <v>523</v>
      </c>
      <c r="G80" s="12" t="s">
        <v>4422</v>
      </c>
      <c r="H80" s="75" t="s">
        <v>4423</v>
      </c>
      <c r="I80" s="15">
        <v>70</v>
      </c>
      <c r="J80" s="15">
        <v>40</v>
      </c>
      <c r="K80" s="15">
        <v>30</v>
      </c>
      <c r="L80" s="15">
        <v>7</v>
      </c>
      <c r="M80" s="79">
        <v>21</v>
      </c>
      <c r="N80" s="101">
        <v>21</v>
      </c>
      <c r="O80" s="63">
        <v>2530</v>
      </c>
      <c r="P80" s="64">
        <f>Table2245789101123456789101112131415161718192021222324252627282930313233343536[[#This Row],[PEMBULATAN]]*O80</f>
        <v>53130</v>
      </c>
    </row>
    <row r="81" spans="1:16" ht="24" customHeight="1" x14ac:dyDescent="0.2">
      <c r="A81" s="13"/>
      <c r="B81" s="73"/>
      <c r="C81" s="71" t="s">
        <v>4862</v>
      </c>
      <c r="D81" s="76" t="s">
        <v>69</v>
      </c>
      <c r="E81" s="12">
        <v>44488</v>
      </c>
      <c r="F81" s="74" t="s">
        <v>523</v>
      </c>
      <c r="G81" s="12" t="s">
        <v>4422</v>
      </c>
      <c r="H81" s="75" t="s">
        <v>4423</v>
      </c>
      <c r="I81" s="15">
        <v>43</v>
      </c>
      <c r="J81" s="15">
        <v>31</v>
      </c>
      <c r="K81" s="15">
        <v>31</v>
      </c>
      <c r="L81" s="15">
        <v>1</v>
      </c>
      <c r="M81" s="79">
        <v>10.33075</v>
      </c>
      <c r="N81" s="101">
        <v>11</v>
      </c>
      <c r="O81" s="63">
        <v>2530</v>
      </c>
      <c r="P81" s="64">
        <f>Table2245789101123456789101112131415161718192021222324252627282930313233343536[[#This Row],[PEMBULATAN]]*O81</f>
        <v>27830</v>
      </c>
    </row>
    <row r="82" spans="1:16" ht="24" customHeight="1" x14ac:dyDescent="0.2">
      <c r="A82" s="13"/>
      <c r="B82" s="73"/>
      <c r="C82" s="71" t="s">
        <v>4863</v>
      </c>
      <c r="D82" s="76" t="s">
        <v>69</v>
      </c>
      <c r="E82" s="12">
        <v>44488</v>
      </c>
      <c r="F82" s="74" t="s">
        <v>523</v>
      </c>
      <c r="G82" s="12" t="s">
        <v>4422</v>
      </c>
      <c r="H82" s="75" t="s">
        <v>4423</v>
      </c>
      <c r="I82" s="15">
        <v>59</v>
      </c>
      <c r="J82" s="15">
        <v>30</v>
      </c>
      <c r="K82" s="15">
        <v>22</v>
      </c>
      <c r="L82" s="15">
        <v>5</v>
      </c>
      <c r="M82" s="79">
        <v>9.7349999999999994</v>
      </c>
      <c r="N82" s="101">
        <v>9.7349999999999994</v>
      </c>
      <c r="O82" s="63">
        <v>2530</v>
      </c>
      <c r="P82" s="64">
        <f>Table2245789101123456789101112131415161718192021222324252627282930313233343536[[#This Row],[PEMBULATAN]]*O82</f>
        <v>24629.55</v>
      </c>
    </row>
    <row r="83" spans="1:16" ht="24" customHeight="1" x14ac:dyDescent="0.2">
      <c r="A83" s="13"/>
      <c r="B83" s="73"/>
      <c r="C83" s="71" t="s">
        <v>4864</v>
      </c>
      <c r="D83" s="76" t="s">
        <v>69</v>
      </c>
      <c r="E83" s="12">
        <v>44488</v>
      </c>
      <c r="F83" s="74" t="s">
        <v>523</v>
      </c>
      <c r="G83" s="12" t="s">
        <v>4422</v>
      </c>
      <c r="H83" s="75" t="s">
        <v>4423</v>
      </c>
      <c r="I83" s="15">
        <v>90</v>
      </c>
      <c r="J83" s="15">
        <v>50</v>
      </c>
      <c r="K83" s="15">
        <v>28</v>
      </c>
      <c r="L83" s="15">
        <v>25</v>
      </c>
      <c r="M83" s="79">
        <v>31.5</v>
      </c>
      <c r="N83" s="101">
        <v>31.5</v>
      </c>
      <c r="O83" s="63">
        <v>2530</v>
      </c>
      <c r="P83" s="64">
        <f>Table2245789101123456789101112131415161718192021222324252627282930313233343536[[#This Row],[PEMBULATAN]]*O83</f>
        <v>79695</v>
      </c>
    </row>
    <row r="84" spans="1:16" ht="24" customHeight="1" x14ac:dyDescent="0.2">
      <c r="A84" s="13"/>
      <c r="B84" s="73"/>
      <c r="C84" s="71" t="s">
        <v>4865</v>
      </c>
      <c r="D84" s="76" t="s">
        <v>69</v>
      </c>
      <c r="E84" s="12">
        <v>44488</v>
      </c>
      <c r="F84" s="74" t="s">
        <v>523</v>
      </c>
      <c r="G84" s="12" t="s">
        <v>4422</v>
      </c>
      <c r="H84" s="75" t="s">
        <v>4423</v>
      </c>
      <c r="I84" s="15">
        <v>85</v>
      </c>
      <c r="J84" s="15">
        <v>46</v>
      </c>
      <c r="K84" s="15">
        <v>38</v>
      </c>
      <c r="L84" s="15">
        <v>19</v>
      </c>
      <c r="M84" s="79">
        <v>37.145000000000003</v>
      </c>
      <c r="N84" s="101">
        <v>37.145000000000003</v>
      </c>
      <c r="O84" s="63">
        <v>2530</v>
      </c>
      <c r="P84" s="64">
        <f>Table2245789101123456789101112131415161718192021222324252627282930313233343536[[#This Row],[PEMBULATAN]]*O84</f>
        <v>93976.85</v>
      </c>
    </row>
    <row r="85" spans="1:16" ht="24" customHeight="1" x14ac:dyDescent="0.2">
      <c r="A85" s="13"/>
      <c r="B85" s="73"/>
      <c r="C85" s="71" t="s">
        <v>4866</v>
      </c>
      <c r="D85" s="76" t="s">
        <v>69</v>
      </c>
      <c r="E85" s="12">
        <v>44488</v>
      </c>
      <c r="F85" s="74" t="s">
        <v>523</v>
      </c>
      <c r="G85" s="12" t="s">
        <v>4422</v>
      </c>
      <c r="H85" s="75" t="s">
        <v>4423</v>
      </c>
      <c r="I85" s="15">
        <v>88</v>
      </c>
      <c r="J85" s="15">
        <v>58</v>
      </c>
      <c r="K85" s="15">
        <v>32</v>
      </c>
      <c r="L85" s="15">
        <v>12</v>
      </c>
      <c r="M85" s="79">
        <v>40.832000000000001</v>
      </c>
      <c r="N85" s="101">
        <v>40.832000000000001</v>
      </c>
      <c r="O85" s="63">
        <v>2530</v>
      </c>
      <c r="P85" s="64">
        <f>Table2245789101123456789101112131415161718192021222324252627282930313233343536[[#This Row],[PEMBULATAN]]*O85</f>
        <v>103304.96000000001</v>
      </c>
    </row>
    <row r="86" spans="1:16" ht="24" customHeight="1" x14ac:dyDescent="0.2">
      <c r="A86" s="13"/>
      <c r="B86" s="73"/>
      <c r="C86" s="71" t="s">
        <v>4867</v>
      </c>
      <c r="D86" s="76" t="s">
        <v>69</v>
      </c>
      <c r="E86" s="12">
        <v>44488</v>
      </c>
      <c r="F86" s="74" t="s">
        <v>523</v>
      </c>
      <c r="G86" s="12" t="s">
        <v>4422</v>
      </c>
      <c r="H86" s="75" t="s">
        <v>4423</v>
      </c>
      <c r="I86" s="15">
        <v>38</v>
      </c>
      <c r="J86" s="15">
        <v>30</v>
      </c>
      <c r="K86" s="15">
        <v>25</v>
      </c>
      <c r="L86" s="15">
        <v>7</v>
      </c>
      <c r="M86" s="79">
        <v>7.125</v>
      </c>
      <c r="N86" s="101">
        <v>7.125</v>
      </c>
      <c r="O86" s="63">
        <v>2530</v>
      </c>
      <c r="P86" s="64">
        <f>Table2245789101123456789101112131415161718192021222324252627282930313233343536[[#This Row],[PEMBULATAN]]*O86</f>
        <v>18026.25</v>
      </c>
    </row>
    <row r="87" spans="1:16" ht="24" customHeight="1" x14ac:dyDescent="0.2">
      <c r="A87" s="13"/>
      <c r="B87" s="73"/>
      <c r="C87" s="71" t="s">
        <v>4868</v>
      </c>
      <c r="D87" s="76" t="s">
        <v>69</v>
      </c>
      <c r="E87" s="12">
        <v>44488</v>
      </c>
      <c r="F87" s="74" t="s">
        <v>523</v>
      </c>
      <c r="G87" s="12" t="s">
        <v>4422</v>
      </c>
      <c r="H87" s="75" t="s">
        <v>4423</v>
      </c>
      <c r="I87" s="15">
        <v>104</v>
      </c>
      <c r="J87" s="15">
        <v>31</v>
      </c>
      <c r="K87" s="15">
        <v>10</v>
      </c>
      <c r="L87" s="15">
        <v>2</v>
      </c>
      <c r="M87" s="79">
        <v>8.06</v>
      </c>
      <c r="N87" s="101">
        <v>8.06</v>
      </c>
      <c r="O87" s="63">
        <v>2530</v>
      </c>
      <c r="P87" s="64">
        <f>Table2245789101123456789101112131415161718192021222324252627282930313233343536[[#This Row],[PEMBULATAN]]*O87</f>
        <v>20391.800000000003</v>
      </c>
    </row>
    <row r="88" spans="1:16" ht="24" customHeight="1" x14ac:dyDescent="0.2">
      <c r="A88" s="13"/>
      <c r="B88" s="73"/>
      <c r="C88" s="71" t="s">
        <v>4869</v>
      </c>
      <c r="D88" s="76" t="s">
        <v>69</v>
      </c>
      <c r="E88" s="12">
        <v>44488</v>
      </c>
      <c r="F88" s="74" t="s">
        <v>523</v>
      </c>
      <c r="G88" s="12" t="s">
        <v>4422</v>
      </c>
      <c r="H88" s="75" t="s">
        <v>4423</v>
      </c>
      <c r="I88" s="15">
        <v>76</v>
      </c>
      <c r="J88" s="15">
        <v>56</v>
      </c>
      <c r="K88" s="15">
        <v>25</v>
      </c>
      <c r="L88" s="15">
        <v>15</v>
      </c>
      <c r="M88" s="79">
        <v>26.6</v>
      </c>
      <c r="N88" s="101">
        <v>26.6</v>
      </c>
      <c r="O88" s="63">
        <v>2530</v>
      </c>
      <c r="P88" s="64">
        <f>Table2245789101123456789101112131415161718192021222324252627282930313233343536[[#This Row],[PEMBULATAN]]*O88</f>
        <v>67298</v>
      </c>
    </row>
    <row r="89" spans="1:16" ht="24" customHeight="1" x14ac:dyDescent="0.2">
      <c r="A89" s="13"/>
      <c r="B89" s="73"/>
      <c r="C89" s="71" t="s">
        <v>4870</v>
      </c>
      <c r="D89" s="76" t="s">
        <v>69</v>
      </c>
      <c r="E89" s="12">
        <v>44488</v>
      </c>
      <c r="F89" s="74" t="s">
        <v>523</v>
      </c>
      <c r="G89" s="12" t="s">
        <v>4422</v>
      </c>
      <c r="H89" s="75" t="s">
        <v>4423</v>
      </c>
      <c r="I89" s="15">
        <v>40</v>
      </c>
      <c r="J89" s="15">
        <v>31</v>
      </c>
      <c r="K89" s="15">
        <v>22</v>
      </c>
      <c r="L89" s="15">
        <v>2</v>
      </c>
      <c r="M89" s="79">
        <v>6.82</v>
      </c>
      <c r="N89" s="101">
        <v>6.82</v>
      </c>
      <c r="O89" s="63">
        <v>2530</v>
      </c>
      <c r="P89" s="64">
        <f>Table2245789101123456789101112131415161718192021222324252627282930313233343536[[#This Row],[PEMBULATAN]]*O89</f>
        <v>17254.600000000002</v>
      </c>
    </row>
    <row r="90" spans="1:16" ht="24" customHeight="1" x14ac:dyDescent="0.2">
      <c r="A90" s="13"/>
      <c r="B90" s="73"/>
      <c r="C90" s="71" t="s">
        <v>4871</v>
      </c>
      <c r="D90" s="76" t="s">
        <v>69</v>
      </c>
      <c r="E90" s="12">
        <v>44488</v>
      </c>
      <c r="F90" s="74" t="s">
        <v>523</v>
      </c>
      <c r="G90" s="12" t="s">
        <v>4422</v>
      </c>
      <c r="H90" s="75" t="s">
        <v>4423</v>
      </c>
      <c r="I90" s="15">
        <v>97</v>
      </c>
      <c r="J90" s="15">
        <v>62</v>
      </c>
      <c r="K90" s="15">
        <v>20</v>
      </c>
      <c r="L90" s="15">
        <v>22</v>
      </c>
      <c r="M90" s="79">
        <v>30.07</v>
      </c>
      <c r="N90" s="101">
        <v>30.07</v>
      </c>
      <c r="O90" s="63">
        <v>2530</v>
      </c>
      <c r="P90" s="64">
        <f>Table2245789101123456789101112131415161718192021222324252627282930313233343536[[#This Row],[PEMBULATAN]]*O90</f>
        <v>76077.100000000006</v>
      </c>
    </row>
    <row r="91" spans="1:16" ht="24" customHeight="1" x14ac:dyDescent="0.2">
      <c r="A91" s="13"/>
      <c r="B91" s="73"/>
      <c r="C91" s="71" t="s">
        <v>4872</v>
      </c>
      <c r="D91" s="76" t="s">
        <v>69</v>
      </c>
      <c r="E91" s="12">
        <v>44488</v>
      </c>
      <c r="F91" s="74" t="s">
        <v>523</v>
      </c>
      <c r="G91" s="12" t="s">
        <v>4422</v>
      </c>
      <c r="H91" s="75" t="s">
        <v>4423</v>
      </c>
      <c r="I91" s="15">
        <v>92</v>
      </c>
      <c r="J91" s="15">
        <v>60</v>
      </c>
      <c r="K91" s="15">
        <v>23</v>
      </c>
      <c r="L91" s="15">
        <v>21</v>
      </c>
      <c r="M91" s="79">
        <v>31.74</v>
      </c>
      <c r="N91" s="101">
        <v>31.74</v>
      </c>
      <c r="O91" s="63">
        <v>2530</v>
      </c>
      <c r="P91" s="64">
        <f>Table2245789101123456789101112131415161718192021222324252627282930313233343536[[#This Row],[PEMBULATAN]]*O91</f>
        <v>80302.2</v>
      </c>
    </row>
    <row r="92" spans="1:16" ht="24" customHeight="1" x14ac:dyDescent="0.2">
      <c r="A92" s="13"/>
      <c r="B92" s="73"/>
      <c r="C92" s="71" t="s">
        <v>4873</v>
      </c>
      <c r="D92" s="76" t="s">
        <v>69</v>
      </c>
      <c r="E92" s="12">
        <v>44488</v>
      </c>
      <c r="F92" s="74" t="s">
        <v>523</v>
      </c>
      <c r="G92" s="12" t="s">
        <v>4422</v>
      </c>
      <c r="H92" s="75" t="s">
        <v>4423</v>
      </c>
      <c r="I92" s="15">
        <v>72</v>
      </c>
      <c r="J92" s="15">
        <v>51</v>
      </c>
      <c r="K92" s="15">
        <v>25</v>
      </c>
      <c r="L92" s="15">
        <v>11</v>
      </c>
      <c r="M92" s="79">
        <v>22.95</v>
      </c>
      <c r="N92" s="101">
        <v>22.95</v>
      </c>
      <c r="O92" s="63">
        <v>2530</v>
      </c>
      <c r="P92" s="64">
        <f>Table2245789101123456789101112131415161718192021222324252627282930313233343536[[#This Row],[PEMBULATAN]]*O92</f>
        <v>58063.5</v>
      </c>
    </row>
    <row r="93" spans="1:16" ht="24" customHeight="1" x14ac:dyDescent="0.2">
      <c r="A93" s="13"/>
      <c r="B93" s="73"/>
      <c r="C93" s="71" t="s">
        <v>4874</v>
      </c>
      <c r="D93" s="76" t="s">
        <v>69</v>
      </c>
      <c r="E93" s="12">
        <v>44488</v>
      </c>
      <c r="F93" s="74" t="s">
        <v>523</v>
      </c>
      <c r="G93" s="12" t="s">
        <v>4422</v>
      </c>
      <c r="H93" s="75" t="s">
        <v>4423</v>
      </c>
      <c r="I93" s="15">
        <v>91</v>
      </c>
      <c r="J93" s="15">
        <v>62</v>
      </c>
      <c r="K93" s="15">
        <v>35</v>
      </c>
      <c r="L93" s="15">
        <v>14</v>
      </c>
      <c r="M93" s="79">
        <v>49.3675</v>
      </c>
      <c r="N93" s="101">
        <v>50</v>
      </c>
      <c r="O93" s="63">
        <v>2530</v>
      </c>
      <c r="P93" s="64">
        <f>Table2245789101123456789101112131415161718192021222324252627282930313233343536[[#This Row],[PEMBULATAN]]*O93</f>
        <v>126500</v>
      </c>
    </row>
    <row r="94" spans="1:16" ht="24" customHeight="1" x14ac:dyDescent="0.2">
      <c r="A94" s="13"/>
      <c r="B94" s="73"/>
      <c r="C94" s="71" t="s">
        <v>4875</v>
      </c>
      <c r="D94" s="76" t="s">
        <v>69</v>
      </c>
      <c r="E94" s="12">
        <v>44488</v>
      </c>
      <c r="F94" s="74" t="s">
        <v>523</v>
      </c>
      <c r="G94" s="12" t="s">
        <v>4422</v>
      </c>
      <c r="H94" s="75" t="s">
        <v>4423</v>
      </c>
      <c r="I94" s="15">
        <v>93</v>
      </c>
      <c r="J94" s="15">
        <v>52</v>
      </c>
      <c r="K94" s="15">
        <v>30</v>
      </c>
      <c r="L94" s="15">
        <v>32</v>
      </c>
      <c r="M94" s="79">
        <v>36.270000000000003</v>
      </c>
      <c r="N94" s="101">
        <v>36.270000000000003</v>
      </c>
      <c r="O94" s="63">
        <v>2530</v>
      </c>
      <c r="P94" s="64">
        <f>Table2245789101123456789101112131415161718192021222324252627282930313233343536[[#This Row],[PEMBULATAN]]*O94</f>
        <v>91763.1</v>
      </c>
    </row>
    <row r="95" spans="1:16" ht="24" customHeight="1" x14ac:dyDescent="0.2">
      <c r="A95" s="13"/>
      <c r="B95" s="73"/>
      <c r="C95" s="71" t="s">
        <v>4876</v>
      </c>
      <c r="D95" s="76" t="s">
        <v>69</v>
      </c>
      <c r="E95" s="12">
        <v>44488</v>
      </c>
      <c r="F95" s="74" t="s">
        <v>523</v>
      </c>
      <c r="G95" s="12" t="s">
        <v>4422</v>
      </c>
      <c r="H95" s="75" t="s">
        <v>4423</v>
      </c>
      <c r="I95" s="15">
        <v>71</v>
      </c>
      <c r="J95" s="15">
        <v>39</v>
      </c>
      <c r="K95" s="15">
        <v>6</v>
      </c>
      <c r="L95" s="15">
        <v>2</v>
      </c>
      <c r="M95" s="79">
        <v>4.1535000000000002</v>
      </c>
      <c r="N95" s="101">
        <v>4.1535000000000002</v>
      </c>
      <c r="O95" s="63">
        <v>2530</v>
      </c>
      <c r="P95" s="64">
        <f>Table2245789101123456789101112131415161718192021222324252627282930313233343536[[#This Row],[PEMBULATAN]]*O95</f>
        <v>10508.355000000001</v>
      </c>
    </row>
    <row r="96" spans="1:16" ht="24" customHeight="1" x14ac:dyDescent="0.2">
      <c r="A96" s="13"/>
      <c r="B96" s="73"/>
      <c r="C96" s="71" t="s">
        <v>4877</v>
      </c>
      <c r="D96" s="76" t="s">
        <v>69</v>
      </c>
      <c r="E96" s="12">
        <v>44488</v>
      </c>
      <c r="F96" s="74" t="s">
        <v>523</v>
      </c>
      <c r="G96" s="12" t="s">
        <v>4422</v>
      </c>
      <c r="H96" s="75" t="s">
        <v>4423</v>
      </c>
      <c r="I96" s="15">
        <v>140</v>
      </c>
      <c r="J96" s="15">
        <v>75</v>
      </c>
      <c r="K96" s="15">
        <v>18</v>
      </c>
      <c r="L96" s="15">
        <v>20</v>
      </c>
      <c r="M96" s="79">
        <v>47.25</v>
      </c>
      <c r="N96" s="101">
        <v>47.25</v>
      </c>
      <c r="O96" s="63">
        <v>2530</v>
      </c>
      <c r="P96" s="64">
        <f>Table2245789101123456789101112131415161718192021222324252627282930313233343536[[#This Row],[PEMBULATAN]]*O96</f>
        <v>119542.5</v>
      </c>
    </row>
    <row r="97" spans="1:16" ht="24" customHeight="1" x14ac:dyDescent="0.2">
      <c r="A97" s="13"/>
      <c r="B97" s="73"/>
      <c r="C97" s="71" t="s">
        <v>4878</v>
      </c>
      <c r="D97" s="76" t="s">
        <v>69</v>
      </c>
      <c r="E97" s="12">
        <v>44488</v>
      </c>
      <c r="F97" s="74" t="s">
        <v>523</v>
      </c>
      <c r="G97" s="12" t="s">
        <v>4422</v>
      </c>
      <c r="H97" s="75" t="s">
        <v>4423</v>
      </c>
      <c r="I97" s="15">
        <v>60</v>
      </c>
      <c r="J97" s="15">
        <v>42</v>
      </c>
      <c r="K97" s="15">
        <v>20</v>
      </c>
      <c r="L97" s="15">
        <v>10</v>
      </c>
      <c r="M97" s="79">
        <v>12.6</v>
      </c>
      <c r="N97" s="101">
        <v>12.6</v>
      </c>
      <c r="O97" s="63">
        <v>2530</v>
      </c>
      <c r="P97" s="64">
        <f>Table2245789101123456789101112131415161718192021222324252627282930313233343536[[#This Row],[PEMBULATAN]]*O97</f>
        <v>31878</v>
      </c>
    </row>
    <row r="98" spans="1:16" ht="24" customHeight="1" x14ac:dyDescent="0.2">
      <c r="A98" s="13"/>
      <c r="B98" s="73"/>
      <c r="C98" s="71" t="s">
        <v>4879</v>
      </c>
      <c r="D98" s="76" t="s">
        <v>69</v>
      </c>
      <c r="E98" s="12">
        <v>44488</v>
      </c>
      <c r="F98" s="74" t="s">
        <v>523</v>
      </c>
      <c r="G98" s="12" t="s">
        <v>4422</v>
      </c>
      <c r="H98" s="75" t="s">
        <v>4423</v>
      </c>
      <c r="I98" s="15">
        <v>35</v>
      </c>
      <c r="J98" s="15">
        <v>35</v>
      </c>
      <c r="K98" s="15">
        <v>12</v>
      </c>
      <c r="L98" s="15">
        <v>2</v>
      </c>
      <c r="M98" s="79">
        <v>3.6749999999999998</v>
      </c>
      <c r="N98" s="101">
        <v>3.6749999999999998</v>
      </c>
      <c r="O98" s="63">
        <v>2530</v>
      </c>
      <c r="P98" s="64">
        <f>Table2245789101123456789101112131415161718192021222324252627282930313233343536[[#This Row],[PEMBULATAN]]*O98</f>
        <v>9297.75</v>
      </c>
    </row>
    <row r="99" spans="1:16" ht="24" customHeight="1" x14ac:dyDescent="0.2">
      <c r="A99" s="13"/>
      <c r="B99" s="73"/>
      <c r="C99" s="71" t="s">
        <v>4880</v>
      </c>
      <c r="D99" s="76" t="s">
        <v>69</v>
      </c>
      <c r="E99" s="12">
        <v>44488</v>
      </c>
      <c r="F99" s="74" t="s">
        <v>523</v>
      </c>
      <c r="G99" s="12" t="s">
        <v>4422</v>
      </c>
      <c r="H99" s="75" t="s">
        <v>4423</v>
      </c>
      <c r="I99" s="15">
        <v>77</v>
      </c>
      <c r="J99" s="15">
        <v>50</v>
      </c>
      <c r="K99" s="15">
        <v>20</v>
      </c>
      <c r="L99" s="15">
        <v>23</v>
      </c>
      <c r="M99" s="79">
        <v>19.25</v>
      </c>
      <c r="N99" s="101">
        <v>23</v>
      </c>
      <c r="O99" s="63">
        <v>2530</v>
      </c>
      <c r="P99" s="64">
        <f>Table2245789101123456789101112131415161718192021222324252627282930313233343536[[#This Row],[PEMBULATAN]]*O99</f>
        <v>58190</v>
      </c>
    </row>
    <row r="100" spans="1:16" ht="24" customHeight="1" x14ac:dyDescent="0.2">
      <c r="A100" s="13"/>
      <c r="B100" s="73"/>
      <c r="C100" s="71" t="s">
        <v>4881</v>
      </c>
      <c r="D100" s="76" t="s">
        <v>69</v>
      </c>
      <c r="E100" s="12">
        <v>44488</v>
      </c>
      <c r="F100" s="74" t="s">
        <v>523</v>
      </c>
      <c r="G100" s="12" t="s">
        <v>4422</v>
      </c>
      <c r="H100" s="75" t="s">
        <v>4423</v>
      </c>
      <c r="I100" s="15">
        <v>67</v>
      </c>
      <c r="J100" s="15">
        <v>33</v>
      </c>
      <c r="K100" s="15">
        <v>14</v>
      </c>
      <c r="L100" s="15">
        <v>8</v>
      </c>
      <c r="M100" s="79">
        <v>7.7385000000000002</v>
      </c>
      <c r="N100" s="101">
        <v>8</v>
      </c>
      <c r="O100" s="63">
        <v>2530</v>
      </c>
      <c r="P100" s="64">
        <f>Table2245789101123456789101112131415161718192021222324252627282930313233343536[[#This Row],[PEMBULATAN]]*O100</f>
        <v>20240</v>
      </c>
    </row>
    <row r="101" spans="1:16" ht="24" customHeight="1" x14ac:dyDescent="0.2">
      <c r="A101" s="13"/>
      <c r="B101" s="73"/>
      <c r="C101" s="71" t="s">
        <v>4882</v>
      </c>
      <c r="D101" s="76" t="s">
        <v>69</v>
      </c>
      <c r="E101" s="12">
        <v>44488</v>
      </c>
      <c r="F101" s="74" t="s">
        <v>523</v>
      </c>
      <c r="G101" s="12" t="s">
        <v>4422</v>
      </c>
      <c r="H101" s="75" t="s">
        <v>4423</v>
      </c>
      <c r="I101" s="15">
        <v>82</v>
      </c>
      <c r="J101" s="15">
        <v>47</v>
      </c>
      <c r="K101" s="15">
        <v>34</v>
      </c>
      <c r="L101" s="15">
        <v>12</v>
      </c>
      <c r="M101" s="79">
        <v>32.759</v>
      </c>
      <c r="N101" s="101">
        <v>32.759</v>
      </c>
      <c r="O101" s="63">
        <v>2530</v>
      </c>
      <c r="P101" s="64">
        <f>Table2245789101123456789101112131415161718192021222324252627282930313233343536[[#This Row],[PEMBULATAN]]*O101</f>
        <v>82880.27</v>
      </c>
    </row>
    <row r="102" spans="1:16" ht="24" customHeight="1" x14ac:dyDescent="0.2">
      <c r="A102" s="13"/>
      <c r="B102" s="73"/>
      <c r="C102" s="71" t="s">
        <v>4883</v>
      </c>
      <c r="D102" s="76" t="s">
        <v>69</v>
      </c>
      <c r="E102" s="12">
        <v>44488</v>
      </c>
      <c r="F102" s="74" t="s">
        <v>523</v>
      </c>
      <c r="G102" s="12" t="s">
        <v>4422</v>
      </c>
      <c r="H102" s="75" t="s">
        <v>4423</v>
      </c>
      <c r="I102" s="15">
        <v>77</v>
      </c>
      <c r="J102" s="15">
        <v>52</v>
      </c>
      <c r="K102" s="15">
        <v>20</v>
      </c>
      <c r="L102" s="15">
        <v>10</v>
      </c>
      <c r="M102" s="79">
        <v>20.02</v>
      </c>
      <c r="N102" s="101">
        <v>20.02</v>
      </c>
      <c r="O102" s="63">
        <v>2530</v>
      </c>
      <c r="P102" s="64">
        <f>Table2245789101123456789101112131415161718192021222324252627282930313233343536[[#This Row],[PEMBULATAN]]*O102</f>
        <v>50650.6</v>
      </c>
    </row>
    <row r="103" spans="1:16" ht="24" customHeight="1" x14ac:dyDescent="0.2">
      <c r="A103" s="13"/>
      <c r="B103" s="73"/>
      <c r="C103" s="71" t="s">
        <v>4884</v>
      </c>
      <c r="D103" s="76" t="s">
        <v>69</v>
      </c>
      <c r="E103" s="12">
        <v>44488</v>
      </c>
      <c r="F103" s="74" t="s">
        <v>523</v>
      </c>
      <c r="G103" s="12" t="s">
        <v>4422</v>
      </c>
      <c r="H103" s="75" t="s">
        <v>4423</v>
      </c>
      <c r="I103" s="15">
        <v>36</v>
      </c>
      <c r="J103" s="15">
        <v>30</v>
      </c>
      <c r="K103" s="15">
        <v>22</v>
      </c>
      <c r="L103" s="15">
        <v>8</v>
      </c>
      <c r="M103" s="79">
        <v>5.94</v>
      </c>
      <c r="N103" s="101">
        <v>8</v>
      </c>
      <c r="O103" s="63">
        <v>2530</v>
      </c>
      <c r="P103" s="64">
        <f>Table2245789101123456789101112131415161718192021222324252627282930313233343536[[#This Row],[PEMBULATAN]]*O103</f>
        <v>20240</v>
      </c>
    </row>
    <row r="104" spans="1:16" ht="24" customHeight="1" x14ac:dyDescent="0.2">
      <c r="A104" s="13"/>
      <c r="B104" s="73"/>
      <c r="C104" s="71" t="s">
        <v>4885</v>
      </c>
      <c r="D104" s="76" t="s">
        <v>69</v>
      </c>
      <c r="E104" s="12">
        <v>44488</v>
      </c>
      <c r="F104" s="74" t="s">
        <v>523</v>
      </c>
      <c r="G104" s="12" t="s">
        <v>4422</v>
      </c>
      <c r="H104" s="75" t="s">
        <v>4423</v>
      </c>
      <c r="I104" s="15">
        <v>33</v>
      </c>
      <c r="J104" s="15">
        <v>23</v>
      </c>
      <c r="K104" s="15">
        <v>15</v>
      </c>
      <c r="L104" s="15">
        <v>2</v>
      </c>
      <c r="M104" s="79">
        <v>2.8462499999999999</v>
      </c>
      <c r="N104" s="101">
        <v>2.8462499999999999</v>
      </c>
      <c r="O104" s="63">
        <v>2530</v>
      </c>
      <c r="P104" s="64">
        <f>Table2245789101123456789101112131415161718192021222324252627282930313233343536[[#This Row],[PEMBULATAN]]*O104</f>
        <v>7201.0124999999998</v>
      </c>
    </row>
    <row r="105" spans="1:16" ht="24" customHeight="1" x14ac:dyDescent="0.2">
      <c r="A105" s="13"/>
      <c r="B105" s="73"/>
      <c r="C105" s="71" t="s">
        <v>4886</v>
      </c>
      <c r="D105" s="76" t="s">
        <v>69</v>
      </c>
      <c r="E105" s="12">
        <v>44488</v>
      </c>
      <c r="F105" s="74" t="s">
        <v>523</v>
      </c>
      <c r="G105" s="12" t="s">
        <v>4422</v>
      </c>
      <c r="H105" s="75" t="s">
        <v>4423</v>
      </c>
      <c r="I105" s="15">
        <v>36</v>
      </c>
      <c r="J105" s="15">
        <v>31</v>
      </c>
      <c r="K105" s="15">
        <v>5</v>
      </c>
      <c r="L105" s="15">
        <v>2</v>
      </c>
      <c r="M105" s="79">
        <v>1.395</v>
      </c>
      <c r="N105" s="101">
        <v>2</v>
      </c>
      <c r="O105" s="63">
        <v>2530</v>
      </c>
      <c r="P105" s="64">
        <f>Table2245789101123456789101112131415161718192021222324252627282930313233343536[[#This Row],[PEMBULATAN]]*O105</f>
        <v>5060</v>
      </c>
    </row>
    <row r="106" spans="1:16" ht="24" customHeight="1" x14ac:dyDescent="0.2">
      <c r="A106" s="13"/>
      <c r="B106" s="73"/>
      <c r="C106" s="71" t="s">
        <v>4887</v>
      </c>
      <c r="D106" s="76" t="s">
        <v>69</v>
      </c>
      <c r="E106" s="12">
        <v>44488</v>
      </c>
      <c r="F106" s="74" t="s">
        <v>523</v>
      </c>
      <c r="G106" s="12" t="s">
        <v>4422</v>
      </c>
      <c r="H106" s="75" t="s">
        <v>4423</v>
      </c>
      <c r="I106" s="15">
        <v>121</v>
      </c>
      <c r="J106" s="15">
        <v>25</v>
      </c>
      <c r="K106" s="15">
        <v>7</v>
      </c>
      <c r="L106" s="15">
        <v>3</v>
      </c>
      <c r="M106" s="79">
        <v>5.2937500000000002</v>
      </c>
      <c r="N106" s="101">
        <v>5.2937500000000002</v>
      </c>
      <c r="O106" s="63">
        <v>2530</v>
      </c>
      <c r="P106" s="64">
        <f>Table2245789101123456789101112131415161718192021222324252627282930313233343536[[#This Row],[PEMBULATAN]]*O106</f>
        <v>13393.1875</v>
      </c>
    </row>
    <row r="107" spans="1:16" ht="24" customHeight="1" x14ac:dyDescent="0.2">
      <c r="A107" s="13"/>
      <c r="B107" s="73"/>
      <c r="C107" s="71" t="s">
        <v>4888</v>
      </c>
      <c r="D107" s="76" t="s">
        <v>69</v>
      </c>
      <c r="E107" s="12">
        <v>44488</v>
      </c>
      <c r="F107" s="74" t="s">
        <v>523</v>
      </c>
      <c r="G107" s="12" t="s">
        <v>4422</v>
      </c>
      <c r="H107" s="75" t="s">
        <v>4423</v>
      </c>
      <c r="I107" s="15">
        <v>202</v>
      </c>
      <c r="J107" s="15">
        <v>16</v>
      </c>
      <c r="K107" s="15">
        <v>16</v>
      </c>
      <c r="L107" s="15">
        <v>5</v>
      </c>
      <c r="M107" s="79">
        <v>12.928000000000001</v>
      </c>
      <c r="N107" s="101">
        <v>12.928000000000001</v>
      </c>
      <c r="O107" s="63">
        <v>2530</v>
      </c>
      <c r="P107" s="64">
        <f>Table2245789101123456789101112131415161718192021222324252627282930313233343536[[#This Row],[PEMBULATAN]]*O107</f>
        <v>32707.840000000004</v>
      </c>
    </row>
    <row r="108" spans="1:16" ht="24" customHeight="1" x14ac:dyDescent="0.2">
      <c r="A108" s="13"/>
      <c r="B108" s="73"/>
      <c r="C108" s="71" t="s">
        <v>4889</v>
      </c>
      <c r="D108" s="76" t="s">
        <v>69</v>
      </c>
      <c r="E108" s="12">
        <v>44488</v>
      </c>
      <c r="F108" s="74" t="s">
        <v>523</v>
      </c>
      <c r="G108" s="12" t="s">
        <v>4422</v>
      </c>
      <c r="H108" s="75" t="s">
        <v>4423</v>
      </c>
      <c r="I108" s="15">
        <v>164</v>
      </c>
      <c r="J108" s="15">
        <v>17</v>
      </c>
      <c r="K108" s="15">
        <v>17</v>
      </c>
      <c r="L108" s="15">
        <v>6</v>
      </c>
      <c r="M108" s="79">
        <v>11.849</v>
      </c>
      <c r="N108" s="101">
        <v>11.849</v>
      </c>
      <c r="O108" s="63">
        <v>2530</v>
      </c>
      <c r="P108" s="64">
        <f>Table2245789101123456789101112131415161718192021222324252627282930313233343536[[#This Row],[PEMBULATAN]]*O108</f>
        <v>29977.97</v>
      </c>
    </row>
    <row r="109" spans="1:16" ht="24" customHeight="1" x14ac:dyDescent="0.2">
      <c r="A109" s="13"/>
      <c r="B109" s="73"/>
      <c r="C109" s="71" t="s">
        <v>4890</v>
      </c>
      <c r="D109" s="76" t="s">
        <v>69</v>
      </c>
      <c r="E109" s="12">
        <v>44488</v>
      </c>
      <c r="F109" s="74" t="s">
        <v>523</v>
      </c>
      <c r="G109" s="12" t="s">
        <v>4422</v>
      </c>
      <c r="H109" s="75" t="s">
        <v>4423</v>
      </c>
      <c r="I109" s="15">
        <v>102</v>
      </c>
      <c r="J109" s="15">
        <v>6</v>
      </c>
      <c r="K109" s="15">
        <v>6</v>
      </c>
      <c r="L109" s="15">
        <v>1</v>
      </c>
      <c r="M109" s="79">
        <v>0.91800000000000004</v>
      </c>
      <c r="N109" s="101">
        <v>1</v>
      </c>
      <c r="O109" s="63">
        <v>2530</v>
      </c>
      <c r="P109" s="64">
        <f>Table2245789101123456789101112131415161718192021222324252627282930313233343536[[#This Row],[PEMBULATAN]]*O109</f>
        <v>2530</v>
      </c>
    </row>
    <row r="110" spans="1:16" ht="24" customHeight="1" x14ac:dyDescent="0.2">
      <c r="A110" s="13"/>
      <c r="B110" s="73"/>
      <c r="C110" s="71" t="s">
        <v>4891</v>
      </c>
      <c r="D110" s="76" t="s">
        <v>69</v>
      </c>
      <c r="E110" s="12">
        <v>44488</v>
      </c>
      <c r="F110" s="74" t="s">
        <v>523</v>
      </c>
      <c r="G110" s="12" t="s">
        <v>4422</v>
      </c>
      <c r="H110" s="75" t="s">
        <v>4423</v>
      </c>
      <c r="I110" s="15">
        <v>54</v>
      </c>
      <c r="J110" s="15">
        <v>23</v>
      </c>
      <c r="K110" s="15">
        <v>15</v>
      </c>
      <c r="L110" s="15">
        <v>1</v>
      </c>
      <c r="M110" s="79">
        <v>4.6574999999999998</v>
      </c>
      <c r="N110" s="101">
        <v>4.6574999999999998</v>
      </c>
      <c r="O110" s="63">
        <v>2530</v>
      </c>
      <c r="P110" s="64">
        <f>Table2245789101123456789101112131415161718192021222324252627282930313233343536[[#This Row],[PEMBULATAN]]*O110</f>
        <v>11783.474999999999</v>
      </c>
    </row>
    <row r="111" spans="1:16" ht="24" customHeight="1" x14ac:dyDescent="0.2">
      <c r="A111" s="13"/>
      <c r="B111" s="73"/>
      <c r="C111" s="71" t="s">
        <v>4892</v>
      </c>
      <c r="D111" s="76" t="s">
        <v>69</v>
      </c>
      <c r="E111" s="12">
        <v>44488</v>
      </c>
      <c r="F111" s="74" t="s">
        <v>523</v>
      </c>
      <c r="G111" s="12" t="s">
        <v>4422</v>
      </c>
      <c r="H111" s="75" t="s">
        <v>4423</v>
      </c>
      <c r="I111" s="15">
        <v>183</v>
      </c>
      <c r="J111" s="15">
        <v>5</v>
      </c>
      <c r="K111" s="15">
        <v>5</v>
      </c>
      <c r="L111" s="15">
        <v>3</v>
      </c>
      <c r="M111" s="79">
        <v>1.14375</v>
      </c>
      <c r="N111" s="101">
        <v>3</v>
      </c>
      <c r="O111" s="63">
        <v>2530</v>
      </c>
      <c r="P111" s="64">
        <f>Table2245789101123456789101112131415161718192021222324252627282930313233343536[[#This Row],[PEMBULATAN]]*O111</f>
        <v>7590</v>
      </c>
    </row>
    <row r="112" spans="1:16" ht="24" customHeight="1" x14ac:dyDescent="0.2">
      <c r="A112" s="13"/>
      <c r="B112" s="73"/>
      <c r="C112" s="71" t="s">
        <v>4893</v>
      </c>
      <c r="D112" s="76" t="s">
        <v>69</v>
      </c>
      <c r="E112" s="12">
        <v>44488</v>
      </c>
      <c r="F112" s="74" t="s">
        <v>523</v>
      </c>
      <c r="G112" s="12" t="s">
        <v>4422</v>
      </c>
      <c r="H112" s="75" t="s">
        <v>4423</v>
      </c>
      <c r="I112" s="15">
        <v>162</v>
      </c>
      <c r="J112" s="15">
        <v>20</v>
      </c>
      <c r="K112" s="15">
        <v>15</v>
      </c>
      <c r="L112" s="15">
        <v>6</v>
      </c>
      <c r="M112" s="79">
        <v>12.15</v>
      </c>
      <c r="N112" s="101">
        <v>12.15</v>
      </c>
      <c r="O112" s="63">
        <v>2530</v>
      </c>
      <c r="P112" s="64">
        <f>Table2245789101123456789101112131415161718192021222324252627282930313233343536[[#This Row],[PEMBULATAN]]*O112</f>
        <v>30739.5</v>
      </c>
    </row>
    <row r="113" spans="1:16" ht="24" customHeight="1" x14ac:dyDescent="0.2">
      <c r="A113" s="13"/>
      <c r="B113" s="73"/>
      <c r="C113" s="71" t="s">
        <v>4894</v>
      </c>
      <c r="D113" s="76" t="s">
        <v>69</v>
      </c>
      <c r="E113" s="12">
        <v>44488</v>
      </c>
      <c r="F113" s="74" t="s">
        <v>523</v>
      </c>
      <c r="G113" s="12" t="s">
        <v>4422</v>
      </c>
      <c r="H113" s="75" t="s">
        <v>4423</v>
      </c>
      <c r="I113" s="15">
        <v>30</v>
      </c>
      <c r="J113" s="15">
        <v>30</v>
      </c>
      <c r="K113" s="15">
        <v>25</v>
      </c>
      <c r="L113" s="15">
        <v>2</v>
      </c>
      <c r="M113" s="79">
        <v>5.625</v>
      </c>
      <c r="N113" s="101">
        <v>5.625</v>
      </c>
      <c r="O113" s="63">
        <v>2530</v>
      </c>
      <c r="P113" s="64">
        <f>Table2245789101123456789101112131415161718192021222324252627282930313233343536[[#This Row],[PEMBULATAN]]*O113</f>
        <v>14231.25</v>
      </c>
    </row>
    <row r="114" spans="1:16" ht="24" customHeight="1" x14ac:dyDescent="0.2">
      <c r="A114" s="13"/>
      <c r="B114" s="73"/>
      <c r="C114" s="71" t="s">
        <v>4895</v>
      </c>
      <c r="D114" s="76" t="s">
        <v>69</v>
      </c>
      <c r="E114" s="12">
        <v>44488</v>
      </c>
      <c r="F114" s="74" t="s">
        <v>523</v>
      </c>
      <c r="G114" s="12" t="s">
        <v>4422</v>
      </c>
      <c r="H114" s="75" t="s">
        <v>4423</v>
      </c>
      <c r="I114" s="15">
        <v>50</v>
      </c>
      <c r="J114" s="15">
        <v>35</v>
      </c>
      <c r="K114" s="15">
        <v>12</v>
      </c>
      <c r="L114" s="15">
        <v>4</v>
      </c>
      <c r="M114" s="79">
        <v>5.25</v>
      </c>
      <c r="N114" s="101">
        <v>5.25</v>
      </c>
      <c r="O114" s="63">
        <v>2530</v>
      </c>
      <c r="P114" s="64">
        <f>Table2245789101123456789101112131415161718192021222324252627282930313233343536[[#This Row],[PEMBULATAN]]*O114</f>
        <v>13282.5</v>
      </c>
    </row>
    <row r="115" spans="1:16" ht="24" customHeight="1" x14ac:dyDescent="0.2">
      <c r="A115" s="13"/>
      <c r="B115" s="73"/>
      <c r="C115" s="71" t="s">
        <v>4896</v>
      </c>
      <c r="D115" s="76" t="s">
        <v>69</v>
      </c>
      <c r="E115" s="12">
        <v>44488</v>
      </c>
      <c r="F115" s="74" t="s">
        <v>523</v>
      </c>
      <c r="G115" s="12" t="s">
        <v>4422</v>
      </c>
      <c r="H115" s="75" t="s">
        <v>4423</v>
      </c>
      <c r="I115" s="15">
        <v>102</v>
      </c>
      <c r="J115" s="15">
        <v>13</v>
      </c>
      <c r="K115" s="15">
        <v>13</v>
      </c>
      <c r="L115" s="15">
        <v>2</v>
      </c>
      <c r="M115" s="79">
        <v>4.3094999999999999</v>
      </c>
      <c r="N115" s="101">
        <v>5</v>
      </c>
      <c r="O115" s="63">
        <v>2530</v>
      </c>
      <c r="P115" s="64">
        <f>Table2245789101123456789101112131415161718192021222324252627282930313233343536[[#This Row],[PEMBULATAN]]*O115</f>
        <v>12650</v>
      </c>
    </row>
    <row r="116" spans="1:16" ht="24" customHeight="1" x14ac:dyDescent="0.2">
      <c r="A116" s="13"/>
      <c r="B116" s="73"/>
      <c r="C116" s="71" t="s">
        <v>4897</v>
      </c>
      <c r="D116" s="76" t="s">
        <v>69</v>
      </c>
      <c r="E116" s="12">
        <v>44488</v>
      </c>
      <c r="F116" s="74" t="s">
        <v>523</v>
      </c>
      <c r="G116" s="12" t="s">
        <v>4422</v>
      </c>
      <c r="H116" s="75" t="s">
        <v>4423</v>
      </c>
      <c r="I116" s="15">
        <v>103</v>
      </c>
      <c r="J116" s="15">
        <v>5</v>
      </c>
      <c r="K116" s="15">
        <v>5</v>
      </c>
      <c r="L116" s="15">
        <v>1</v>
      </c>
      <c r="M116" s="79">
        <v>0.64375000000000004</v>
      </c>
      <c r="N116" s="101">
        <v>1</v>
      </c>
      <c r="O116" s="63">
        <v>2530</v>
      </c>
      <c r="P116" s="64">
        <f>Table2245789101123456789101112131415161718192021222324252627282930313233343536[[#This Row],[PEMBULATAN]]*O116</f>
        <v>2530</v>
      </c>
    </row>
    <row r="117" spans="1:16" ht="24" customHeight="1" x14ac:dyDescent="0.2">
      <c r="A117" s="13"/>
      <c r="B117" s="73"/>
      <c r="C117" s="71" t="s">
        <v>4898</v>
      </c>
      <c r="D117" s="76" t="s">
        <v>69</v>
      </c>
      <c r="E117" s="12">
        <v>44488</v>
      </c>
      <c r="F117" s="74" t="s">
        <v>523</v>
      </c>
      <c r="G117" s="12" t="s">
        <v>4422</v>
      </c>
      <c r="H117" s="75" t="s">
        <v>4423</v>
      </c>
      <c r="I117" s="15">
        <v>58</v>
      </c>
      <c r="J117" s="15">
        <v>27</v>
      </c>
      <c r="K117" s="15">
        <v>17</v>
      </c>
      <c r="L117" s="15">
        <v>2</v>
      </c>
      <c r="M117" s="79">
        <v>6.6555</v>
      </c>
      <c r="N117" s="101">
        <v>6.6555</v>
      </c>
      <c r="O117" s="63">
        <v>2530</v>
      </c>
      <c r="P117" s="64">
        <f>Table2245789101123456789101112131415161718192021222324252627282930313233343536[[#This Row],[PEMBULATAN]]*O117</f>
        <v>16838.415000000001</v>
      </c>
    </row>
    <row r="118" spans="1:16" ht="24" customHeight="1" x14ac:dyDescent="0.2">
      <c r="A118" s="13"/>
      <c r="B118" s="73"/>
      <c r="C118" s="71" t="s">
        <v>4899</v>
      </c>
      <c r="D118" s="76" t="s">
        <v>69</v>
      </c>
      <c r="E118" s="12">
        <v>44488</v>
      </c>
      <c r="F118" s="74" t="s">
        <v>523</v>
      </c>
      <c r="G118" s="12" t="s">
        <v>4422</v>
      </c>
      <c r="H118" s="75" t="s">
        <v>4423</v>
      </c>
      <c r="I118" s="15">
        <v>38</v>
      </c>
      <c r="J118" s="15">
        <v>28</v>
      </c>
      <c r="K118" s="15">
        <v>10</v>
      </c>
      <c r="L118" s="15">
        <v>2</v>
      </c>
      <c r="M118" s="79">
        <v>2.66</v>
      </c>
      <c r="N118" s="101">
        <v>2.66</v>
      </c>
      <c r="O118" s="63">
        <v>2530</v>
      </c>
      <c r="P118" s="64">
        <f>Table2245789101123456789101112131415161718192021222324252627282930313233343536[[#This Row],[PEMBULATAN]]*O118</f>
        <v>6729.8</v>
      </c>
    </row>
    <row r="119" spans="1:16" ht="24" customHeight="1" x14ac:dyDescent="0.2">
      <c r="A119" s="13"/>
      <c r="B119" s="73"/>
      <c r="C119" s="71" t="s">
        <v>4900</v>
      </c>
      <c r="D119" s="76" t="s">
        <v>69</v>
      </c>
      <c r="E119" s="12">
        <v>44488</v>
      </c>
      <c r="F119" s="74" t="s">
        <v>523</v>
      </c>
      <c r="G119" s="12" t="s">
        <v>4422</v>
      </c>
      <c r="H119" s="75" t="s">
        <v>4423</v>
      </c>
      <c r="I119" s="15">
        <v>147</v>
      </c>
      <c r="J119" s="15">
        <v>10</v>
      </c>
      <c r="K119" s="15">
        <v>10</v>
      </c>
      <c r="L119" s="15">
        <v>1</v>
      </c>
      <c r="M119" s="79">
        <v>3.6749999999999998</v>
      </c>
      <c r="N119" s="101">
        <v>3.6749999999999998</v>
      </c>
      <c r="O119" s="63">
        <v>2530</v>
      </c>
      <c r="P119" s="64">
        <f>Table2245789101123456789101112131415161718192021222324252627282930313233343536[[#This Row],[PEMBULATAN]]*O119</f>
        <v>9297.75</v>
      </c>
    </row>
    <row r="120" spans="1:16" ht="24" customHeight="1" x14ac:dyDescent="0.2">
      <c r="A120" s="13"/>
      <c r="B120" s="73"/>
      <c r="C120" s="71" t="s">
        <v>4901</v>
      </c>
      <c r="D120" s="76" t="s">
        <v>69</v>
      </c>
      <c r="E120" s="12">
        <v>44488</v>
      </c>
      <c r="F120" s="74" t="s">
        <v>523</v>
      </c>
      <c r="G120" s="12" t="s">
        <v>4422</v>
      </c>
      <c r="H120" s="75" t="s">
        <v>4423</v>
      </c>
      <c r="I120" s="15">
        <v>103</v>
      </c>
      <c r="J120" s="15">
        <v>10</v>
      </c>
      <c r="K120" s="15">
        <v>10</v>
      </c>
      <c r="L120" s="15">
        <v>4</v>
      </c>
      <c r="M120" s="79">
        <v>2.5750000000000002</v>
      </c>
      <c r="N120" s="101">
        <v>4</v>
      </c>
      <c r="O120" s="63">
        <v>2530</v>
      </c>
      <c r="P120" s="64">
        <f>Table2245789101123456789101112131415161718192021222324252627282930313233343536[[#This Row],[PEMBULATAN]]*O120</f>
        <v>10120</v>
      </c>
    </row>
    <row r="121" spans="1:16" ht="24" customHeight="1" x14ac:dyDescent="0.2">
      <c r="A121" s="13"/>
      <c r="B121" s="73"/>
      <c r="C121" s="71" t="s">
        <v>4902</v>
      </c>
      <c r="D121" s="76" t="s">
        <v>69</v>
      </c>
      <c r="E121" s="12">
        <v>44488</v>
      </c>
      <c r="F121" s="74" t="s">
        <v>523</v>
      </c>
      <c r="G121" s="12" t="s">
        <v>4422</v>
      </c>
      <c r="H121" s="75" t="s">
        <v>4423</v>
      </c>
      <c r="I121" s="15">
        <v>63</v>
      </c>
      <c r="J121" s="15">
        <v>52</v>
      </c>
      <c r="K121" s="15">
        <v>10</v>
      </c>
      <c r="L121" s="15">
        <v>2</v>
      </c>
      <c r="M121" s="79">
        <v>8.19</v>
      </c>
      <c r="N121" s="101">
        <v>8.19</v>
      </c>
      <c r="O121" s="63">
        <v>2530</v>
      </c>
      <c r="P121" s="64">
        <f>Table2245789101123456789101112131415161718192021222324252627282930313233343536[[#This Row],[PEMBULATAN]]*O121</f>
        <v>20720.699999999997</v>
      </c>
    </row>
    <row r="122" spans="1:16" ht="24" customHeight="1" x14ac:dyDescent="0.2">
      <c r="A122" s="13"/>
      <c r="B122" s="73"/>
      <c r="C122" s="71" t="s">
        <v>4903</v>
      </c>
      <c r="D122" s="76" t="s">
        <v>69</v>
      </c>
      <c r="E122" s="12">
        <v>44488</v>
      </c>
      <c r="F122" s="74" t="s">
        <v>523</v>
      </c>
      <c r="G122" s="12" t="s">
        <v>4422</v>
      </c>
      <c r="H122" s="75" t="s">
        <v>4423</v>
      </c>
      <c r="I122" s="15">
        <v>38</v>
      </c>
      <c r="J122" s="15">
        <v>29</v>
      </c>
      <c r="K122" s="15">
        <v>12</v>
      </c>
      <c r="L122" s="15">
        <v>6</v>
      </c>
      <c r="M122" s="79">
        <v>3.306</v>
      </c>
      <c r="N122" s="101">
        <v>6</v>
      </c>
      <c r="O122" s="63">
        <v>2530</v>
      </c>
      <c r="P122" s="64">
        <f>Table2245789101123456789101112131415161718192021222324252627282930313233343536[[#This Row],[PEMBULATAN]]*O122</f>
        <v>15180</v>
      </c>
    </row>
    <row r="123" spans="1:16" ht="24" customHeight="1" x14ac:dyDescent="0.2">
      <c r="A123" s="13"/>
      <c r="B123" s="73"/>
      <c r="C123" s="71" t="s">
        <v>4904</v>
      </c>
      <c r="D123" s="76" t="s">
        <v>69</v>
      </c>
      <c r="E123" s="12">
        <v>44488</v>
      </c>
      <c r="F123" s="74" t="s">
        <v>523</v>
      </c>
      <c r="G123" s="12" t="s">
        <v>4422</v>
      </c>
      <c r="H123" s="75" t="s">
        <v>4423</v>
      </c>
      <c r="I123" s="15">
        <v>59</v>
      </c>
      <c r="J123" s="15">
        <v>40</v>
      </c>
      <c r="K123" s="15">
        <v>32</v>
      </c>
      <c r="L123" s="15">
        <v>10</v>
      </c>
      <c r="M123" s="79">
        <v>18.88</v>
      </c>
      <c r="N123" s="101">
        <v>18.88</v>
      </c>
      <c r="O123" s="63">
        <v>2530</v>
      </c>
      <c r="P123" s="64">
        <f>Table2245789101123456789101112131415161718192021222324252627282930313233343536[[#This Row],[PEMBULATAN]]*O123</f>
        <v>47766.399999999994</v>
      </c>
    </row>
    <row r="124" spans="1:16" ht="24" customHeight="1" x14ac:dyDescent="0.2">
      <c r="A124" s="13"/>
      <c r="B124" s="73"/>
      <c r="C124" s="71" t="s">
        <v>4905</v>
      </c>
      <c r="D124" s="76" t="s">
        <v>69</v>
      </c>
      <c r="E124" s="12">
        <v>44488</v>
      </c>
      <c r="F124" s="74" t="s">
        <v>523</v>
      </c>
      <c r="G124" s="12" t="s">
        <v>4422</v>
      </c>
      <c r="H124" s="75" t="s">
        <v>4423</v>
      </c>
      <c r="I124" s="15">
        <v>38</v>
      </c>
      <c r="J124" s="15">
        <v>32</v>
      </c>
      <c r="K124" s="15">
        <v>44</v>
      </c>
      <c r="L124" s="15">
        <v>10</v>
      </c>
      <c r="M124" s="79">
        <v>13.375999999999999</v>
      </c>
      <c r="N124" s="101">
        <v>14</v>
      </c>
      <c r="O124" s="63">
        <v>2530</v>
      </c>
      <c r="P124" s="64">
        <f>Table2245789101123456789101112131415161718192021222324252627282930313233343536[[#This Row],[PEMBULATAN]]*O124</f>
        <v>35420</v>
      </c>
    </row>
    <row r="125" spans="1:16" ht="24" customHeight="1" x14ac:dyDescent="0.2">
      <c r="A125" s="13"/>
      <c r="B125" s="73"/>
      <c r="C125" s="71" t="s">
        <v>4906</v>
      </c>
      <c r="D125" s="76" t="s">
        <v>69</v>
      </c>
      <c r="E125" s="12">
        <v>44488</v>
      </c>
      <c r="F125" s="74" t="s">
        <v>523</v>
      </c>
      <c r="G125" s="12" t="s">
        <v>4422</v>
      </c>
      <c r="H125" s="75" t="s">
        <v>4423</v>
      </c>
      <c r="I125" s="15">
        <v>178</v>
      </c>
      <c r="J125" s="15">
        <v>23</v>
      </c>
      <c r="K125" s="15">
        <v>62</v>
      </c>
      <c r="L125" s="15">
        <v>20</v>
      </c>
      <c r="M125" s="79">
        <v>63.457000000000001</v>
      </c>
      <c r="N125" s="101">
        <v>64</v>
      </c>
      <c r="O125" s="63">
        <v>2530</v>
      </c>
      <c r="P125" s="64">
        <f>Table2245789101123456789101112131415161718192021222324252627282930313233343536[[#This Row],[PEMBULATAN]]*O125</f>
        <v>161920</v>
      </c>
    </row>
    <row r="126" spans="1:16" ht="24" customHeight="1" x14ac:dyDescent="0.2">
      <c r="A126" s="13"/>
      <c r="B126" s="73"/>
      <c r="C126" s="71" t="s">
        <v>4907</v>
      </c>
      <c r="D126" s="76" t="s">
        <v>69</v>
      </c>
      <c r="E126" s="12">
        <v>44488</v>
      </c>
      <c r="F126" s="74" t="s">
        <v>523</v>
      </c>
      <c r="G126" s="12" t="s">
        <v>4422</v>
      </c>
      <c r="H126" s="75" t="s">
        <v>4423</v>
      </c>
      <c r="I126" s="15">
        <v>38</v>
      </c>
      <c r="J126" s="15">
        <v>22</v>
      </c>
      <c r="K126" s="15">
        <v>8</v>
      </c>
      <c r="L126" s="15">
        <v>4</v>
      </c>
      <c r="M126" s="79">
        <v>1.6719999999999999</v>
      </c>
      <c r="N126" s="101">
        <v>4</v>
      </c>
      <c r="O126" s="63">
        <v>2530</v>
      </c>
      <c r="P126" s="64">
        <f>Table2245789101123456789101112131415161718192021222324252627282930313233343536[[#This Row],[PEMBULATAN]]*O126</f>
        <v>10120</v>
      </c>
    </row>
    <row r="127" spans="1:16" ht="24" customHeight="1" x14ac:dyDescent="0.2">
      <c r="A127" s="13"/>
      <c r="B127" s="73"/>
      <c r="C127" s="71" t="s">
        <v>4908</v>
      </c>
      <c r="D127" s="76" t="s">
        <v>69</v>
      </c>
      <c r="E127" s="12">
        <v>44488</v>
      </c>
      <c r="F127" s="74" t="s">
        <v>523</v>
      </c>
      <c r="G127" s="12" t="s">
        <v>4422</v>
      </c>
      <c r="H127" s="75" t="s">
        <v>4423</v>
      </c>
      <c r="I127" s="15">
        <v>56</v>
      </c>
      <c r="J127" s="15">
        <v>40</v>
      </c>
      <c r="K127" s="15">
        <v>32</v>
      </c>
      <c r="L127" s="15">
        <v>10</v>
      </c>
      <c r="M127" s="79">
        <v>17.920000000000002</v>
      </c>
      <c r="N127" s="101">
        <v>17.920000000000002</v>
      </c>
      <c r="O127" s="63">
        <v>2530</v>
      </c>
      <c r="P127" s="64">
        <f>Table2245789101123456789101112131415161718192021222324252627282930313233343536[[#This Row],[PEMBULATAN]]*O127</f>
        <v>45337.600000000006</v>
      </c>
    </row>
    <row r="128" spans="1:16" ht="24" customHeight="1" x14ac:dyDescent="0.2">
      <c r="A128" s="13"/>
      <c r="B128" s="73"/>
      <c r="C128" s="71" t="s">
        <v>4909</v>
      </c>
      <c r="D128" s="76" t="s">
        <v>69</v>
      </c>
      <c r="E128" s="12">
        <v>44488</v>
      </c>
      <c r="F128" s="74" t="s">
        <v>523</v>
      </c>
      <c r="G128" s="12" t="s">
        <v>4422</v>
      </c>
      <c r="H128" s="75" t="s">
        <v>4423</v>
      </c>
      <c r="I128" s="15">
        <v>67</v>
      </c>
      <c r="J128" s="15">
        <v>22</v>
      </c>
      <c r="K128" s="15">
        <v>11</v>
      </c>
      <c r="L128" s="15">
        <v>3</v>
      </c>
      <c r="M128" s="79">
        <v>4.0534999999999997</v>
      </c>
      <c r="N128" s="101">
        <v>4.0534999999999997</v>
      </c>
      <c r="O128" s="63">
        <v>2530</v>
      </c>
      <c r="P128" s="64">
        <f>Table2245789101123456789101112131415161718192021222324252627282930313233343536[[#This Row],[PEMBULATAN]]*O128</f>
        <v>10255.355</v>
      </c>
    </row>
    <row r="129" spans="1:16" ht="24" customHeight="1" x14ac:dyDescent="0.2">
      <c r="A129" s="13"/>
      <c r="B129" s="73"/>
      <c r="C129" s="71" t="s">
        <v>4910</v>
      </c>
      <c r="D129" s="76" t="s">
        <v>69</v>
      </c>
      <c r="E129" s="12">
        <v>44488</v>
      </c>
      <c r="F129" s="74" t="s">
        <v>523</v>
      </c>
      <c r="G129" s="12" t="s">
        <v>4422</v>
      </c>
      <c r="H129" s="75" t="s">
        <v>4423</v>
      </c>
      <c r="I129" s="15">
        <v>61</v>
      </c>
      <c r="J129" s="15">
        <v>27</v>
      </c>
      <c r="K129" s="15">
        <v>9</v>
      </c>
      <c r="L129" s="15">
        <v>5</v>
      </c>
      <c r="M129" s="79">
        <v>3.7057500000000001</v>
      </c>
      <c r="N129" s="101">
        <v>5</v>
      </c>
      <c r="O129" s="63">
        <v>2530</v>
      </c>
      <c r="P129" s="64">
        <f>Table2245789101123456789101112131415161718192021222324252627282930313233343536[[#This Row],[PEMBULATAN]]*O129</f>
        <v>12650</v>
      </c>
    </row>
    <row r="130" spans="1:16" ht="24" customHeight="1" x14ac:dyDescent="0.2">
      <c r="A130" s="13"/>
      <c r="B130" s="73"/>
      <c r="C130" s="71" t="s">
        <v>4911</v>
      </c>
      <c r="D130" s="76" t="s">
        <v>69</v>
      </c>
      <c r="E130" s="12">
        <v>44488</v>
      </c>
      <c r="F130" s="74" t="s">
        <v>523</v>
      </c>
      <c r="G130" s="12" t="s">
        <v>4422</v>
      </c>
      <c r="H130" s="75" t="s">
        <v>4423</v>
      </c>
      <c r="I130" s="15">
        <v>82</v>
      </c>
      <c r="J130" s="15">
        <v>60</v>
      </c>
      <c r="K130" s="15">
        <v>32</v>
      </c>
      <c r="L130" s="15">
        <v>25</v>
      </c>
      <c r="M130" s="79">
        <v>39.36</v>
      </c>
      <c r="N130" s="101">
        <v>40</v>
      </c>
      <c r="O130" s="63">
        <v>2530</v>
      </c>
      <c r="P130" s="64">
        <f>Table2245789101123456789101112131415161718192021222324252627282930313233343536[[#This Row],[PEMBULATAN]]*O130</f>
        <v>101200</v>
      </c>
    </row>
    <row r="131" spans="1:16" ht="24" customHeight="1" x14ac:dyDescent="0.2">
      <c r="A131" s="13"/>
      <c r="B131" s="73"/>
      <c r="C131" s="71" t="s">
        <v>4912</v>
      </c>
      <c r="D131" s="76" t="s">
        <v>69</v>
      </c>
      <c r="E131" s="12">
        <v>44488</v>
      </c>
      <c r="F131" s="74" t="s">
        <v>523</v>
      </c>
      <c r="G131" s="12" t="s">
        <v>4422</v>
      </c>
      <c r="H131" s="75" t="s">
        <v>4423</v>
      </c>
      <c r="I131" s="15">
        <v>52</v>
      </c>
      <c r="J131" s="15">
        <v>32</v>
      </c>
      <c r="K131" s="15">
        <v>22</v>
      </c>
      <c r="L131" s="15">
        <v>4</v>
      </c>
      <c r="M131" s="79">
        <v>9.1519999999999992</v>
      </c>
      <c r="N131" s="101">
        <v>9.1519999999999992</v>
      </c>
      <c r="O131" s="63">
        <v>2530</v>
      </c>
      <c r="P131" s="64">
        <f>Table2245789101123456789101112131415161718192021222324252627282930313233343536[[#This Row],[PEMBULATAN]]*O131</f>
        <v>23154.559999999998</v>
      </c>
    </row>
    <row r="132" spans="1:16" ht="24" customHeight="1" x14ac:dyDescent="0.2">
      <c r="A132" s="13"/>
      <c r="B132" s="73"/>
      <c r="C132" s="71" t="s">
        <v>4913</v>
      </c>
      <c r="D132" s="76" t="s">
        <v>69</v>
      </c>
      <c r="E132" s="12">
        <v>44488</v>
      </c>
      <c r="F132" s="74" t="s">
        <v>523</v>
      </c>
      <c r="G132" s="12" t="s">
        <v>4422</v>
      </c>
      <c r="H132" s="75" t="s">
        <v>4423</v>
      </c>
      <c r="I132" s="15">
        <v>69</v>
      </c>
      <c r="J132" s="15">
        <v>59</v>
      </c>
      <c r="K132" s="15">
        <v>12</v>
      </c>
      <c r="L132" s="15">
        <v>12</v>
      </c>
      <c r="M132" s="79">
        <v>12.212999999999999</v>
      </c>
      <c r="N132" s="101">
        <v>12.212999999999999</v>
      </c>
      <c r="O132" s="63">
        <v>2530</v>
      </c>
      <c r="P132" s="64">
        <f>Table2245789101123456789101112131415161718192021222324252627282930313233343536[[#This Row],[PEMBULATAN]]*O132</f>
        <v>30898.89</v>
      </c>
    </row>
    <row r="133" spans="1:16" ht="24" customHeight="1" x14ac:dyDescent="0.2">
      <c r="A133" s="13"/>
      <c r="B133" s="73"/>
      <c r="C133" s="71" t="s">
        <v>4914</v>
      </c>
      <c r="D133" s="76" t="s">
        <v>69</v>
      </c>
      <c r="E133" s="12">
        <v>44488</v>
      </c>
      <c r="F133" s="74" t="s">
        <v>523</v>
      </c>
      <c r="G133" s="12" t="s">
        <v>4422</v>
      </c>
      <c r="H133" s="75" t="s">
        <v>4423</v>
      </c>
      <c r="I133" s="15">
        <v>80</v>
      </c>
      <c r="J133" s="15">
        <v>62</v>
      </c>
      <c r="K133" s="15">
        <v>25</v>
      </c>
      <c r="L133" s="15">
        <v>8</v>
      </c>
      <c r="M133" s="79">
        <v>31</v>
      </c>
      <c r="N133" s="101">
        <v>31</v>
      </c>
      <c r="O133" s="63">
        <v>2530</v>
      </c>
      <c r="P133" s="64">
        <f>Table2245789101123456789101112131415161718192021222324252627282930313233343536[[#This Row],[PEMBULATAN]]*O133</f>
        <v>78430</v>
      </c>
    </row>
    <row r="134" spans="1:16" ht="24" customHeight="1" x14ac:dyDescent="0.2">
      <c r="A134" s="13"/>
      <c r="B134" s="73"/>
      <c r="C134" s="71" t="s">
        <v>4915</v>
      </c>
      <c r="D134" s="76" t="s">
        <v>69</v>
      </c>
      <c r="E134" s="12">
        <v>44488</v>
      </c>
      <c r="F134" s="74" t="s">
        <v>523</v>
      </c>
      <c r="G134" s="12" t="s">
        <v>4422</v>
      </c>
      <c r="H134" s="75" t="s">
        <v>4423</v>
      </c>
      <c r="I134" s="15">
        <v>54</v>
      </c>
      <c r="J134" s="15">
        <v>39</v>
      </c>
      <c r="K134" s="15">
        <v>17</v>
      </c>
      <c r="L134" s="15">
        <v>3</v>
      </c>
      <c r="M134" s="79">
        <v>8.9504999999999999</v>
      </c>
      <c r="N134" s="101">
        <v>8.9504999999999999</v>
      </c>
      <c r="O134" s="63">
        <v>2530</v>
      </c>
      <c r="P134" s="64">
        <f>Table2245789101123456789101112131415161718192021222324252627282930313233343536[[#This Row],[PEMBULATAN]]*O134</f>
        <v>22644.764999999999</v>
      </c>
    </row>
    <row r="135" spans="1:16" ht="24" customHeight="1" x14ac:dyDescent="0.2">
      <c r="A135" s="13"/>
      <c r="B135" s="73"/>
      <c r="C135" s="71" t="s">
        <v>4916</v>
      </c>
      <c r="D135" s="76" t="s">
        <v>69</v>
      </c>
      <c r="E135" s="12">
        <v>44488</v>
      </c>
      <c r="F135" s="74" t="s">
        <v>523</v>
      </c>
      <c r="G135" s="12" t="s">
        <v>4422</v>
      </c>
      <c r="H135" s="75" t="s">
        <v>4423</v>
      </c>
      <c r="I135" s="15">
        <v>92</v>
      </c>
      <c r="J135" s="15">
        <v>78</v>
      </c>
      <c r="K135" s="15">
        <v>20</v>
      </c>
      <c r="L135" s="15">
        <v>17</v>
      </c>
      <c r="M135" s="79">
        <v>35.880000000000003</v>
      </c>
      <c r="N135" s="101">
        <v>35.880000000000003</v>
      </c>
      <c r="O135" s="63">
        <v>2530</v>
      </c>
      <c r="P135" s="64">
        <f>Table2245789101123456789101112131415161718192021222324252627282930313233343536[[#This Row],[PEMBULATAN]]*O135</f>
        <v>90776.400000000009</v>
      </c>
    </row>
    <row r="136" spans="1:16" ht="24" customHeight="1" x14ac:dyDescent="0.2">
      <c r="A136" s="13"/>
      <c r="B136" s="73"/>
      <c r="C136" s="71" t="s">
        <v>4917</v>
      </c>
      <c r="D136" s="76" t="s">
        <v>69</v>
      </c>
      <c r="E136" s="12">
        <v>44488</v>
      </c>
      <c r="F136" s="74" t="s">
        <v>523</v>
      </c>
      <c r="G136" s="12" t="s">
        <v>4422</v>
      </c>
      <c r="H136" s="75" t="s">
        <v>4423</v>
      </c>
      <c r="I136" s="15">
        <v>78</v>
      </c>
      <c r="J136" s="15">
        <v>58</v>
      </c>
      <c r="K136" s="15">
        <v>31</v>
      </c>
      <c r="L136" s="15">
        <v>23</v>
      </c>
      <c r="M136" s="79">
        <v>35.061</v>
      </c>
      <c r="N136" s="101">
        <v>35.061</v>
      </c>
      <c r="O136" s="63">
        <v>2530</v>
      </c>
      <c r="P136" s="64">
        <f>Table2245789101123456789101112131415161718192021222324252627282930313233343536[[#This Row],[PEMBULATAN]]*O136</f>
        <v>88704.33</v>
      </c>
    </row>
    <row r="137" spans="1:16" ht="24" customHeight="1" x14ac:dyDescent="0.2">
      <c r="A137" s="13"/>
      <c r="B137" s="73"/>
      <c r="C137" s="71" t="s">
        <v>4918</v>
      </c>
      <c r="D137" s="76" t="s">
        <v>69</v>
      </c>
      <c r="E137" s="12">
        <v>44488</v>
      </c>
      <c r="F137" s="74" t="s">
        <v>523</v>
      </c>
      <c r="G137" s="12" t="s">
        <v>4422</v>
      </c>
      <c r="H137" s="75" t="s">
        <v>4423</v>
      </c>
      <c r="I137" s="15">
        <v>85</v>
      </c>
      <c r="J137" s="15">
        <v>65</v>
      </c>
      <c r="K137" s="15">
        <v>28</v>
      </c>
      <c r="L137" s="15">
        <v>18</v>
      </c>
      <c r="M137" s="79">
        <v>38.674999999999997</v>
      </c>
      <c r="N137" s="101">
        <v>38.674999999999997</v>
      </c>
      <c r="O137" s="63">
        <v>2530</v>
      </c>
      <c r="P137" s="64">
        <f>Table2245789101123456789101112131415161718192021222324252627282930313233343536[[#This Row],[PEMBULATAN]]*O137</f>
        <v>97847.75</v>
      </c>
    </row>
    <row r="138" spans="1:16" ht="24" customHeight="1" x14ac:dyDescent="0.2">
      <c r="A138" s="13"/>
      <c r="B138" s="73"/>
      <c r="C138" s="71" t="s">
        <v>4919</v>
      </c>
      <c r="D138" s="76" t="s">
        <v>69</v>
      </c>
      <c r="E138" s="12">
        <v>44488</v>
      </c>
      <c r="F138" s="74" t="s">
        <v>523</v>
      </c>
      <c r="G138" s="12" t="s">
        <v>4422</v>
      </c>
      <c r="H138" s="75" t="s">
        <v>4423</v>
      </c>
      <c r="I138" s="15">
        <v>71</v>
      </c>
      <c r="J138" s="15">
        <v>64</v>
      </c>
      <c r="K138" s="15">
        <v>25</v>
      </c>
      <c r="L138" s="15">
        <v>9</v>
      </c>
      <c r="M138" s="79">
        <v>28.4</v>
      </c>
      <c r="N138" s="101">
        <v>29</v>
      </c>
      <c r="O138" s="63">
        <v>2530</v>
      </c>
      <c r="P138" s="64">
        <f>Table2245789101123456789101112131415161718192021222324252627282930313233343536[[#This Row],[PEMBULATAN]]*O138</f>
        <v>73370</v>
      </c>
    </row>
    <row r="139" spans="1:16" ht="24" customHeight="1" x14ac:dyDescent="0.2">
      <c r="A139" s="13"/>
      <c r="B139" s="73"/>
      <c r="C139" s="71" t="s">
        <v>4920</v>
      </c>
      <c r="D139" s="76" t="s">
        <v>69</v>
      </c>
      <c r="E139" s="12">
        <v>44488</v>
      </c>
      <c r="F139" s="74" t="s">
        <v>523</v>
      </c>
      <c r="G139" s="12" t="s">
        <v>4422</v>
      </c>
      <c r="H139" s="75" t="s">
        <v>4423</v>
      </c>
      <c r="I139" s="15">
        <v>72</v>
      </c>
      <c r="J139" s="15">
        <v>63</v>
      </c>
      <c r="K139" s="15">
        <v>35</v>
      </c>
      <c r="L139" s="15">
        <v>11</v>
      </c>
      <c r="M139" s="79">
        <v>39.69</v>
      </c>
      <c r="N139" s="101">
        <v>39.69</v>
      </c>
      <c r="O139" s="63">
        <v>2530</v>
      </c>
      <c r="P139" s="64">
        <f>Table2245789101123456789101112131415161718192021222324252627282930313233343536[[#This Row],[PEMBULATAN]]*O139</f>
        <v>100415.7</v>
      </c>
    </row>
    <row r="140" spans="1:16" ht="24" customHeight="1" x14ac:dyDescent="0.2">
      <c r="A140" s="13"/>
      <c r="B140" s="73"/>
      <c r="C140" s="71" t="s">
        <v>4921</v>
      </c>
      <c r="D140" s="76" t="s">
        <v>69</v>
      </c>
      <c r="E140" s="12">
        <v>44488</v>
      </c>
      <c r="F140" s="74" t="s">
        <v>523</v>
      </c>
      <c r="G140" s="12" t="s">
        <v>4422</v>
      </c>
      <c r="H140" s="75" t="s">
        <v>4423</v>
      </c>
      <c r="I140" s="15">
        <v>77</v>
      </c>
      <c r="J140" s="15">
        <v>57</v>
      </c>
      <c r="K140" s="15">
        <v>13</v>
      </c>
      <c r="L140" s="15">
        <v>12</v>
      </c>
      <c r="M140" s="79">
        <v>14.264250000000001</v>
      </c>
      <c r="N140" s="101">
        <v>14.264250000000001</v>
      </c>
      <c r="O140" s="63">
        <v>2530</v>
      </c>
      <c r="P140" s="64">
        <f>Table2245789101123456789101112131415161718192021222324252627282930313233343536[[#This Row],[PEMBULATAN]]*O140</f>
        <v>36088.552499999998</v>
      </c>
    </row>
    <row r="141" spans="1:16" ht="24" customHeight="1" x14ac:dyDescent="0.2">
      <c r="A141" s="13"/>
      <c r="B141" s="73"/>
      <c r="C141" s="71" t="s">
        <v>4922</v>
      </c>
      <c r="D141" s="76" t="s">
        <v>69</v>
      </c>
      <c r="E141" s="12">
        <v>44488</v>
      </c>
      <c r="F141" s="74" t="s">
        <v>523</v>
      </c>
      <c r="G141" s="12" t="s">
        <v>4422</v>
      </c>
      <c r="H141" s="75" t="s">
        <v>4423</v>
      </c>
      <c r="I141" s="15">
        <v>67</v>
      </c>
      <c r="J141" s="15">
        <v>46</v>
      </c>
      <c r="K141" s="15">
        <v>10</v>
      </c>
      <c r="L141" s="15">
        <v>3</v>
      </c>
      <c r="M141" s="79">
        <v>7.7050000000000001</v>
      </c>
      <c r="N141" s="101">
        <v>7.7050000000000001</v>
      </c>
      <c r="O141" s="63">
        <v>2530</v>
      </c>
      <c r="P141" s="64">
        <f>Table2245789101123456789101112131415161718192021222324252627282930313233343536[[#This Row],[PEMBULATAN]]*O141</f>
        <v>19493.650000000001</v>
      </c>
    </row>
    <row r="142" spans="1:16" ht="24" customHeight="1" x14ac:dyDescent="0.2">
      <c r="A142" s="13"/>
      <c r="B142" s="73"/>
      <c r="C142" s="71" t="s">
        <v>4923</v>
      </c>
      <c r="D142" s="76" t="s">
        <v>69</v>
      </c>
      <c r="E142" s="12">
        <v>44488</v>
      </c>
      <c r="F142" s="74" t="s">
        <v>523</v>
      </c>
      <c r="G142" s="12" t="s">
        <v>4422</v>
      </c>
      <c r="H142" s="75" t="s">
        <v>4423</v>
      </c>
      <c r="I142" s="15">
        <v>78</v>
      </c>
      <c r="J142" s="15">
        <v>62</v>
      </c>
      <c r="K142" s="15">
        <v>25</v>
      </c>
      <c r="L142" s="15">
        <v>15</v>
      </c>
      <c r="M142" s="79">
        <v>30.225000000000001</v>
      </c>
      <c r="N142" s="101">
        <v>30.225000000000001</v>
      </c>
      <c r="O142" s="63">
        <v>2530</v>
      </c>
      <c r="P142" s="64">
        <f>Table2245789101123456789101112131415161718192021222324252627282930313233343536[[#This Row],[PEMBULATAN]]*O142</f>
        <v>76469.25</v>
      </c>
    </row>
    <row r="143" spans="1:16" ht="24" customHeight="1" x14ac:dyDescent="0.2">
      <c r="A143" s="13"/>
      <c r="B143" s="73"/>
      <c r="C143" s="71" t="s">
        <v>4924</v>
      </c>
      <c r="D143" s="76" t="s">
        <v>69</v>
      </c>
      <c r="E143" s="12">
        <v>44488</v>
      </c>
      <c r="F143" s="74" t="s">
        <v>523</v>
      </c>
      <c r="G143" s="12" t="s">
        <v>4422</v>
      </c>
      <c r="H143" s="75" t="s">
        <v>4423</v>
      </c>
      <c r="I143" s="15">
        <v>95</v>
      </c>
      <c r="J143" s="15">
        <v>87</v>
      </c>
      <c r="K143" s="15">
        <v>31</v>
      </c>
      <c r="L143" s="15">
        <v>19</v>
      </c>
      <c r="M143" s="79">
        <v>64.053749999999994</v>
      </c>
      <c r="N143" s="101">
        <v>64.053749999999994</v>
      </c>
      <c r="O143" s="63">
        <v>2530</v>
      </c>
      <c r="P143" s="64">
        <f>Table2245789101123456789101112131415161718192021222324252627282930313233343536[[#This Row],[PEMBULATAN]]*O143</f>
        <v>162055.98749999999</v>
      </c>
    </row>
    <row r="144" spans="1:16" ht="24" customHeight="1" x14ac:dyDescent="0.2">
      <c r="A144" s="13"/>
      <c r="B144" s="73"/>
      <c r="C144" s="71" t="s">
        <v>4925</v>
      </c>
      <c r="D144" s="76" t="s">
        <v>69</v>
      </c>
      <c r="E144" s="12">
        <v>44488</v>
      </c>
      <c r="F144" s="74" t="s">
        <v>523</v>
      </c>
      <c r="G144" s="12" t="s">
        <v>4422</v>
      </c>
      <c r="H144" s="75" t="s">
        <v>4423</v>
      </c>
      <c r="I144" s="15">
        <v>91</v>
      </c>
      <c r="J144" s="15">
        <v>63</v>
      </c>
      <c r="K144" s="15">
        <v>26</v>
      </c>
      <c r="L144" s="15">
        <v>9</v>
      </c>
      <c r="M144" s="79">
        <v>37.264499999999998</v>
      </c>
      <c r="N144" s="101">
        <v>37.264499999999998</v>
      </c>
      <c r="O144" s="63">
        <v>2530</v>
      </c>
      <c r="P144" s="64">
        <f>Table2245789101123456789101112131415161718192021222324252627282930313233343536[[#This Row],[PEMBULATAN]]*O144</f>
        <v>94279.184999999998</v>
      </c>
    </row>
    <row r="145" spans="1:16" ht="24" customHeight="1" x14ac:dyDescent="0.2">
      <c r="A145" s="13"/>
      <c r="B145" s="73"/>
      <c r="C145" s="71" t="s">
        <v>4926</v>
      </c>
      <c r="D145" s="76" t="s">
        <v>69</v>
      </c>
      <c r="E145" s="12">
        <v>44488</v>
      </c>
      <c r="F145" s="74" t="s">
        <v>523</v>
      </c>
      <c r="G145" s="12" t="s">
        <v>4422</v>
      </c>
      <c r="H145" s="75" t="s">
        <v>4423</v>
      </c>
      <c r="I145" s="15">
        <v>31</v>
      </c>
      <c r="J145" s="15">
        <v>20</v>
      </c>
      <c r="K145" s="15">
        <v>10</v>
      </c>
      <c r="L145" s="15">
        <v>2</v>
      </c>
      <c r="M145" s="79">
        <v>1.55</v>
      </c>
      <c r="N145" s="101">
        <v>2</v>
      </c>
      <c r="O145" s="63">
        <v>2530</v>
      </c>
      <c r="P145" s="64">
        <f>Table2245789101123456789101112131415161718192021222324252627282930313233343536[[#This Row],[PEMBULATAN]]*O145</f>
        <v>5060</v>
      </c>
    </row>
    <row r="146" spans="1:16" ht="24" customHeight="1" x14ac:dyDescent="0.2">
      <c r="A146" s="13"/>
      <c r="B146" s="73"/>
      <c r="C146" s="71" t="s">
        <v>4927</v>
      </c>
      <c r="D146" s="76" t="s">
        <v>69</v>
      </c>
      <c r="E146" s="12">
        <v>44488</v>
      </c>
      <c r="F146" s="74" t="s">
        <v>523</v>
      </c>
      <c r="G146" s="12" t="s">
        <v>4422</v>
      </c>
      <c r="H146" s="75" t="s">
        <v>4423</v>
      </c>
      <c r="I146" s="15">
        <v>81</v>
      </c>
      <c r="J146" s="15">
        <v>50</v>
      </c>
      <c r="K146" s="15">
        <v>40</v>
      </c>
      <c r="L146" s="15">
        <v>19</v>
      </c>
      <c r="M146" s="79">
        <v>40.5</v>
      </c>
      <c r="N146" s="101">
        <v>40.5</v>
      </c>
      <c r="O146" s="63">
        <v>2530</v>
      </c>
      <c r="P146" s="64">
        <f>Table2245789101123456789101112131415161718192021222324252627282930313233343536[[#This Row],[PEMBULATAN]]*O146</f>
        <v>102465</v>
      </c>
    </row>
    <row r="147" spans="1:16" ht="24" customHeight="1" x14ac:dyDescent="0.2">
      <c r="A147" s="13"/>
      <c r="B147" s="73"/>
      <c r="C147" s="71" t="s">
        <v>4928</v>
      </c>
      <c r="D147" s="76" t="s">
        <v>69</v>
      </c>
      <c r="E147" s="12">
        <v>44488</v>
      </c>
      <c r="F147" s="74" t="s">
        <v>523</v>
      </c>
      <c r="G147" s="12" t="s">
        <v>4422</v>
      </c>
      <c r="H147" s="75" t="s">
        <v>4423</v>
      </c>
      <c r="I147" s="15">
        <v>64</v>
      </c>
      <c r="J147" s="15">
        <v>56</v>
      </c>
      <c r="K147" s="15">
        <v>18</v>
      </c>
      <c r="L147" s="15">
        <v>4</v>
      </c>
      <c r="M147" s="79">
        <v>16.128</v>
      </c>
      <c r="N147" s="101">
        <v>16.128</v>
      </c>
      <c r="O147" s="63">
        <v>2530</v>
      </c>
      <c r="P147" s="64">
        <f>Table2245789101123456789101112131415161718192021222324252627282930313233343536[[#This Row],[PEMBULATAN]]*O147</f>
        <v>40803.840000000004</v>
      </c>
    </row>
    <row r="148" spans="1:16" ht="24" customHeight="1" x14ac:dyDescent="0.2">
      <c r="A148" s="13"/>
      <c r="B148" s="73"/>
      <c r="C148" s="71" t="s">
        <v>4929</v>
      </c>
      <c r="D148" s="76" t="s">
        <v>69</v>
      </c>
      <c r="E148" s="12">
        <v>44488</v>
      </c>
      <c r="F148" s="74" t="s">
        <v>523</v>
      </c>
      <c r="G148" s="12" t="s">
        <v>4422</v>
      </c>
      <c r="H148" s="75" t="s">
        <v>4423</v>
      </c>
      <c r="I148" s="15">
        <v>72</v>
      </c>
      <c r="J148" s="15">
        <v>61</v>
      </c>
      <c r="K148" s="15">
        <v>15</v>
      </c>
      <c r="L148" s="15">
        <v>9</v>
      </c>
      <c r="M148" s="79">
        <v>16.47</v>
      </c>
      <c r="N148" s="101">
        <v>17</v>
      </c>
      <c r="O148" s="63">
        <v>2530</v>
      </c>
      <c r="P148" s="64">
        <f>Table2245789101123456789101112131415161718192021222324252627282930313233343536[[#This Row],[PEMBULATAN]]*O148</f>
        <v>43010</v>
      </c>
    </row>
    <row r="149" spans="1:16" ht="24" customHeight="1" x14ac:dyDescent="0.2">
      <c r="A149" s="13"/>
      <c r="B149" s="73"/>
      <c r="C149" s="71" t="s">
        <v>4930</v>
      </c>
      <c r="D149" s="76" t="s">
        <v>69</v>
      </c>
      <c r="E149" s="12">
        <v>44488</v>
      </c>
      <c r="F149" s="74" t="s">
        <v>523</v>
      </c>
      <c r="G149" s="12" t="s">
        <v>4422</v>
      </c>
      <c r="H149" s="75" t="s">
        <v>4423</v>
      </c>
      <c r="I149" s="15">
        <v>66</v>
      </c>
      <c r="J149" s="15">
        <v>56</v>
      </c>
      <c r="K149" s="15">
        <v>16</v>
      </c>
      <c r="L149" s="15">
        <v>6</v>
      </c>
      <c r="M149" s="79">
        <v>14.784000000000001</v>
      </c>
      <c r="N149" s="101">
        <v>14.784000000000001</v>
      </c>
      <c r="O149" s="63">
        <v>2530</v>
      </c>
      <c r="P149" s="64">
        <f>Table2245789101123456789101112131415161718192021222324252627282930313233343536[[#This Row],[PEMBULATAN]]*O149</f>
        <v>37403.520000000004</v>
      </c>
    </row>
    <row r="150" spans="1:16" ht="24" customHeight="1" x14ac:dyDescent="0.2">
      <c r="A150" s="13"/>
      <c r="B150" s="73"/>
      <c r="C150" s="71" t="s">
        <v>4931</v>
      </c>
      <c r="D150" s="76" t="s">
        <v>69</v>
      </c>
      <c r="E150" s="12">
        <v>44488</v>
      </c>
      <c r="F150" s="74" t="s">
        <v>523</v>
      </c>
      <c r="G150" s="12" t="s">
        <v>4422</v>
      </c>
      <c r="H150" s="75" t="s">
        <v>4423</v>
      </c>
      <c r="I150" s="15">
        <v>62</v>
      </c>
      <c r="J150" s="15">
        <v>33</v>
      </c>
      <c r="K150" s="15">
        <v>17</v>
      </c>
      <c r="L150" s="15">
        <v>8</v>
      </c>
      <c r="M150" s="79">
        <v>8.6954999999999991</v>
      </c>
      <c r="N150" s="101">
        <v>8.6954999999999991</v>
      </c>
      <c r="O150" s="63">
        <v>2530</v>
      </c>
      <c r="P150" s="64">
        <f>Table2245789101123456789101112131415161718192021222324252627282930313233343536[[#This Row],[PEMBULATAN]]*O150</f>
        <v>21999.614999999998</v>
      </c>
    </row>
    <row r="151" spans="1:16" ht="24" customHeight="1" x14ac:dyDescent="0.2">
      <c r="A151" s="13"/>
      <c r="B151" s="73"/>
      <c r="C151" s="71" t="s">
        <v>4932</v>
      </c>
      <c r="D151" s="76" t="s">
        <v>69</v>
      </c>
      <c r="E151" s="12">
        <v>44488</v>
      </c>
      <c r="F151" s="74" t="s">
        <v>523</v>
      </c>
      <c r="G151" s="12" t="s">
        <v>4422</v>
      </c>
      <c r="H151" s="75" t="s">
        <v>4423</v>
      </c>
      <c r="I151" s="15">
        <v>81</v>
      </c>
      <c r="J151" s="15">
        <v>55</v>
      </c>
      <c r="K151" s="15">
        <v>14</v>
      </c>
      <c r="L151" s="15">
        <v>6</v>
      </c>
      <c r="M151" s="79">
        <v>15.592499999999999</v>
      </c>
      <c r="N151" s="101">
        <v>15.592499999999999</v>
      </c>
      <c r="O151" s="63">
        <v>2530</v>
      </c>
      <c r="P151" s="64">
        <f>Table2245789101123456789101112131415161718192021222324252627282930313233343536[[#This Row],[PEMBULATAN]]*O151</f>
        <v>39449.025000000001</v>
      </c>
    </row>
    <row r="152" spans="1:16" ht="24" customHeight="1" x14ac:dyDescent="0.2">
      <c r="A152" s="13"/>
      <c r="B152" s="73"/>
      <c r="C152" s="71" t="s">
        <v>4933</v>
      </c>
      <c r="D152" s="76" t="s">
        <v>69</v>
      </c>
      <c r="E152" s="12">
        <v>44488</v>
      </c>
      <c r="F152" s="74" t="s">
        <v>523</v>
      </c>
      <c r="G152" s="12" t="s">
        <v>4422</v>
      </c>
      <c r="H152" s="75" t="s">
        <v>4423</v>
      </c>
      <c r="I152" s="15">
        <v>95</v>
      </c>
      <c r="J152" s="15">
        <v>66</v>
      </c>
      <c r="K152" s="15">
        <v>31</v>
      </c>
      <c r="L152" s="15">
        <v>11</v>
      </c>
      <c r="M152" s="79">
        <v>48.592500000000001</v>
      </c>
      <c r="N152" s="101">
        <v>48.592500000000001</v>
      </c>
      <c r="O152" s="63">
        <v>2530</v>
      </c>
      <c r="P152" s="64">
        <f>Table2245789101123456789101112131415161718192021222324252627282930313233343536[[#This Row],[PEMBULATAN]]*O152</f>
        <v>122939.02500000001</v>
      </c>
    </row>
    <row r="153" spans="1:16" ht="24" customHeight="1" x14ac:dyDescent="0.2">
      <c r="A153" s="13"/>
      <c r="B153" s="73"/>
      <c r="C153" s="71" t="s">
        <v>4934</v>
      </c>
      <c r="D153" s="76" t="s">
        <v>69</v>
      </c>
      <c r="E153" s="12">
        <v>44488</v>
      </c>
      <c r="F153" s="74" t="s">
        <v>523</v>
      </c>
      <c r="G153" s="12" t="s">
        <v>4422</v>
      </c>
      <c r="H153" s="75" t="s">
        <v>4423</v>
      </c>
      <c r="I153" s="15">
        <v>38</v>
      </c>
      <c r="J153" s="15">
        <v>44</v>
      </c>
      <c r="K153" s="15">
        <v>12</v>
      </c>
      <c r="L153" s="15">
        <v>3</v>
      </c>
      <c r="M153" s="79">
        <v>5.016</v>
      </c>
      <c r="N153" s="101">
        <v>5.016</v>
      </c>
      <c r="O153" s="63">
        <v>2530</v>
      </c>
      <c r="P153" s="64">
        <f>Table2245789101123456789101112131415161718192021222324252627282930313233343536[[#This Row],[PEMBULATAN]]*O153</f>
        <v>12690.48</v>
      </c>
    </row>
    <row r="154" spans="1:16" ht="24" customHeight="1" x14ac:dyDescent="0.2">
      <c r="A154" s="13"/>
      <c r="B154" s="73"/>
      <c r="C154" s="71" t="s">
        <v>4935</v>
      </c>
      <c r="D154" s="76" t="s">
        <v>69</v>
      </c>
      <c r="E154" s="12">
        <v>44488</v>
      </c>
      <c r="F154" s="74" t="s">
        <v>523</v>
      </c>
      <c r="G154" s="12" t="s">
        <v>4422</v>
      </c>
      <c r="H154" s="75" t="s">
        <v>4423</v>
      </c>
      <c r="I154" s="15">
        <v>83</v>
      </c>
      <c r="J154" s="15">
        <v>44</v>
      </c>
      <c r="K154" s="15">
        <v>33</v>
      </c>
      <c r="L154" s="15">
        <v>17</v>
      </c>
      <c r="M154" s="79">
        <v>30.129000000000001</v>
      </c>
      <c r="N154" s="101">
        <v>30.129000000000001</v>
      </c>
      <c r="O154" s="63">
        <v>2530</v>
      </c>
      <c r="P154" s="64">
        <f>Table2245789101123456789101112131415161718192021222324252627282930313233343536[[#This Row],[PEMBULATAN]]*O154</f>
        <v>76226.37000000001</v>
      </c>
    </row>
    <row r="155" spans="1:16" ht="24" customHeight="1" x14ac:dyDescent="0.2">
      <c r="A155" s="13"/>
      <c r="B155" s="73"/>
      <c r="C155" s="71" t="s">
        <v>4936</v>
      </c>
      <c r="D155" s="76" t="s">
        <v>69</v>
      </c>
      <c r="E155" s="12">
        <v>44488</v>
      </c>
      <c r="F155" s="74" t="s">
        <v>523</v>
      </c>
      <c r="G155" s="12" t="s">
        <v>4422</v>
      </c>
      <c r="H155" s="75" t="s">
        <v>4423</v>
      </c>
      <c r="I155" s="15">
        <v>33</v>
      </c>
      <c r="J155" s="15">
        <v>20</v>
      </c>
      <c r="K155" s="15">
        <v>5</v>
      </c>
      <c r="L155" s="15">
        <v>1</v>
      </c>
      <c r="M155" s="79">
        <v>0.82499999999999996</v>
      </c>
      <c r="N155" s="101">
        <v>1</v>
      </c>
      <c r="O155" s="63">
        <v>2530</v>
      </c>
      <c r="P155" s="64">
        <f>Table2245789101123456789101112131415161718192021222324252627282930313233343536[[#This Row],[PEMBULATAN]]*O155</f>
        <v>2530</v>
      </c>
    </row>
    <row r="156" spans="1:16" ht="24" customHeight="1" x14ac:dyDescent="0.2">
      <c r="A156" s="13"/>
      <c r="B156" s="73"/>
      <c r="C156" s="71" t="s">
        <v>4937</v>
      </c>
      <c r="D156" s="76" t="s">
        <v>69</v>
      </c>
      <c r="E156" s="12">
        <v>44488</v>
      </c>
      <c r="F156" s="74" t="s">
        <v>523</v>
      </c>
      <c r="G156" s="12" t="s">
        <v>4422</v>
      </c>
      <c r="H156" s="75" t="s">
        <v>4423</v>
      </c>
      <c r="I156" s="15">
        <v>80</v>
      </c>
      <c r="J156" s="15">
        <v>53</v>
      </c>
      <c r="K156" s="15">
        <v>35</v>
      </c>
      <c r="L156" s="15">
        <v>13</v>
      </c>
      <c r="M156" s="79">
        <v>37.1</v>
      </c>
      <c r="N156" s="101">
        <v>37.1</v>
      </c>
      <c r="O156" s="63">
        <v>2530</v>
      </c>
      <c r="P156" s="64">
        <f>Table2245789101123456789101112131415161718192021222324252627282930313233343536[[#This Row],[PEMBULATAN]]*O156</f>
        <v>93863</v>
      </c>
    </row>
    <row r="157" spans="1:16" ht="24" customHeight="1" x14ac:dyDescent="0.2">
      <c r="A157" s="13"/>
      <c r="B157" s="73"/>
      <c r="C157" s="71" t="s">
        <v>4938</v>
      </c>
      <c r="D157" s="76" t="s">
        <v>69</v>
      </c>
      <c r="E157" s="12">
        <v>44488</v>
      </c>
      <c r="F157" s="74" t="s">
        <v>523</v>
      </c>
      <c r="G157" s="12" t="s">
        <v>4422</v>
      </c>
      <c r="H157" s="75" t="s">
        <v>4423</v>
      </c>
      <c r="I157" s="15">
        <v>86</v>
      </c>
      <c r="J157" s="15">
        <v>66</v>
      </c>
      <c r="K157" s="15">
        <v>19</v>
      </c>
      <c r="L157" s="15">
        <v>12</v>
      </c>
      <c r="M157" s="79">
        <v>26.960999999999999</v>
      </c>
      <c r="N157" s="101">
        <v>26.960999999999999</v>
      </c>
      <c r="O157" s="63">
        <v>2530</v>
      </c>
      <c r="P157" s="64">
        <f>Table2245789101123456789101112131415161718192021222324252627282930313233343536[[#This Row],[PEMBULATAN]]*O157</f>
        <v>68211.33</v>
      </c>
    </row>
    <row r="158" spans="1:16" ht="24" customHeight="1" x14ac:dyDescent="0.2">
      <c r="A158" s="13"/>
      <c r="B158" s="73"/>
      <c r="C158" s="71" t="s">
        <v>4939</v>
      </c>
      <c r="D158" s="76" t="s">
        <v>69</v>
      </c>
      <c r="E158" s="12">
        <v>44488</v>
      </c>
      <c r="F158" s="74" t="s">
        <v>523</v>
      </c>
      <c r="G158" s="12" t="s">
        <v>4422</v>
      </c>
      <c r="H158" s="75" t="s">
        <v>4423</v>
      </c>
      <c r="I158" s="15">
        <v>68</v>
      </c>
      <c r="J158" s="15">
        <v>43</v>
      </c>
      <c r="K158" s="15">
        <v>25</v>
      </c>
      <c r="L158" s="15">
        <v>11</v>
      </c>
      <c r="M158" s="79">
        <v>18.274999999999999</v>
      </c>
      <c r="N158" s="101">
        <v>18.274999999999999</v>
      </c>
      <c r="O158" s="63">
        <v>2530</v>
      </c>
      <c r="P158" s="64">
        <f>Table2245789101123456789101112131415161718192021222324252627282930313233343536[[#This Row],[PEMBULATAN]]*O158</f>
        <v>46235.75</v>
      </c>
    </row>
    <row r="159" spans="1:16" ht="24" customHeight="1" x14ac:dyDescent="0.2">
      <c r="A159" s="13"/>
      <c r="B159" s="73"/>
      <c r="C159" s="71" t="s">
        <v>4940</v>
      </c>
      <c r="D159" s="76" t="s">
        <v>69</v>
      </c>
      <c r="E159" s="12">
        <v>44488</v>
      </c>
      <c r="F159" s="74" t="s">
        <v>523</v>
      </c>
      <c r="G159" s="12" t="s">
        <v>4422</v>
      </c>
      <c r="H159" s="75" t="s">
        <v>4423</v>
      </c>
      <c r="I159" s="15">
        <v>96</v>
      </c>
      <c r="J159" s="15">
        <v>67</v>
      </c>
      <c r="K159" s="15">
        <v>34</v>
      </c>
      <c r="L159" s="15">
        <v>22</v>
      </c>
      <c r="M159" s="79">
        <v>54.671999999999997</v>
      </c>
      <c r="N159" s="101">
        <v>54.671999999999997</v>
      </c>
      <c r="O159" s="63">
        <v>2530</v>
      </c>
      <c r="P159" s="64">
        <f>Table2245789101123456789101112131415161718192021222324252627282930313233343536[[#This Row],[PEMBULATAN]]*O159</f>
        <v>138320.16</v>
      </c>
    </row>
    <row r="160" spans="1:16" ht="24" customHeight="1" x14ac:dyDescent="0.2">
      <c r="A160" s="13"/>
      <c r="B160" s="73"/>
      <c r="C160" s="71" t="s">
        <v>4941</v>
      </c>
      <c r="D160" s="76" t="s">
        <v>69</v>
      </c>
      <c r="E160" s="12">
        <v>44488</v>
      </c>
      <c r="F160" s="74" t="s">
        <v>523</v>
      </c>
      <c r="G160" s="12" t="s">
        <v>4422</v>
      </c>
      <c r="H160" s="75" t="s">
        <v>4423</v>
      </c>
      <c r="I160" s="15">
        <v>93</v>
      </c>
      <c r="J160" s="15">
        <v>62</v>
      </c>
      <c r="K160" s="15">
        <v>45</v>
      </c>
      <c r="L160" s="15">
        <v>25</v>
      </c>
      <c r="M160" s="79">
        <v>64.867500000000007</v>
      </c>
      <c r="N160" s="101">
        <v>64.867500000000007</v>
      </c>
      <c r="O160" s="63">
        <v>2530</v>
      </c>
      <c r="P160" s="64">
        <f>Table2245789101123456789101112131415161718192021222324252627282930313233343536[[#This Row],[PEMBULATAN]]*O160</f>
        <v>164114.77500000002</v>
      </c>
    </row>
    <row r="161" spans="1:16" ht="24" customHeight="1" x14ac:dyDescent="0.2">
      <c r="A161" s="13"/>
      <c r="B161" s="73"/>
      <c r="C161" s="71" t="s">
        <v>4942</v>
      </c>
      <c r="D161" s="76" t="s">
        <v>69</v>
      </c>
      <c r="E161" s="12">
        <v>44488</v>
      </c>
      <c r="F161" s="74" t="s">
        <v>523</v>
      </c>
      <c r="G161" s="12" t="s">
        <v>4422</v>
      </c>
      <c r="H161" s="75" t="s">
        <v>4423</v>
      </c>
      <c r="I161" s="15">
        <v>53</v>
      </c>
      <c r="J161" s="15">
        <v>42</v>
      </c>
      <c r="K161" s="15">
        <v>20</v>
      </c>
      <c r="L161" s="15">
        <v>2</v>
      </c>
      <c r="M161" s="79">
        <v>11.13</v>
      </c>
      <c r="N161" s="101">
        <v>11.13</v>
      </c>
      <c r="O161" s="63">
        <v>2530</v>
      </c>
      <c r="P161" s="64">
        <f>Table2245789101123456789101112131415161718192021222324252627282930313233343536[[#This Row],[PEMBULATAN]]*O161</f>
        <v>28158.9</v>
      </c>
    </row>
    <row r="162" spans="1:16" ht="24" customHeight="1" x14ac:dyDescent="0.2">
      <c r="A162" s="13"/>
      <c r="B162" s="73"/>
      <c r="C162" s="71" t="s">
        <v>4943</v>
      </c>
      <c r="D162" s="76" t="s">
        <v>69</v>
      </c>
      <c r="E162" s="12">
        <v>44488</v>
      </c>
      <c r="F162" s="74" t="s">
        <v>523</v>
      </c>
      <c r="G162" s="12" t="s">
        <v>4422</v>
      </c>
      <c r="H162" s="75" t="s">
        <v>4423</v>
      </c>
      <c r="I162" s="15">
        <v>87</v>
      </c>
      <c r="J162" s="15">
        <v>55</v>
      </c>
      <c r="K162" s="15">
        <v>34</v>
      </c>
      <c r="L162" s="15">
        <v>21</v>
      </c>
      <c r="M162" s="79">
        <v>40.672499999999999</v>
      </c>
      <c r="N162" s="101">
        <v>40.672499999999999</v>
      </c>
      <c r="O162" s="63">
        <v>2530</v>
      </c>
      <c r="P162" s="64">
        <f>Table2245789101123456789101112131415161718192021222324252627282930313233343536[[#This Row],[PEMBULATAN]]*O162</f>
        <v>102901.425</v>
      </c>
    </row>
    <row r="163" spans="1:16" ht="24" customHeight="1" x14ac:dyDescent="0.2">
      <c r="A163" s="13"/>
      <c r="B163" s="73"/>
      <c r="C163" s="71" t="s">
        <v>4944</v>
      </c>
      <c r="D163" s="76" t="s">
        <v>69</v>
      </c>
      <c r="E163" s="12">
        <v>44488</v>
      </c>
      <c r="F163" s="74" t="s">
        <v>523</v>
      </c>
      <c r="G163" s="12" t="s">
        <v>4422</v>
      </c>
      <c r="H163" s="75" t="s">
        <v>4423</v>
      </c>
      <c r="I163" s="15">
        <v>90</v>
      </c>
      <c r="J163" s="15">
        <v>60</v>
      </c>
      <c r="K163" s="15">
        <v>20</v>
      </c>
      <c r="L163" s="15">
        <v>11</v>
      </c>
      <c r="M163" s="79">
        <v>27</v>
      </c>
      <c r="N163" s="101">
        <v>27</v>
      </c>
      <c r="O163" s="63">
        <v>2530</v>
      </c>
      <c r="P163" s="64">
        <f>Table2245789101123456789101112131415161718192021222324252627282930313233343536[[#This Row],[PEMBULATAN]]*O163</f>
        <v>68310</v>
      </c>
    </row>
    <row r="164" spans="1:16" ht="24" customHeight="1" x14ac:dyDescent="0.2">
      <c r="A164" s="13"/>
      <c r="B164" s="73"/>
      <c r="C164" s="71" t="s">
        <v>4945</v>
      </c>
      <c r="D164" s="76" t="s">
        <v>69</v>
      </c>
      <c r="E164" s="12">
        <v>44488</v>
      </c>
      <c r="F164" s="74" t="s">
        <v>523</v>
      </c>
      <c r="G164" s="12" t="s">
        <v>4422</v>
      </c>
      <c r="H164" s="75" t="s">
        <v>4423</v>
      </c>
      <c r="I164" s="15">
        <v>82</v>
      </c>
      <c r="J164" s="15">
        <v>65</v>
      </c>
      <c r="K164" s="15">
        <v>23</v>
      </c>
      <c r="L164" s="15">
        <v>9</v>
      </c>
      <c r="M164" s="79">
        <v>30.647500000000001</v>
      </c>
      <c r="N164" s="101">
        <v>30.647500000000001</v>
      </c>
      <c r="O164" s="63">
        <v>2530</v>
      </c>
      <c r="P164" s="64">
        <f>Table2245789101123456789101112131415161718192021222324252627282930313233343536[[#This Row],[PEMBULATAN]]*O164</f>
        <v>77538.175000000003</v>
      </c>
    </row>
    <row r="165" spans="1:16" ht="24" customHeight="1" x14ac:dyDescent="0.2">
      <c r="A165" s="13"/>
      <c r="B165" s="73"/>
      <c r="C165" s="71" t="s">
        <v>4946</v>
      </c>
      <c r="D165" s="76" t="s">
        <v>69</v>
      </c>
      <c r="E165" s="12">
        <v>44488</v>
      </c>
      <c r="F165" s="74" t="s">
        <v>523</v>
      </c>
      <c r="G165" s="12" t="s">
        <v>4422</v>
      </c>
      <c r="H165" s="75" t="s">
        <v>4423</v>
      </c>
      <c r="I165" s="15">
        <v>63</v>
      </c>
      <c r="J165" s="15">
        <v>61</v>
      </c>
      <c r="K165" s="15">
        <v>27</v>
      </c>
      <c r="L165" s="15">
        <v>8</v>
      </c>
      <c r="M165" s="79">
        <v>25.940249999999999</v>
      </c>
      <c r="N165" s="101">
        <v>25.940249999999999</v>
      </c>
      <c r="O165" s="63">
        <v>2530</v>
      </c>
      <c r="P165" s="64">
        <f>Table2245789101123456789101112131415161718192021222324252627282930313233343536[[#This Row],[PEMBULATAN]]*O165</f>
        <v>65628.832500000004</v>
      </c>
    </row>
    <row r="166" spans="1:16" ht="24" customHeight="1" x14ac:dyDescent="0.2">
      <c r="A166" s="13"/>
      <c r="B166" s="73"/>
      <c r="C166" s="71" t="s">
        <v>4947</v>
      </c>
      <c r="D166" s="76" t="s">
        <v>69</v>
      </c>
      <c r="E166" s="12">
        <v>44488</v>
      </c>
      <c r="F166" s="74" t="s">
        <v>523</v>
      </c>
      <c r="G166" s="12" t="s">
        <v>4422</v>
      </c>
      <c r="H166" s="75" t="s">
        <v>4423</v>
      </c>
      <c r="I166" s="15">
        <v>83</v>
      </c>
      <c r="J166" s="15">
        <v>62</v>
      </c>
      <c r="K166" s="15">
        <v>28</v>
      </c>
      <c r="L166" s="15">
        <v>18</v>
      </c>
      <c r="M166" s="79">
        <v>36.021999999999998</v>
      </c>
      <c r="N166" s="101">
        <v>36.021999999999998</v>
      </c>
      <c r="O166" s="63">
        <v>2530</v>
      </c>
      <c r="P166" s="64">
        <f>Table2245789101123456789101112131415161718192021222324252627282930313233343536[[#This Row],[PEMBULATAN]]*O166</f>
        <v>91135.659999999989</v>
      </c>
    </row>
    <row r="167" spans="1:16" ht="24" customHeight="1" x14ac:dyDescent="0.2">
      <c r="A167" s="13"/>
      <c r="B167" s="73"/>
      <c r="C167" s="71" t="s">
        <v>4948</v>
      </c>
      <c r="D167" s="76" t="s">
        <v>69</v>
      </c>
      <c r="E167" s="12">
        <v>44488</v>
      </c>
      <c r="F167" s="74" t="s">
        <v>523</v>
      </c>
      <c r="G167" s="12" t="s">
        <v>4422</v>
      </c>
      <c r="H167" s="75" t="s">
        <v>4423</v>
      </c>
      <c r="I167" s="15">
        <v>93</v>
      </c>
      <c r="J167" s="15">
        <v>54</v>
      </c>
      <c r="K167" s="15">
        <v>35</v>
      </c>
      <c r="L167" s="15">
        <v>18</v>
      </c>
      <c r="M167" s="79">
        <v>43.942500000000003</v>
      </c>
      <c r="N167" s="101">
        <v>43.942500000000003</v>
      </c>
      <c r="O167" s="63">
        <v>2530</v>
      </c>
      <c r="P167" s="64">
        <f>Table2245789101123456789101112131415161718192021222324252627282930313233343536[[#This Row],[PEMBULATAN]]*O167</f>
        <v>111174.52500000001</v>
      </c>
    </row>
    <row r="168" spans="1:16" ht="24" customHeight="1" x14ac:dyDescent="0.2">
      <c r="A168" s="13"/>
      <c r="B168" s="73"/>
      <c r="C168" s="71" t="s">
        <v>4949</v>
      </c>
      <c r="D168" s="76" t="s">
        <v>69</v>
      </c>
      <c r="E168" s="12">
        <v>44488</v>
      </c>
      <c r="F168" s="74" t="s">
        <v>523</v>
      </c>
      <c r="G168" s="12" t="s">
        <v>4422</v>
      </c>
      <c r="H168" s="75" t="s">
        <v>4423</v>
      </c>
      <c r="I168" s="15">
        <v>93</v>
      </c>
      <c r="J168" s="15">
        <v>57</v>
      </c>
      <c r="K168" s="15">
        <v>31</v>
      </c>
      <c r="L168" s="15">
        <v>21</v>
      </c>
      <c r="M168" s="79">
        <v>41.082749999999997</v>
      </c>
      <c r="N168" s="101">
        <v>41.082749999999997</v>
      </c>
      <c r="O168" s="63">
        <v>2530</v>
      </c>
      <c r="P168" s="64">
        <f>Table2245789101123456789101112131415161718192021222324252627282930313233343536[[#This Row],[PEMBULATAN]]*O168</f>
        <v>103939.3575</v>
      </c>
    </row>
    <row r="169" spans="1:16" ht="24" customHeight="1" x14ac:dyDescent="0.2">
      <c r="A169" s="13"/>
      <c r="B169" s="73"/>
      <c r="C169" s="71" t="s">
        <v>4950</v>
      </c>
      <c r="D169" s="76" t="s">
        <v>69</v>
      </c>
      <c r="E169" s="12">
        <v>44488</v>
      </c>
      <c r="F169" s="74" t="s">
        <v>523</v>
      </c>
      <c r="G169" s="12" t="s">
        <v>4422</v>
      </c>
      <c r="H169" s="75" t="s">
        <v>4423</v>
      </c>
      <c r="I169" s="15">
        <v>73</v>
      </c>
      <c r="J169" s="15">
        <v>64</v>
      </c>
      <c r="K169" s="15">
        <v>25</v>
      </c>
      <c r="L169" s="15">
        <v>11</v>
      </c>
      <c r="M169" s="79">
        <v>29.2</v>
      </c>
      <c r="N169" s="101">
        <v>29.2</v>
      </c>
      <c r="O169" s="63">
        <v>2530</v>
      </c>
      <c r="P169" s="64">
        <f>Table2245789101123456789101112131415161718192021222324252627282930313233343536[[#This Row],[PEMBULATAN]]*O169</f>
        <v>73876</v>
      </c>
    </row>
    <row r="170" spans="1:16" ht="24" customHeight="1" x14ac:dyDescent="0.2">
      <c r="A170" s="13"/>
      <c r="B170" s="73"/>
      <c r="C170" s="71" t="s">
        <v>4951</v>
      </c>
      <c r="D170" s="76" t="s">
        <v>69</v>
      </c>
      <c r="E170" s="12">
        <v>44488</v>
      </c>
      <c r="F170" s="74" t="s">
        <v>523</v>
      </c>
      <c r="G170" s="12" t="s">
        <v>4422</v>
      </c>
      <c r="H170" s="75" t="s">
        <v>4423</v>
      </c>
      <c r="I170" s="15">
        <v>93</v>
      </c>
      <c r="J170" s="15">
        <v>57</v>
      </c>
      <c r="K170" s="15">
        <v>40</v>
      </c>
      <c r="L170" s="15">
        <v>24</v>
      </c>
      <c r="M170" s="79">
        <v>53.01</v>
      </c>
      <c r="N170" s="101">
        <v>53.01</v>
      </c>
      <c r="O170" s="63">
        <v>2530</v>
      </c>
      <c r="P170" s="64">
        <f>Table2245789101123456789101112131415161718192021222324252627282930313233343536[[#This Row],[PEMBULATAN]]*O170</f>
        <v>134115.29999999999</v>
      </c>
    </row>
    <row r="171" spans="1:16" ht="24" customHeight="1" x14ac:dyDescent="0.2">
      <c r="A171" s="13"/>
      <c r="B171" s="73"/>
      <c r="C171" s="71" t="s">
        <v>4952</v>
      </c>
      <c r="D171" s="76" t="s">
        <v>69</v>
      </c>
      <c r="E171" s="12">
        <v>44488</v>
      </c>
      <c r="F171" s="74" t="s">
        <v>523</v>
      </c>
      <c r="G171" s="12" t="s">
        <v>4422</v>
      </c>
      <c r="H171" s="75" t="s">
        <v>4423</v>
      </c>
      <c r="I171" s="15">
        <v>70</v>
      </c>
      <c r="J171" s="15">
        <v>61</v>
      </c>
      <c r="K171" s="15">
        <v>26</v>
      </c>
      <c r="L171" s="15">
        <v>6</v>
      </c>
      <c r="M171" s="79">
        <v>27.754999999999999</v>
      </c>
      <c r="N171" s="101">
        <v>27.754999999999999</v>
      </c>
      <c r="O171" s="63">
        <v>2530</v>
      </c>
      <c r="P171" s="64">
        <f>Table2245789101123456789101112131415161718192021222324252627282930313233343536[[#This Row],[PEMBULATAN]]*O171</f>
        <v>70220.149999999994</v>
      </c>
    </row>
    <row r="172" spans="1:16" ht="24" customHeight="1" x14ac:dyDescent="0.2">
      <c r="A172" s="13"/>
      <c r="B172" s="73"/>
      <c r="C172" s="71" t="s">
        <v>4953</v>
      </c>
      <c r="D172" s="76" t="s">
        <v>69</v>
      </c>
      <c r="E172" s="12">
        <v>44488</v>
      </c>
      <c r="F172" s="74" t="s">
        <v>523</v>
      </c>
      <c r="G172" s="12" t="s">
        <v>4422</v>
      </c>
      <c r="H172" s="75" t="s">
        <v>4423</v>
      </c>
      <c r="I172" s="15">
        <v>70</v>
      </c>
      <c r="J172" s="15">
        <v>60</v>
      </c>
      <c r="K172" s="15">
        <v>8</v>
      </c>
      <c r="L172" s="15">
        <v>1</v>
      </c>
      <c r="M172" s="79">
        <v>8.4</v>
      </c>
      <c r="N172" s="101">
        <v>9</v>
      </c>
      <c r="O172" s="63">
        <v>2530</v>
      </c>
      <c r="P172" s="64">
        <f>Table2245789101123456789101112131415161718192021222324252627282930313233343536[[#This Row],[PEMBULATAN]]*O172</f>
        <v>22770</v>
      </c>
    </row>
    <row r="173" spans="1:16" ht="24" customHeight="1" x14ac:dyDescent="0.2">
      <c r="A173" s="13"/>
      <c r="B173" s="73"/>
      <c r="C173" s="71" t="s">
        <v>4954</v>
      </c>
      <c r="D173" s="76" t="s">
        <v>69</v>
      </c>
      <c r="E173" s="12">
        <v>44488</v>
      </c>
      <c r="F173" s="74" t="s">
        <v>523</v>
      </c>
      <c r="G173" s="12" t="s">
        <v>4422</v>
      </c>
      <c r="H173" s="75" t="s">
        <v>4423</v>
      </c>
      <c r="I173" s="15">
        <v>80</v>
      </c>
      <c r="J173" s="15">
        <v>65</v>
      </c>
      <c r="K173" s="15">
        <v>30</v>
      </c>
      <c r="L173" s="15">
        <v>12</v>
      </c>
      <c r="M173" s="79">
        <v>39</v>
      </c>
      <c r="N173" s="101">
        <v>39</v>
      </c>
      <c r="O173" s="63">
        <v>2530</v>
      </c>
      <c r="P173" s="64">
        <f>Table2245789101123456789101112131415161718192021222324252627282930313233343536[[#This Row],[PEMBULATAN]]*O173</f>
        <v>98670</v>
      </c>
    </row>
    <row r="174" spans="1:16" ht="24" customHeight="1" x14ac:dyDescent="0.2">
      <c r="A174" s="13"/>
      <c r="B174" s="73"/>
      <c r="C174" s="71" t="s">
        <v>4955</v>
      </c>
      <c r="D174" s="76" t="s">
        <v>69</v>
      </c>
      <c r="E174" s="12">
        <v>44488</v>
      </c>
      <c r="F174" s="74" t="s">
        <v>523</v>
      </c>
      <c r="G174" s="12" t="s">
        <v>4422</v>
      </c>
      <c r="H174" s="75" t="s">
        <v>4423</v>
      </c>
      <c r="I174" s="15">
        <v>62</v>
      </c>
      <c r="J174" s="15">
        <v>53</v>
      </c>
      <c r="K174" s="15">
        <v>21</v>
      </c>
      <c r="L174" s="15">
        <v>4</v>
      </c>
      <c r="M174" s="79">
        <v>17.2515</v>
      </c>
      <c r="N174" s="101">
        <v>17.2515</v>
      </c>
      <c r="O174" s="63">
        <v>2530</v>
      </c>
      <c r="P174" s="64">
        <f>Table2245789101123456789101112131415161718192021222324252627282930313233343536[[#This Row],[PEMBULATAN]]*O174</f>
        <v>43646.294999999998</v>
      </c>
    </row>
    <row r="175" spans="1:16" ht="24" customHeight="1" x14ac:dyDescent="0.2">
      <c r="A175" s="13"/>
      <c r="B175" s="73"/>
      <c r="C175" s="71" t="s">
        <v>4956</v>
      </c>
      <c r="D175" s="76" t="s">
        <v>69</v>
      </c>
      <c r="E175" s="12">
        <v>44488</v>
      </c>
      <c r="F175" s="74" t="s">
        <v>523</v>
      </c>
      <c r="G175" s="12" t="s">
        <v>4422</v>
      </c>
      <c r="H175" s="75" t="s">
        <v>4423</v>
      </c>
      <c r="I175" s="15">
        <v>63</v>
      </c>
      <c r="J175" s="15">
        <v>60</v>
      </c>
      <c r="K175" s="15">
        <v>30</v>
      </c>
      <c r="L175" s="15">
        <v>9</v>
      </c>
      <c r="M175" s="79">
        <v>28.35</v>
      </c>
      <c r="N175" s="101">
        <v>29</v>
      </c>
      <c r="O175" s="63">
        <v>2530</v>
      </c>
      <c r="P175" s="64">
        <f>Table2245789101123456789101112131415161718192021222324252627282930313233343536[[#This Row],[PEMBULATAN]]*O175</f>
        <v>73370</v>
      </c>
    </row>
    <row r="176" spans="1:16" ht="24" customHeight="1" x14ac:dyDescent="0.2">
      <c r="A176" s="13"/>
      <c r="B176" s="73"/>
      <c r="C176" s="71" t="s">
        <v>4957</v>
      </c>
      <c r="D176" s="76" t="s">
        <v>69</v>
      </c>
      <c r="E176" s="12">
        <v>44488</v>
      </c>
      <c r="F176" s="74" t="s">
        <v>523</v>
      </c>
      <c r="G176" s="12" t="s">
        <v>4422</v>
      </c>
      <c r="H176" s="75" t="s">
        <v>4423</v>
      </c>
      <c r="I176" s="15">
        <v>90</v>
      </c>
      <c r="J176" s="15">
        <v>64</v>
      </c>
      <c r="K176" s="15">
        <v>33</v>
      </c>
      <c r="L176" s="15">
        <v>19</v>
      </c>
      <c r="M176" s="79">
        <v>47.52</v>
      </c>
      <c r="N176" s="101">
        <v>47.52</v>
      </c>
      <c r="O176" s="63">
        <v>2530</v>
      </c>
      <c r="P176" s="64">
        <f>Table2245789101123456789101112131415161718192021222324252627282930313233343536[[#This Row],[PEMBULATAN]]*O176</f>
        <v>120225.60000000001</v>
      </c>
    </row>
    <row r="177" spans="1:16" ht="24" customHeight="1" x14ac:dyDescent="0.2">
      <c r="A177" s="13"/>
      <c r="B177" s="73"/>
      <c r="C177" s="71" t="s">
        <v>4958</v>
      </c>
      <c r="D177" s="76" t="s">
        <v>69</v>
      </c>
      <c r="E177" s="12">
        <v>44488</v>
      </c>
      <c r="F177" s="74" t="s">
        <v>523</v>
      </c>
      <c r="G177" s="12" t="s">
        <v>4422</v>
      </c>
      <c r="H177" s="75" t="s">
        <v>4423</v>
      </c>
      <c r="I177" s="15">
        <v>84</v>
      </c>
      <c r="J177" s="15">
        <v>63</v>
      </c>
      <c r="K177" s="15">
        <v>38</v>
      </c>
      <c r="L177" s="15">
        <v>20</v>
      </c>
      <c r="M177" s="79">
        <v>50.274000000000001</v>
      </c>
      <c r="N177" s="101">
        <v>50.274000000000001</v>
      </c>
      <c r="O177" s="63">
        <v>2530</v>
      </c>
      <c r="P177" s="64">
        <f>Table2245789101123456789101112131415161718192021222324252627282930313233343536[[#This Row],[PEMBULATAN]]*O177</f>
        <v>127193.22</v>
      </c>
    </row>
    <row r="178" spans="1:16" ht="24" customHeight="1" x14ac:dyDescent="0.2">
      <c r="A178" s="13"/>
      <c r="B178" s="73"/>
      <c r="C178" s="71" t="s">
        <v>4959</v>
      </c>
      <c r="D178" s="76" t="s">
        <v>69</v>
      </c>
      <c r="E178" s="12">
        <v>44488</v>
      </c>
      <c r="F178" s="74" t="s">
        <v>523</v>
      </c>
      <c r="G178" s="12" t="s">
        <v>4422</v>
      </c>
      <c r="H178" s="75" t="s">
        <v>4423</v>
      </c>
      <c r="I178" s="15">
        <v>63</v>
      </c>
      <c r="J178" s="15">
        <v>67</v>
      </c>
      <c r="K178" s="15">
        <v>20</v>
      </c>
      <c r="L178" s="15">
        <v>7</v>
      </c>
      <c r="M178" s="79">
        <v>21.105</v>
      </c>
      <c r="N178" s="101">
        <v>21.105</v>
      </c>
      <c r="O178" s="63">
        <v>2530</v>
      </c>
      <c r="P178" s="64">
        <f>Table2245789101123456789101112131415161718192021222324252627282930313233343536[[#This Row],[PEMBULATAN]]*O178</f>
        <v>53395.65</v>
      </c>
    </row>
    <row r="179" spans="1:16" ht="24" customHeight="1" x14ac:dyDescent="0.2">
      <c r="A179" s="13"/>
      <c r="B179" s="73"/>
      <c r="C179" s="71" t="s">
        <v>4960</v>
      </c>
      <c r="D179" s="76" t="s">
        <v>69</v>
      </c>
      <c r="E179" s="12">
        <v>44488</v>
      </c>
      <c r="F179" s="74" t="s">
        <v>523</v>
      </c>
      <c r="G179" s="12" t="s">
        <v>4422</v>
      </c>
      <c r="H179" s="75" t="s">
        <v>4423</v>
      </c>
      <c r="I179" s="15">
        <v>90</v>
      </c>
      <c r="J179" s="15">
        <v>60</v>
      </c>
      <c r="K179" s="15">
        <v>36</v>
      </c>
      <c r="L179" s="15">
        <v>13</v>
      </c>
      <c r="M179" s="79">
        <v>48.6</v>
      </c>
      <c r="N179" s="101">
        <v>48.6</v>
      </c>
      <c r="O179" s="63">
        <v>2530</v>
      </c>
      <c r="P179" s="64">
        <f>Table2245789101123456789101112131415161718192021222324252627282930313233343536[[#This Row],[PEMBULATAN]]*O179</f>
        <v>122958</v>
      </c>
    </row>
    <row r="180" spans="1:16" ht="24" customHeight="1" x14ac:dyDescent="0.2">
      <c r="A180" s="13"/>
      <c r="B180" s="73"/>
      <c r="C180" s="71" t="s">
        <v>4961</v>
      </c>
      <c r="D180" s="76" t="s">
        <v>69</v>
      </c>
      <c r="E180" s="12">
        <v>44488</v>
      </c>
      <c r="F180" s="74" t="s">
        <v>523</v>
      </c>
      <c r="G180" s="12" t="s">
        <v>4422</v>
      </c>
      <c r="H180" s="75" t="s">
        <v>4423</v>
      </c>
      <c r="I180" s="15">
        <v>93</v>
      </c>
      <c r="J180" s="15">
        <v>62</v>
      </c>
      <c r="K180" s="15">
        <v>34</v>
      </c>
      <c r="L180" s="15">
        <v>22</v>
      </c>
      <c r="M180" s="79">
        <v>49.011000000000003</v>
      </c>
      <c r="N180" s="101">
        <v>49.011000000000003</v>
      </c>
      <c r="O180" s="63">
        <v>2530</v>
      </c>
      <c r="P180" s="64">
        <f>Table2245789101123456789101112131415161718192021222324252627282930313233343536[[#This Row],[PEMBULATAN]]*O180</f>
        <v>123997.83</v>
      </c>
    </row>
    <row r="181" spans="1:16" ht="24" customHeight="1" x14ac:dyDescent="0.2">
      <c r="A181" s="13"/>
      <c r="B181" s="73"/>
      <c r="C181" s="71" t="s">
        <v>4962</v>
      </c>
      <c r="D181" s="76" t="s">
        <v>69</v>
      </c>
      <c r="E181" s="12">
        <v>44488</v>
      </c>
      <c r="F181" s="74" t="s">
        <v>523</v>
      </c>
      <c r="G181" s="12" t="s">
        <v>4422</v>
      </c>
      <c r="H181" s="75" t="s">
        <v>4423</v>
      </c>
      <c r="I181" s="15">
        <v>70</v>
      </c>
      <c r="J181" s="15">
        <v>42</v>
      </c>
      <c r="K181" s="15">
        <v>41</v>
      </c>
      <c r="L181" s="15">
        <v>12</v>
      </c>
      <c r="M181" s="79">
        <v>30.135000000000002</v>
      </c>
      <c r="N181" s="101">
        <v>30.135000000000002</v>
      </c>
      <c r="O181" s="63">
        <v>2530</v>
      </c>
      <c r="P181" s="64">
        <f>Table2245789101123456789101112131415161718192021222324252627282930313233343536[[#This Row],[PEMBULATAN]]*O181</f>
        <v>76241.55</v>
      </c>
    </row>
    <row r="182" spans="1:16" ht="24" customHeight="1" x14ac:dyDescent="0.2">
      <c r="A182" s="13"/>
      <c r="B182" s="73"/>
      <c r="C182" s="71" t="s">
        <v>4963</v>
      </c>
      <c r="D182" s="76" t="s">
        <v>69</v>
      </c>
      <c r="E182" s="12">
        <v>44488</v>
      </c>
      <c r="F182" s="74" t="s">
        <v>523</v>
      </c>
      <c r="G182" s="12" t="s">
        <v>4422</v>
      </c>
      <c r="H182" s="75" t="s">
        <v>4423</v>
      </c>
      <c r="I182" s="15">
        <v>83</v>
      </c>
      <c r="J182" s="15">
        <v>61</v>
      </c>
      <c r="K182" s="15">
        <v>27</v>
      </c>
      <c r="L182" s="15">
        <v>18</v>
      </c>
      <c r="M182" s="79">
        <v>34.175249999999998</v>
      </c>
      <c r="N182" s="101">
        <v>34.175249999999998</v>
      </c>
      <c r="O182" s="63">
        <v>2530</v>
      </c>
      <c r="P182" s="64">
        <f>Table2245789101123456789101112131415161718192021222324252627282930313233343536[[#This Row],[PEMBULATAN]]*O182</f>
        <v>86463.382499999992</v>
      </c>
    </row>
    <row r="183" spans="1:16" ht="24" customHeight="1" x14ac:dyDescent="0.2">
      <c r="A183" s="13"/>
      <c r="B183" s="73"/>
      <c r="C183" s="71" t="s">
        <v>4964</v>
      </c>
      <c r="D183" s="76" t="s">
        <v>69</v>
      </c>
      <c r="E183" s="12">
        <v>44488</v>
      </c>
      <c r="F183" s="74" t="s">
        <v>523</v>
      </c>
      <c r="G183" s="12" t="s">
        <v>4422</v>
      </c>
      <c r="H183" s="75" t="s">
        <v>4423</v>
      </c>
      <c r="I183" s="15">
        <v>62</v>
      </c>
      <c r="J183" s="15">
        <v>42</v>
      </c>
      <c r="K183" s="15">
        <v>19</v>
      </c>
      <c r="L183" s="15">
        <v>4</v>
      </c>
      <c r="M183" s="79">
        <v>12.369</v>
      </c>
      <c r="N183" s="101">
        <v>13</v>
      </c>
      <c r="O183" s="63">
        <v>2530</v>
      </c>
      <c r="P183" s="64">
        <f>Table2245789101123456789101112131415161718192021222324252627282930313233343536[[#This Row],[PEMBULATAN]]*O183</f>
        <v>32890</v>
      </c>
    </row>
    <row r="184" spans="1:16" ht="24" customHeight="1" x14ac:dyDescent="0.2">
      <c r="A184" s="13"/>
      <c r="B184" s="73"/>
      <c r="C184" s="71" t="s">
        <v>4965</v>
      </c>
      <c r="D184" s="76" t="s">
        <v>69</v>
      </c>
      <c r="E184" s="12">
        <v>44488</v>
      </c>
      <c r="F184" s="74" t="s">
        <v>523</v>
      </c>
      <c r="G184" s="12" t="s">
        <v>4422</v>
      </c>
      <c r="H184" s="75" t="s">
        <v>4423</v>
      </c>
      <c r="I184" s="15">
        <v>65</v>
      </c>
      <c r="J184" s="15">
        <v>66</v>
      </c>
      <c r="K184" s="15">
        <v>16</v>
      </c>
      <c r="L184" s="15">
        <v>8</v>
      </c>
      <c r="M184" s="79">
        <v>17.16</v>
      </c>
      <c r="N184" s="101">
        <v>17.16</v>
      </c>
      <c r="O184" s="63">
        <v>2530</v>
      </c>
      <c r="P184" s="64">
        <f>Table2245789101123456789101112131415161718192021222324252627282930313233343536[[#This Row],[PEMBULATAN]]*O184</f>
        <v>43414.8</v>
      </c>
    </row>
    <row r="185" spans="1:16" ht="24" customHeight="1" x14ac:dyDescent="0.2">
      <c r="A185" s="13"/>
      <c r="B185" s="73"/>
      <c r="C185" s="71" t="s">
        <v>4966</v>
      </c>
      <c r="D185" s="76" t="s">
        <v>69</v>
      </c>
      <c r="E185" s="12">
        <v>44488</v>
      </c>
      <c r="F185" s="74" t="s">
        <v>523</v>
      </c>
      <c r="G185" s="12" t="s">
        <v>4422</v>
      </c>
      <c r="H185" s="75" t="s">
        <v>4423</v>
      </c>
      <c r="I185" s="15">
        <v>104</v>
      </c>
      <c r="J185" s="15">
        <v>56</v>
      </c>
      <c r="K185" s="15">
        <v>29</v>
      </c>
      <c r="L185" s="15">
        <v>20</v>
      </c>
      <c r="M185" s="79">
        <v>42.223999999999997</v>
      </c>
      <c r="N185" s="101">
        <v>42.223999999999997</v>
      </c>
      <c r="O185" s="63">
        <v>2530</v>
      </c>
      <c r="P185" s="64">
        <f>Table2245789101123456789101112131415161718192021222324252627282930313233343536[[#This Row],[PEMBULATAN]]*O185</f>
        <v>106826.71999999999</v>
      </c>
    </row>
    <row r="186" spans="1:16" ht="24" customHeight="1" x14ac:dyDescent="0.2">
      <c r="A186" s="13"/>
      <c r="B186" s="73"/>
      <c r="C186" s="71" t="s">
        <v>4967</v>
      </c>
      <c r="D186" s="76" t="s">
        <v>69</v>
      </c>
      <c r="E186" s="12">
        <v>44488</v>
      </c>
      <c r="F186" s="74" t="s">
        <v>523</v>
      </c>
      <c r="G186" s="12" t="s">
        <v>4422</v>
      </c>
      <c r="H186" s="75" t="s">
        <v>4423</v>
      </c>
      <c r="I186" s="15">
        <v>99</v>
      </c>
      <c r="J186" s="15">
        <v>60</v>
      </c>
      <c r="K186" s="15">
        <v>17</v>
      </c>
      <c r="L186" s="15">
        <v>7</v>
      </c>
      <c r="M186" s="79">
        <v>25.245000000000001</v>
      </c>
      <c r="N186" s="101">
        <v>25.245000000000001</v>
      </c>
      <c r="O186" s="63">
        <v>2530</v>
      </c>
      <c r="P186" s="64">
        <f>Table2245789101123456789101112131415161718192021222324252627282930313233343536[[#This Row],[PEMBULATAN]]*O186</f>
        <v>63869.850000000006</v>
      </c>
    </row>
    <row r="187" spans="1:16" ht="24" customHeight="1" x14ac:dyDescent="0.2">
      <c r="A187" s="13"/>
      <c r="B187" s="73"/>
      <c r="C187" s="71" t="s">
        <v>4968</v>
      </c>
      <c r="D187" s="76" t="s">
        <v>69</v>
      </c>
      <c r="E187" s="12">
        <v>44488</v>
      </c>
      <c r="F187" s="74" t="s">
        <v>523</v>
      </c>
      <c r="G187" s="12" t="s">
        <v>4422</v>
      </c>
      <c r="H187" s="75" t="s">
        <v>4423</v>
      </c>
      <c r="I187" s="15">
        <v>88</v>
      </c>
      <c r="J187" s="15">
        <v>69</v>
      </c>
      <c r="K187" s="15">
        <v>20</v>
      </c>
      <c r="L187" s="15">
        <v>13</v>
      </c>
      <c r="M187" s="79">
        <v>30.36</v>
      </c>
      <c r="N187" s="101">
        <v>31</v>
      </c>
      <c r="O187" s="63">
        <v>2530</v>
      </c>
      <c r="P187" s="64">
        <f>Table2245789101123456789101112131415161718192021222324252627282930313233343536[[#This Row],[PEMBULATAN]]*O187</f>
        <v>78430</v>
      </c>
    </row>
    <row r="188" spans="1:16" ht="24" customHeight="1" x14ac:dyDescent="0.2">
      <c r="A188" s="13"/>
      <c r="B188" s="73"/>
      <c r="C188" s="71" t="s">
        <v>4969</v>
      </c>
      <c r="D188" s="76" t="s">
        <v>69</v>
      </c>
      <c r="E188" s="12">
        <v>44488</v>
      </c>
      <c r="F188" s="74" t="s">
        <v>523</v>
      </c>
      <c r="G188" s="12" t="s">
        <v>4422</v>
      </c>
      <c r="H188" s="75" t="s">
        <v>4423</v>
      </c>
      <c r="I188" s="15">
        <v>45</v>
      </c>
      <c r="J188" s="15">
        <v>41</v>
      </c>
      <c r="K188" s="15">
        <v>12</v>
      </c>
      <c r="L188" s="15">
        <v>3</v>
      </c>
      <c r="M188" s="79">
        <v>5.5350000000000001</v>
      </c>
      <c r="N188" s="101">
        <v>5.5350000000000001</v>
      </c>
      <c r="O188" s="63">
        <v>2530</v>
      </c>
      <c r="P188" s="64">
        <f>Table2245789101123456789101112131415161718192021222324252627282930313233343536[[#This Row],[PEMBULATAN]]*O188</f>
        <v>14003.550000000001</v>
      </c>
    </row>
    <row r="189" spans="1:16" ht="24" customHeight="1" x14ac:dyDescent="0.2">
      <c r="A189" s="13"/>
      <c r="B189" s="73"/>
      <c r="C189" s="71" t="s">
        <v>4970</v>
      </c>
      <c r="D189" s="76" t="s">
        <v>69</v>
      </c>
      <c r="E189" s="12">
        <v>44488</v>
      </c>
      <c r="F189" s="74" t="s">
        <v>523</v>
      </c>
      <c r="G189" s="12" t="s">
        <v>4422</v>
      </c>
      <c r="H189" s="75" t="s">
        <v>4423</v>
      </c>
      <c r="I189" s="15">
        <v>60</v>
      </c>
      <c r="J189" s="15">
        <v>70</v>
      </c>
      <c r="K189" s="15">
        <v>18</v>
      </c>
      <c r="L189" s="15">
        <v>14</v>
      </c>
      <c r="M189" s="79">
        <v>18.899999999999999</v>
      </c>
      <c r="N189" s="101">
        <v>18.899999999999999</v>
      </c>
      <c r="O189" s="63">
        <v>2530</v>
      </c>
      <c r="P189" s="64">
        <f>Table2245789101123456789101112131415161718192021222324252627282930313233343536[[#This Row],[PEMBULATAN]]*O189</f>
        <v>47817</v>
      </c>
    </row>
    <row r="190" spans="1:16" ht="24" customHeight="1" x14ac:dyDescent="0.2">
      <c r="A190" s="13"/>
      <c r="B190" s="73"/>
      <c r="C190" s="71" t="s">
        <v>4971</v>
      </c>
      <c r="D190" s="76" t="s">
        <v>69</v>
      </c>
      <c r="E190" s="12">
        <v>44488</v>
      </c>
      <c r="F190" s="74" t="s">
        <v>523</v>
      </c>
      <c r="G190" s="12" t="s">
        <v>4422</v>
      </c>
      <c r="H190" s="75" t="s">
        <v>4423</v>
      </c>
      <c r="I190" s="15">
        <v>102</v>
      </c>
      <c r="J190" s="15">
        <v>70</v>
      </c>
      <c r="K190" s="15">
        <v>26</v>
      </c>
      <c r="L190" s="15">
        <v>18</v>
      </c>
      <c r="M190" s="79">
        <v>46.41</v>
      </c>
      <c r="N190" s="101">
        <v>47</v>
      </c>
      <c r="O190" s="63">
        <v>2530</v>
      </c>
      <c r="P190" s="64">
        <f>Table2245789101123456789101112131415161718192021222324252627282930313233343536[[#This Row],[PEMBULATAN]]*O190</f>
        <v>118910</v>
      </c>
    </row>
    <row r="191" spans="1:16" ht="24" customHeight="1" x14ac:dyDescent="0.2">
      <c r="A191" s="13"/>
      <c r="B191" s="73"/>
      <c r="C191" s="71" t="s">
        <v>4972</v>
      </c>
      <c r="D191" s="76" t="s">
        <v>69</v>
      </c>
      <c r="E191" s="12">
        <v>44488</v>
      </c>
      <c r="F191" s="74" t="s">
        <v>523</v>
      </c>
      <c r="G191" s="12" t="s">
        <v>4422</v>
      </c>
      <c r="H191" s="75" t="s">
        <v>4423</v>
      </c>
      <c r="I191" s="15">
        <v>67</v>
      </c>
      <c r="J191" s="15">
        <v>65</v>
      </c>
      <c r="K191" s="15">
        <v>20</v>
      </c>
      <c r="L191" s="15">
        <v>12</v>
      </c>
      <c r="M191" s="79">
        <v>21.774999999999999</v>
      </c>
      <c r="N191" s="101">
        <v>21.774999999999999</v>
      </c>
      <c r="O191" s="63">
        <v>2530</v>
      </c>
      <c r="P191" s="64">
        <f>Table2245789101123456789101112131415161718192021222324252627282930313233343536[[#This Row],[PEMBULATAN]]*O191</f>
        <v>55090.75</v>
      </c>
    </row>
    <row r="192" spans="1:16" ht="24" customHeight="1" x14ac:dyDescent="0.2">
      <c r="A192" s="13"/>
      <c r="B192" s="73"/>
      <c r="C192" s="71" t="s">
        <v>4973</v>
      </c>
      <c r="D192" s="76" t="s">
        <v>69</v>
      </c>
      <c r="E192" s="12">
        <v>44488</v>
      </c>
      <c r="F192" s="74" t="s">
        <v>523</v>
      </c>
      <c r="G192" s="12" t="s">
        <v>4422</v>
      </c>
      <c r="H192" s="75" t="s">
        <v>4423</v>
      </c>
      <c r="I192" s="15">
        <v>76</v>
      </c>
      <c r="J192" s="15">
        <v>70</v>
      </c>
      <c r="K192" s="15">
        <v>25</v>
      </c>
      <c r="L192" s="15">
        <v>11</v>
      </c>
      <c r="M192" s="79">
        <v>33.25</v>
      </c>
      <c r="N192" s="101">
        <v>33.25</v>
      </c>
      <c r="O192" s="63">
        <v>2530</v>
      </c>
      <c r="P192" s="64">
        <f>Table2245789101123456789101112131415161718192021222324252627282930313233343536[[#This Row],[PEMBULATAN]]*O192</f>
        <v>84122.5</v>
      </c>
    </row>
    <row r="193" spans="1:16" ht="24" customHeight="1" x14ac:dyDescent="0.2">
      <c r="A193" s="13"/>
      <c r="B193" s="73"/>
      <c r="C193" s="71" t="s">
        <v>4974</v>
      </c>
      <c r="D193" s="76" t="s">
        <v>69</v>
      </c>
      <c r="E193" s="12">
        <v>44488</v>
      </c>
      <c r="F193" s="74" t="s">
        <v>523</v>
      </c>
      <c r="G193" s="12" t="s">
        <v>4422</v>
      </c>
      <c r="H193" s="75" t="s">
        <v>4423</v>
      </c>
      <c r="I193" s="15">
        <v>80</v>
      </c>
      <c r="J193" s="15">
        <v>65</v>
      </c>
      <c r="K193" s="15">
        <v>20</v>
      </c>
      <c r="L193" s="15">
        <v>10</v>
      </c>
      <c r="M193" s="79">
        <v>26</v>
      </c>
      <c r="N193" s="101">
        <v>26</v>
      </c>
      <c r="O193" s="63">
        <v>2530</v>
      </c>
      <c r="P193" s="64">
        <f>Table2245789101123456789101112131415161718192021222324252627282930313233343536[[#This Row],[PEMBULATAN]]*O193</f>
        <v>65780</v>
      </c>
    </row>
    <row r="194" spans="1:16" ht="24" customHeight="1" x14ac:dyDescent="0.2">
      <c r="A194" s="13"/>
      <c r="B194" s="73"/>
      <c r="C194" s="71" t="s">
        <v>4975</v>
      </c>
      <c r="D194" s="76" t="s">
        <v>69</v>
      </c>
      <c r="E194" s="12">
        <v>44488</v>
      </c>
      <c r="F194" s="74" t="s">
        <v>523</v>
      </c>
      <c r="G194" s="12" t="s">
        <v>4422</v>
      </c>
      <c r="H194" s="75" t="s">
        <v>4423</v>
      </c>
      <c r="I194" s="15">
        <v>80</v>
      </c>
      <c r="J194" s="15">
        <v>72</v>
      </c>
      <c r="K194" s="15">
        <v>25</v>
      </c>
      <c r="L194" s="15">
        <v>12</v>
      </c>
      <c r="M194" s="79">
        <v>36</v>
      </c>
      <c r="N194" s="101">
        <v>36</v>
      </c>
      <c r="O194" s="63">
        <v>2530</v>
      </c>
      <c r="P194" s="64">
        <f>Table2245789101123456789101112131415161718192021222324252627282930313233343536[[#This Row],[PEMBULATAN]]*O194</f>
        <v>91080</v>
      </c>
    </row>
    <row r="195" spans="1:16" ht="24" customHeight="1" x14ac:dyDescent="0.2">
      <c r="A195" s="13"/>
      <c r="B195" s="73"/>
      <c r="C195" s="71" t="s">
        <v>4976</v>
      </c>
      <c r="D195" s="76" t="s">
        <v>69</v>
      </c>
      <c r="E195" s="12">
        <v>44488</v>
      </c>
      <c r="F195" s="74" t="s">
        <v>523</v>
      </c>
      <c r="G195" s="12" t="s">
        <v>4422</v>
      </c>
      <c r="H195" s="75" t="s">
        <v>4423</v>
      </c>
      <c r="I195" s="15">
        <v>95</v>
      </c>
      <c r="J195" s="15">
        <v>50</v>
      </c>
      <c r="K195" s="15">
        <v>18</v>
      </c>
      <c r="L195" s="15">
        <v>5</v>
      </c>
      <c r="M195" s="79">
        <v>21.375</v>
      </c>
      <c r="N195" s="101">
        <v>22</v>
      </c>
      <c r="O195" s="63">
        <v>2530</v>
      </c>
      <c r="P195" s="64">
        <f>Table2245789101123456789101112131415161718192021222324252627282930313233343536[[#This Row],[PEMBULATAN]]*O195</f>
        <v>55660</v>
      </c>
    </row>
    <row r="196" spans="1:16" ht="24" customHeight="1" x14ac:dyDescent="0.2">
      <c r="A196" s="13"/>
      <c r="B196" s="73"/>
      <c r="C196" s="71" t="s">
        <v>4977</v>
      </c>
      <c r="D196" s="76" t="s">
        <v>69</v>
      </c>
      <c r="E196" s="12">
        <v>44488</v>
      </c>
      <c r="F196" s="74" t="s">
        <v>523</v>
      </c>
      <c r="G196" s="12" t="s">
        <v>4422</v>
      </c>
      <c r="H196" s="75" t="s">
        <v>4423</v>
      </c>
      <c r="I196" s="15">
        <v>65</v>
      </c>
      <c r="J196" s="15">
        <v>42</v>
      </c>
      <c r="K196" s="15">
        <v>20</v>
      </c>
      <c r="L196" s="15">
        <v>5</v>
      </c>
      <c r="M196" s="79">
        <v>13.65</v>
      </c>
      <c r="N196" s="101">
        <v>13.65</v>
      </c>
      <c r="O196" s="63">
        <v>2530</v>
      </c>
      <c r="P196" s="64">
        <f>Table2245789101123456789101112131415161718192021222324252627282930313233343536[[#This Row],[PEMBULATAN]]*O196</f>
        <v>34534.5</v>
      </c>
    </row>
    <row r="197" spans="1:16" ht="24" customHeight="1" x14ac:dyDescent="0.2">
      <c r="A197" s="13"/>
      <c r="B197" s="106"/>
      <c r="C197" s="71" t="s">
        <v>4978</v>
      </c>
      <c r="D197" s="76" t="s">
        <v>69</v>
      </c>
      <c r="E197" s="12">
        <v>44488</v>
      </c>
      <c r="F197" s="74" t="s">
        <v>523</v>
      </c>
      <c r="G197" s="12" t="s">
        <v>4422</v>
      </c>
      <c r="H197" s="75" t="s">
        <v>4423</v>
      </c>
      <c r="I197" s="15">
        <v>87</v>
      </c>
      <c r="J197" s="15">
        <v>56</v>
      </c>
      <c r="K197" s="15">
        <v>28</v>
      </c>
      <c r="L197" s="15">
        <v>9</v>
      </c>
      <c r="M197" s="79">
        <v>34.103999999999999</v>
      </c>
      <c r="N197" s="101">
        <v>34.103999999999999</v>
      </c>
      <c r="O197" s="63">
        <v>2530</v>
      </c>
      <c r="P197" s="64">
        <f>Table2245789101123456789101112131415161718192021222324252627282930313233343536[[#This Row],[PEMBULATAN]]*O197</f>
        <v>86283.12</v>
      </c>
    </row>
    <row r="198" spans="1:16" ht="24" customHeight="1" x14ac:dyDescent="0.2">
      <c r="A198" s="13"/>
      <c r="B198" s="73" t="s">
        <v>4979</v>
      </c>
      <c r="C198" s="71" t="s">
        <v>4980</v>
      </c>
      <c r="D198" s="76" t="s">
        <v>69</v>
      </c>
      <c r="E198" s="12">
        <v>44488</v>
      </c>
      <c r="F198" s="74" t="s">
        <v>523</v>
      </c>
      <c r="G198" s="12" t="s">
        <v>4422</v>
      </c>
      <c r="H198" s="75" t="s">
        <v>4423</v>
      </c>
      <c r="I198" s="15">
        <v>53</v>
      </c>
      <c r="J198" s="15">
        <v>44</v>
      </c>
      <c r="K198" s="15">
        <v>12</v>
      </c>
      <c r="L198" s="15">
        <v>8</v>
      </c>
      <c r="M198" s="79">
        <v>6.9960000000000004</v>
      </c>
      <c r="N198" s="101">
        <v>8</v>
      </c>
      <c r="O198" s="63">
        <v>2530</v>
      </c>
      <c r="P198" s="64">
        <f>Table2245789101123456789101112131415161718192021222324252627282930313233343536[[#This Row],[PEMBULATAN]]*O198</f>
        <v>20240</v>
      </c>
    </row>
    <row r="199" spans="1:16" ht="24" customHeight="1" x14ac:dyDescent="0.2">
      <c r="A199" s="13"/>
      <c r="B199" s="73"/>
      <c r="C199" s="71" t="s">
        <v>4981</v>
      </c>
      <c r="D199" s="76" t="s">
        <v>69</v>
      </c>
      <c r="E199" s="12">
        <v>44488</v>
      </c>
      <c r="F199" s="74" t="s">
        <v>523</v>
      </c>
      <c r="G199" s="12" t="s">
        <v>4422</v>
      </c>
      <c r="H199" s="75" t="s">
        <v>4423</v>
      </c>
      <c r="I199" s="15">
        <v>82</v>
      </c>
      <c r="J199" s="15">
        <v>50</v>
      </c>
      <c r="K199" s="15">
        <v>22</v>
      </c>
      <c r="L199" s="15">
        <v>7</v>
      </c>
      <c r="M199" s="79">
        <v>22.55</v>
      </c>
      <c r="N199" s="101">
        <v>22.55</v>
      </c>
      <c r="O199" s="63">
        <v>2530</v>
      </c>
      <c r="P199" s="64">
        <f>Table2245789101123456789101112131415161718192021222324252627282930313233343536[[#This Row],[PEMBULATAN]]*O199</f>
        <v>57051.5</v>
      </c>
    </row>
    <row r="200" spans="1:16" ht="24" customHeight="1" x14ac:dyDescent="0.2">
      <c r="A200" s="13"/>
      <c r="B200" s="73"/>
      <c r="C200" s="71" t="s">
        <v>4982</v>
      </c>
      <c r="D200" s="76" t="s">
        <v>69</v>
      </c>
      <c r="E200" s="12">
        <v>44488</v>
      </c>
      <c r="F200" s="74" t="s">
        <v>523</v>
      </c>
      <c r="G200" s="12" t="s">
        <v>4422</v>
      </c>
      <c r="H200" s="75" t="s">
        <v>4423</v>
      </c>
      <c r="I200" s="15">
        <v>77</v>
      </c>
      <c r="J200" s="15">
        <v>67</v>
      </c>
      <c r="K200" s="15">
        <v>27</v>
      </c>
      <c r="L200" s="15">
        <v>5</v>
      </c>
      <c r="M200" s="79">
        <v>34.823250000000002</v>
      </c>
      <c r="N200" s="101">
        <v>34.823250000000002</v>
      </c>
      <c r="O200" s="63">
        <v>2530</v>
      </c>
      <c r="P200" s="64">
        <f>Table2245789101123456789101112131415161718192021222324252627282930313233343536[[#This Row],[PEMBULATAN]]*O200</f>
        <v>88102.822500000009</v>
      </c>
    </row>
    <row r="201" spans="1:16" ht="24" customHeight="1" x14ac:dyDescent="0.2">
      <c r="A201" s="13"/>
      <c r="B201" s="73"/>
      <c r="C201" s="71" t="s">
        <v>4983</v>
      </c>
      <c r="D201" s="76" t="s">
        <v>69</v>
      </c>
      <c r="E201" s="12">
        <v>44488</v>
      </c>
      <c r="F201" s="74" t="s">
        <v>523</v>
      </c>
      <c r="G201" s="12" t="s">
        <v>4422</v>
      </c>
      <c r="H201" s="75" t="s">
        <v>4423</v>
      </c>
      <c r="I201" s="15">
        <v>68</v>
      </c>
      <c r="J201" s="15">
        <v>50</v>
      </c>
      <c r="K201" s="15">
        <v>10</v>
      </c>
      <c r="L201" s="15">
        <v>1</v>
      </c>
      <c r="M201" s="79">
        <v>8.5</v>
      </c>
      <c r="N201" s="101">
        <v>8.5</v>
      </c>
      <c r="O201" s="63">
        <v>2530</v>
      </c>
      <c r="P201" s="64">
        <f>Table2245789101123456789101112131415161718192021222324252627282930313233343536[[#This Row],[PEMBULATAN]]*O201</f>
        <v>21505</v>
      </c>
    </row>
    <row r="202" spans="1:16" ht="24" customHeight="1" x14ac:dyDescent="0.2">
      <c r="A202" s="13"/>
      <c r="B202" s="73"/>
      <c r="C202" s="71" t="s">
        <v>4984</v>
      </c>
      <c r="D202" s="76" t="s">
        <v>69</v>
      </c>
      <c r="E202" s="12">
        <v>44488</v>
      </c>
      <c r="F202" s="74" t="s">
        <v>523</v>
      </c>
      <c r="G202" s="12" t="s">
        <v>4422</v>
      </c>
      <c r="H202" s="75" t="s">
        <v>4423</v>
      </c>
      <c r="I202" s="15">
        <v>82</v>
      </c>
      <c r="J202" s="15">
        <v>59</v>
      </c>
      <c r="K202" s="15">
        <v>15</v>
      </c>
      <c r="L202" s="15">
        <v>12</v>
      </c>
      <c r="M202" s="79">
        <v>18.142499999999998</v>
      </c>
      <c r="N202" s="101">
        <v>18.142499999999998</v>
      </c>
      <c r="O202" s="63">
        <v>2530</v>
      </c>
      <c r="P202" s="64">
        <f>Table2245789101123456789101112131415161718192021222324252627282930313233343536[[#This Row],[PEMBULATAN]]*O202</f>
        <v>45900.524999999994</v>
      </c>
    </row>
    <row r="203" spans="1:16" ht="24" customHeight="1" x14ac:dyDescent="0.2">
      <c r="A203" s="13"/>
      <c r="B203" s="73"/>
      <c r="C203" s="71" t="s">
        <v>4985</v>
      </c>
      <c r="D203" s="76" t="s">
        <v>69</v>
      </c>
      <c r="E203" s="12">
        <v>44488</v>
      </c>
      <c r="F203" s="74" t="s">
        <v>523</v>
      </c>
      <c r="G203" s="12" t="s">
        <v>4422</v>
      </c>
      <c r="H203" s="75" t="s">
        <v>4423</v>
      </c>
      <c r="I203" s="15">
        <v>68</v>
      </c>
      <c r="J203" s="15">
        <v>55</v>
      </c>
      <c r="K203" s="15">
        <v>10</v>
      </c>
      <c r="L203" s="15">
        <v>5</v>
      </c>
      <c r="M203" s="79">
        <v>9.35</v>
      </c>
      <c r="N203" s="101">
        <v>10</v>
      </c>
      <c r="O203" s="63">
        <v>2530</v>
      </c>
      <c r="P203" s="64">
        <f>Table2245789101123456789101112131415161718192021222324252627282930313233343536[[#This Row],[PEMBULATAN]]*O203</f>
        <v>25300</v>
      </c>
    </row>
    <row r="204" spans="1:16" ht="24" customHeight="1" x14ac:dyDescent="0.2">
      <c r="A204" s="13"/>
      <c r="B204" s="73"/>
      <c r="C204" s="71" t="s">
        <v>4986</v>
      </c>
      <c r="D204" s="76" t="s">
        <v>69</v>
      </c>
      <c r="E204" s="12">
        <v>44488</v>
      </c>
      <c r="F204" s="74" t="s">
        <v>523</v>
      </c>
      <c r="G204" s="12" t="s">
        <v>4422</v>
      </c>
      <c r="H204" s="75" t="s">
        <v>4423</v>
      </c>
      <c r="I204" s="15">
        <v>43</v>
      </c>
      <c r="J204" s="15">
        <v>38</v>
      </c>
      <c r="K204" s="15">
        <v>16</v>
      </c>
      <c r="L204" s="15">
        <v>6</v>
      </c>
      <c r="M204" s="79">
        <v>6.5359999999999996</v>
      </c>
      <c r="N204" s="101">
        <v>6.5359999999999996</v>
      </c>
      <c r="O204" s="63">
        <v>2530</v>
      </c>
      <c r="P204" s="64">
        <f>Table2245789101123456789101112131415161718192021222324252627282930313233343536[[#This Row],[PEMBULATAN]]*O204</f>
        <v>16536.079999999998</v>
      </c>
    </row>
    <row r="205" spans="1:16" ht="24" customHeight="1" x14ac:dyDescent="0.2">
      <c r="A205" s="13"/>
      <c r="B205" s="73"/>
      <c r="C205" s="71" t="s">
        <v>4987</v>
      </c>
      <c r="D205" s="76" t="s">
        <v>69</v>
      </c>
      <c r="E205" s="12">
        <v>44488</v>
      </c>
      <c r="F205" s="74" t="s">
        <v>523</v>
      </c>
      <c r="G205" s="12" t="s">
        <v>4422</v>
      </c>
      <c r="H205" s="75" t="s">
        <v>4423</v>
      </c>
      <c r="I205" s="15">
        <v>74</v>
      </c>
      <c r="J205" s="15">
        <v>60</v>
      </c>
      <c r="K205" s="15">
        <v>22</v>
      </c>
      <c r="L205" s="15">
        <v>16</v>
      </c>
      <c r="M205" s="79">
        <v>24.42</v>
      </c>
      <c r="N205" s="101">
        <v>25</v>
      </c>
      <c r="O205" s="63">
        <v>2530</v>
      </c>
      <c r="P205" s="64">
        <f>Table2245789101123456789101112131415161718192021222324252627282930313233343536[[#This Row],[PEMBULATAN]]*O205</f>
        <v>63250</v>
      </c>
    </row>
    <row r="206" spans="1:16" ht="24" customHeight="1" x14ac:dyDescent="0.2">
      <c r="A206" s="13"/>
      <c r="B206" s="106"/>
      <c r="C206" s="71" t="s">
        <v>4988</v>
      </c>
      <c r="D206" s="76" t="s">
        <v>69</v>
      </c>
      <c r="E206" s="12">
        <v>44488</v>
      </c>
      <c r="F206" s="74" t="s">
        <v>523</v>
      </c>
      <c r="G206" s="12" t="s">
        <v>4422</v>
      </c>
      <c r="H206" s="75" t="s">
        <v>4423</v>
      </c>
      <c r="I206" s="15">
        <v>62</v>
      </c>
      <c r="J206" s="15">
        <v>48</v>
      </c>
      <c r="K206" s="15">
        <v>41</v>
      </c>
      <c r="L206" s="15">
        <v>14</v>
      </c>
      <c r="M206" s="79">
        <v>30.504000000000001</v>
      </c>
      <c r="N206" s="101">
        <v>30.504000000000001</v>
      </c>
      <c r="O206" s="63">
        <v>2530</v>
      </c>
      <c r="P206" s="64">
        <f>Table2245789101123456789101112131415161718192021222324252627282930313233343536[[#This Row],[PEMBULATAN]]*O206</f>
        <v>77175.12000000001</v>
      </c>
    </row>
    <row r="207" spans="1:16" ht="24" customHeight="1" x14ac:dyDescent="0.2">
      <c r="A207" s="13"/>
      <c r="B207" s="107" t="s">
        <v>4989</v>
      </c>
      <c r="C207" s="71" t="s">
        <v>4990</v>
      </c>
      <c r="D207" s="76" t="s">
        <v>69</v>
      </c>
      <c r="E207" s="12">
        <v>44488</v>
      </c>
      <c r="F207" s="74" t="s">
        <v>523</v>
      </c>
      <c r="G207" s="12" t="s">
        <v>4422</v>
      </c>
      <c r="H207" s="75" t="s">
        <v>4423</v>
      </c>
      <c r="I207" s="15">
        <v>75</v>
      </c>
      <c r="J207" s="15">
        <v>60</v>
      </c>
      <c r="K207" s="15">
        <v>43</v>
      </c>
      <c r="L207" s="15">
        <v>31</v>
      </c>
      <c r="M207" s="79">
        <v>48.375</v>
      </c>
      <c r="N207" s="101">
        <v>49</v>
      </c>
      <c r="O207" s="63">
        <v>2530</v>
      </c>
      <c r="P207" s="64">
        <f>Table2245789101123456789101112131415161718192021222324252627282930313233343536[[#This Row],[PEMBULATAN]]*O207</f>
        <v>123970</v>
      </c>
    </row>
    <row r="208" spans="1:16" ht="24" customHeight="1" x14ac:dyDescent="0.2">
      <c r="A208" s="13"/>
      <c r="B208" s="73" t="s">
        <v>4991</v>
      </c>
      <c r="C208" s="71" t="s">
        <v>4992</v>
      </c>
      <c r="D208" s="76" t="s">
        <v>69</v>
      </c>
      <c r="E208" s="12">
        <v>44488</v>
      </c>
      <c r="F208" s="74" t="s">
        <v>523</v>
      </c>
      <c r="G208" s="12" t="s">
        <v>4422</v>
      </c>
      <c r="H208" s="75" t="s">
        <v>4423</v>
      </c>
      <c r="I208" s="15">
        <v>75</v>
      </c>
      <c r="J208" s="15">
        <v>60</v>
      </c>
      <c r="K208" s="15">
        <v>43</v>
      </c>
      <c r="L208" s="15">
        <v>31</v>
      </c>
      <c r="M208" s="79">
        <v>48.375</v>
      </c>
      <c r="N208" s="101">
        <v>49</v>
      </c>
      <c r="O208" s="63">
        <v>2530</v>
      </c>
      <c r="P208" s="64">
        <f>Table2245789101123456789101112131415161718192021222324252627282930313233343536[[#This Row],[PEMBULATAN]]*O208</f>
        <v>123970</v>
      </c>
    </row>
    <row r="209" spans="1:16" ht="24" customHeight="1" x14ac:dyDescent="0.2">
      <c r="A209" s="13"/>
      <c r="B209" s="73"/>
      <c r="C209" s="71" t="s">
        <v>4993</v>
      </c>
      <c r="D209" s="76" t="s">
        <v>69</v>
      </c>
      <c r="E209" s="12">
        <v>44488</v>
      </c>
      <c r="F209" s="74" t="s">
        <v>523</v>
      </c>
      <c r="G209" s="12" t="s">
        <v>4422</v>
      </c>
      <c r="H209" s="75" t="s">
        <v>4423</v>
      </c>
      <c r="I209" s="15">
        <v>75</v>
      </c>
      <c r="J209" s="15">
        <v>60</v>
      </c>
      <c r="K209" s="15">
        <v>43</v>
      </c>
      <c r="L209" s="15">
        <v>31</v>
      </c>
      <c r="M209" s="79">
        <v>48.375</v>
      </c>
      <c r="N209" s="101">
        <v>49</v>
      </c>
      <c r="O209" s="63">
        <v>2530</v>
      </c>
      <c r="P209" s="64">
        <f>Table2245789101123456789101112131415161718192021222324252627282930313233343536[[#This Row],[PEMBULATAN]]*O209</f>
        <v>123970</v>
      </c>
    </row>
    <row r="210" spans="1:16" ht="24" customHeight="1" x14ac:dyDescent="0.2">
      <c r="A210" s="13"/>
      <c r="B210" s="106"/>
      <c r="C210" s="71" t="s">
        <v>4994</v>
      </c>
      <c r="D210" s="76" t="s">
        <v>69</v>
      </c>
      <c r="E210" s="12">
        <v>44488</v>
      </c>
      <c r="F210" s="74" t="s">
        <v>523</v>
      </c>
      <c r="G210" s="12" t="s">
        <v>4422</v>
      </c>
      <c r="H210" s="75" t="s">
        <v>4423</v>
      </c>
      <c r="I210" s="15">
        <v>75</v>
      </c>
      <c r="J210" s="15">
        <v>60</v>
      </c>
      <c r="K210" s="15">
        <v>43</v>
      </c>
      <c r="L210" s="15">
        <v>31</v>
      </c>
      <c r="M210" s="79">
        <v>48.375</v>
      </c>
      <c r="N210" s="101">
        <v>49</v>
      </c>
      <c r="O210" s="63">
        <v>2530</v>
      </c>
      <c r="P210" s="64">
        <f>Table2245789101123456789101112131415161718192021222324252627282930313233343536[[#This Row],[PEMBULATAN]]*O210</f>
        <v>123970</v>
      </c>
    </row>
    <row r="211" spans="1:16" ht="24" customHeight="1" x14ac:dyDescent="0.2">
      <c r="A211" s="13"/>
      <c r="B211" s="73" t="s">
        <v>4995</v>
      </c>
      <c r="C211" s="71" t="s">
        <v>4996</v>
      </c>
      <c r="D211" s="76" t="s">
        <v>69</v>
      </c>
      <c r="E211" s="12">
        <v>44488</v>
      </c>
      <c r="F211" s="74" t="s">
        <v>523</v>
      </c>
      <c r="G211" s="12" t="s">
        <v>4422</v>
      </c>
      <c r="H211" s="75" t="s">
        <v>4423</v>
      </c>
      <c r="I211" s="15">
        <v>75</v>
      </c>
      <c r="J211" s="15">
        <v>60</v>
      </c>
      <c r="K211" s="15">
        <v>43</v>
      </c>
      <c r="L211" s="15">
        <v>31</v>
      </c>
      <c r="M211" s="79">
        <v>48.375</v>
      </c>
      <c r="N211" s="101">
        <v>49</v>
      </c>
      <c r="O211" s="63">
        <v>2530</v>
      </c>
      <c r="P211" s="64">
        <f>Table2245789101123456789101112131415161718192021222324252627282930313233343536[[#This Row],[PEMBULATAN]]*O211</f>
        <v>123970</v>
      </c>
    </row>
    <row r="212" spans="1:16" ht="24" customHeight="1" x14ac:dyDescent="0.2">
      <c r="A212" s="13"/>
      <c r="B212" s="73"/>
      <c r="C212" s="71" t="s">
        <v>4997</v>
      </c>
      <c r="D212" s="76" t="s">
        <v>69</v>
      </c>
      <c r="E212" s="12">
        <v>44488</v>
      </c>
      <c r="F212" s="74" t="s">
        <v>523</v>
      </c>
      <c r="G212" s="12" t="s">
        <v>4422</v>
      </c>
      <c r="H212" s="75" t="s">
        <v>4423</v>
      </c>
      <c r="I212" s="15">
        <v>75</v>
      </c>
      <c r="J212" s="15">
        <v>60</v>
      </c>
      <c r="K212" s="15">
        <v>43</v>
      </c>
      <c r="L212" s="15">
        <v>31</v>
      </c>
      <c r="M212" s="79">
        <v>48.375</v>
      </c>
      <c r="N212" s="101">
        <v>49</v>
      </c>
      <c r="O212" s="63">
        <v>2530</v>
      </c>
      <c r="P212" s="64">
        <f>Table2245789101123456789101112131415161718192021222324252627282930313233343536[[#This Row],[PEMBULATAN]]*O212</f>
        <v>123970</v>
      </c>
    </row>
    <row r="213" spans="1:16" ht="24" customHeight="1" x14ac:dyDescent="0.2">
      <c r="A213" s="13"/>
      <c r="B213" s="73"/>
      <c r="C213" s="71" t="s">
        <v>4998</v>
      </c>
      <c r="D213" s="76" t="s">
        <v>69</v>
      </c>
      <c r="E213" s="12">
        <v>44488</v>
      </c>
      <c r="F213" s="74" t="s">
        <v>523</v>
      </c>
      <c r="G213" s="12" t="s">
        <v>4422</v>
      </c>
      <c r="H213" s="75" t="s">
        <v>4423</v>
      </c>
      <c r="I213" s="15">
        <v>75</v>
      </c>
      <c r="J213" s="15">
        <v>60</v>
      </c>
      <c r="K213" s="15">
        <v>43</v>
      </c>
      <c r="L213" s="15">
        <v>31</v>
      </c>
      <c r="M213" s="79">
        <v>48.375</v>
      </c>
      <c r="N213" s="101">
        <v>49</v>
      </c>
      <c r="O213" s="63">
        <v>2530</v>
      </c>
      <c r="P213" s="64">
        <f>Table2245789101123456789101112131415161718192021222324252627282930313233343536[[#This Row],[PEMBULATAN]]*O213</f>
        <v>123970</v>
      </c>
    </row>
    <row r="214" spans="1:16" ht="24" customHeight="1" x14ac:dyDescent="0.2">
      <c r="A214" s="13"/>
      <c r="B214" s="73"/>
      <c r="C214" s="71" t="s">
        <v>4999</v>
      </c>
      <c r="D214" s="76" t="s">
        <v>69</v>
      </c>
      <c r="E214" s="12">
        <v>44488</v>
      </c>
      <c r="F214" s="74" t="s">
        <v>523</v>
      </c>
      <c r="G214" s="12" t="s">
        <v>4422</v>
      </c>
      <c r="H214" s="75" t="s">
        <v>4423</v>
      </c>
      <c r="I214" s="15">
        <v>75</v>
      </c>
      <c r="J214" s="15">
        <v>60</v>
      </c>
      <c r="K214" s="15">
        <v>43</v>
      </c>
      <c r="L214" s="15">
        <v>31</v>
      </c>
      <c r="M214" s="79">
        <v>48.375</v>
      </c>
      <c r="N214" s="101">
        <v>49</v>
      </c>
      <c r="O214" s="63">
        <v>2530</v>
      </c>
      <c r="P214" s="64">
        <f>Table2245789101123456789101112131415161718192021222324252627282930313233343536[[#This Row],[PEMBULATAN]]*O214</f>
        <v>123970</v>
      </c>
    </row>
    <row r="215" spans="1:16" ht="24" customHeight="1" x14ac:dyDescent="0.2">
      <c r="A215" s="13"/>
      <c r="B215" s="73"/>
      <c r="C215" s="71" t="s">
        <v>5000</v>
      </c>
      <c r="D215" s="76" t="s">
        <v>69</v>
      </c>
      <c r="E215" s="12">
        <v>44488</v>
      </c>
      <c r="F215" s="74" t="s">
        <v>523</v>
      </c>
      <c r="G215" s="12" t="s">
        <v>4422</v>
      </c>
      <c r="H215" s="75" t="s">
        <v>4423</v>
      </c>
      <c r="I215" s="15">
        <v>75</v>
      </c>
      <c r="J215" s="15">
        <v>60</v>
      </c>
      <c r="K215" s="15">
        <v>43</v>
      </c>
      <c r="L215" s="15">
        <v>31</v>
      </c>
      <c r="M215" s="79">
        <v>48.375</v>
      </c>
      <c r="N215" s="101">
        <v>49</v>
      </c>
      <c r="O215" s="63">
        <v>2530</v>
      </c>
      <c r="P215" s="64">
        <f>Table2245789101123456789101112131415161718192021222324252627282930313233343536[[#This Row],[PEMBULATAN]]*O215</f>
        <v>123970</v>
      </c>
    </row>
    <row r="216" spans="1:16" ht="24" customHeight="1" x14ac:dyDescent="0.2">
      <c r="A216" s="13"/>
      <c r="B216" s="73"/>
      <c r="C216" s="71" t="s">
        <v>5001</v>
      </c>
      <c r="D216" s="76" t="s">
        <v>69</v>
      </c>
      <c r="E216" s="12">
        <v>44488</v>
      </c>
      <c r="F216" s="74" t="s">
        <v>523</v>
      </c>
      <c r="G216" s="12" t="s">
        <v>4422</v>
      </c>
      <c r="H216" s="75" t="s">
        <v>4423</v>
      </c>
      <c r="I216" s="15">
        <v>75</v>
      </c>
      <c r="J216" s="15">
        <v>60</v>
      </c>
      <c r="K216" s="15">
        <v>43</v>
      </c>
      <c r="L216" s="15">
        <v>31</v>
      </c>
      <c r="M216" s="79">
        <v>48.375</v>
      </c>
      <c r="N216" s="101">
        <v>49</v>
      </c>
      <c r="O216" s="63">
        <v>2530</v>
      </c>
      <c r="P216" s="64">
        <f>Table2245789101123456789101112131415161718192021222324252627282930313233343536[[#This Row],[PEMBULATAN]]*O216</f>
        <v>123970</v>
      </c>
    </row>
    <row r="217" spans="1:16" ht="24" customHeight="1" x14ac:dyDescent="0.2">
      <c r="A217" s="13"/>
      <c r="B217" s="73"/>
      <c r="C217" s="71" t="s">
        <v>5002</v>
      </c>
      <c r="D217" s="76" t="s">
        <v>69</v>
      </c>
      <c r="E217" s="12">
        <v>44488</v>
      </c>
      <c r="F217" s="74" t="s">
        <v>523</v>
      </c>
      <c r="G217" s="12" t="s">
        <v>4422</v>
      </c>
      <c r="H217" s="75" t="s">
        <v>4423</v>
      </c>
      <c r="I217" s="15">
        <v>75</v>
      </c>
      <c r="J217" s="15">
        <v>60</v>
      </c>
      <c r="K217" s="15">
        <v>43</v>
      </c>
      <c r="L217" s="15">
        <v>31</v>
      </c>
      <c r="M217" s="79">
        <v>48.375</v>
      </c>
      <c r="N217" s="101">
        <v>49</v>
      </c>
      <c r="O217" s="63">
        <v>2530</v>
      </c>
      <c r="P217" s="64">
        <f>Table2245789101123456789101112131415161718192021222324252627282930313233343536[[#This Row],[PEMBULATAN]]*O217</f>
        <v>123970</v>
      </c>
    </row>
    <row r="218" spans="1:16" ht="24" customHeight="1" x14ac:dyDescent="0.2">
      <c r="A218" s="13"/>
      <c r="B218" s="73"/>
      <c r="C218" s="71" t="s">
        <v>5003</v>
      </c>
      <c r="D218" s="76" t="s">
        <v>69</v>
      </c>
      <c r="E218" s="12">
        <v>44488</v>
      </c>
      <c r="F218" s="74" t="s">
        <v>523</v>
      </c>
      <c r="G218" s="12" t="s">
        <v>4422</v>
      </c>
      <c r="H218" s="75" t="s">
        <v>4423</v>
      </c>
      <c r="I218" s="15">
        <v>42</v>
      </c>
      <c r="J218" s="15">
        <v>32</v>
      </c>
      <c r="K218" s="15">
        <v>29</v>
      </c>
      <c r="L218" s="15">
        <v>9</v>
      </c>
      <c r="M218" s="79">
        <v>9.7439999999999998</v>
      </c>
      <c r="N218" s="101">
        <v>9.7439999999999998</v>
      </c>
      <c r="O218" s="63">
        <v>2530</v>
      </c>
      <c r="P218" s="64">
        <f>Table2245789101123456789101112131415161718192021222324252627282930313233343536[[#This Row],[PEMBULATAN]]*O218</f>
        <v>24652.32</v>
      </c>
    </row>
    <row r="219" spans="1:16" ht="24" customHeight="1" x14ac:dyDescent="0.2">
      <c r="A219" s="13"/>
      <c r="B219" s="73"/>
      <c r="C219" s="71" t="s">
        <v>5004</v>
      </c>
      <c r="D219" s="76" t="s">
        <v>69</v>
      </c>
      <c r="E219" s="12">
        <v>44488</v>
      </c>
      <c r="F219" s="74" t="s">
        <v>523</v>
      </c>
      <c r="G219" s="12" t="s">
        <v>4422</v>
      </c>
      <c r="H219" s="75" t="s">
        <v>4423</v>
      </c>
      <c r="I219" s="15">
        <v>42</v>
      </c>
      <c r="J219" s="15">
        <v>32</v>
      </c>
      <c r="K219" s="15">
        <v>29</v>
      </c>
      <c r="L219" s="15">
        <v>9</v>
      </c>
      <c r="M219" s="79">
        <v>9.7439999999999998</v>
      </c>
      <c r="N219" s="101">
        <v>9.7439999999999998</v>
      </c>
      <c r="O219" s="63">
        <v>2530</v>
      </c>
      <c r="P219" s="64">
        <f>Table2245789101123456789101112131415161718192021222324252627282930313233343536[[#This Row],[PEMBULATAN]]*O219</f>
        <v>24652.32</v>
      </c>
    </row>
    <row r="220" spans="1:16" ht="24" customHeight="1" x14ac:dyDescent="0.2">
      <c r="A220" s="13"/>
      <c r="B220" s="73"/>
      <c r="C220" s="71" t="s">
        <v>5005</v>
      </c>
      <c r="D220" s="76" t="s">
        <v>69</v>
      </c>
      <c r="E220" s="12">
        <v>44488</v>
      </c>
      <c r="F220" s="74" t="s">
        <v>523</v>
      </c>
      <c r="G220" s="12" t="s">
        <v>4422</v>
      </c>
      <c r="H220" s="75" t="s">
        <v>4423</v>
      </c>
      <c r="I220" s="15">
        <v>42</v>
      </c>
      <c r="J220" s="15">
        <v>32</v>
      </c>
      <c r="K220" s="15">
        <v>29</v>
      </c>
      <c r="L220" s="15">
        <v>9</v>
      </c>
      <c r="M220" s="79">
        <v>9.7439999999999998</v>
      </c>
      <c r="N220" s="101">
        <v>9.7439999999999998</v>
      </c>
      <c r="O220" s="63">
        <v>2530</v>
      </c>
      <c r="P220" s="64">
        <f>Table2245789101123456789101112131415161718192021222324252627282930313233343536[[#This Row],[PEMBULATAN]]*O220</f>
        <v>24652.32</v>
      </c>
    </row>
    <row r="221" spans="1:16" ht="24" customHeight="1" x14ac:dyDescent="0.2">
      <c r="A221" s="13"/>
      <c r="B221" s="73"/>
      <c r="C221" s="71" t="s">
        <v>5006</v>
      </c>
      <c r="D221" s="76" t="s">
        <v>69</v>
      </c>
      <c r="E221" s="12">
        <v>44488</v>
      </c>
      <c r="F221" s="74" t="s">
        <v>523</v>
      </c>
      <c r="G221" s="12" t="s">
        <v>4422</v>
      </c>
      <c r="H221" s="75" t="s">
        <v>4423</v>
      </c>
      <c r="I221" s="15">
        <v>42</v>
      </c>
      <c r="J221" s="15">
        <v>32</v>
      </c>
      <c r="K221" s="15">
        <v>29</v>
      </c>
      <c r="L221" s="15">
        <v>9</v>
      </c>
      <c r="M221" s="79">
        <v>9.7439999999999998</v>
      </c>
      <c r="N221" s="101">
        <v>9.7439999999999998</v>
      </c>
      <c r="O221" s="63">
        <v>2530</v>
      </c>
      <c r="P221" s="64">
        <f>Table2245789101123456789101112131415161718192021222324252627282930313233343536[[#This Row],[PEMBULATAN]]*O221</f>
        <v>24652.32</v>
      </c>
    </row>
    <row r="222" spans="1:16" ht="24" customHeight="1" x14ac:dyDescent="0.2">
      <c r="A222" s="13"/>
      <c r="B222" s="73"/>
      <c r="C222" s="71" t="s">
        <v>5007</v>
      </c>
      <c r="D222" s="76" t="s">
        <v>69</v>
      </c>
      <c r="E222" s="12">
        <v>44488</v>
      </c>
      <c r="F222" s="74" t="s">
        <v>523</v>
      </c>
      <c r="G222" s="12" t="s">
        <v>4422</v>
      </c>
      <c r="H222" s="75" t="s">
        <v>4423</v>
      </c>
      <c r="I222" s="15">
        <v>42</v>
      </c>
      <c r="J222" s="15">
        <v>32</v>
      </c>
      <c r="K222" s="15">
        <v>29</v>
      </c>
      <c r="L222" s="15">
        <v>9</v>
      </c>
      <c r="M222" s="79">
        <v>9.7439999999999998</v>
      </c>
      <c r="N222" s="101">
        <v>9.7439999999999998</v>
      </c>
      <c r="O222" s="63">
        <v>2530</v>
      </c>
      <c r="P222" s="64">
        <f>Table2245789101123456789101112131415161718192021222324252627282930313233343536[[#This Row],[PEMBULATAN]]*O222</f>
        <v>24652.32</v>
      </c>
    </row>
    <row r="223" spans="1:16" ht="24" customHeight="1" x14ac:dyDescent="0.2">
      <c r="A223" s="13"/>
      <c r="B223" s="73"/>
      <c r="C223" s="71" t="s">
        <v>5008</v>
      </c>
      <c r="D223" s="76" t="s">
        <v>69</v>
      </c>
      <c r="E223" s="12">
        <v>44488</v>
      </c>
      <c r="F223" s="74" t="s">
        <v>523</v>
      </c>
      <c r="G223" s="12" t="s">
        <v>4422</v>
      </c>
      <c r="H223" s="75" t="s">
        <v>4423</v>
      </c>
      <c r="I223" s="15">
        <v>42</v>
      </c>
      <c r="J223" s="15">
        <v>32</v>
      </c>
      <c r="K223" s="15">
        <v>29</v>
      </c>
      <c r="L223" s="15">
        <v>9</v>
      </c>
      <c r="M223" s="79">
        <v>9.7439999999999998</v>
      </c>
      <c r="N223" s="101">
        <v>9.7439999999999998</v>
      </c>
      <c r="O223" s="63">
        <v>2530</v>
      </c>
      <c r="P223" s="64">
        <f>Table2245789101123456789101112131415161718192021222324252627282930313233343536[[#This Row],[PEMBULATAN]]*O223</f>
        <v>24652.32</v>
      </c>
    </row>
    <row r="224" spans="1:16" ht="24" customHeight="1" x14ac:dyDescent="0.2">
      <c r="A224" s="13"/>
      <c r="B224" s="73"/>
      <c r="C224" s="71" t="s">
        <v>5009</v>
      </c>
      <c r="D224" s="76" t="s">
        <v>69</v>
      </c>
      <c r="E224" s="12">
        <v>44488</v>
      </c>
      <c r="F224" s="74" t="s">
        <v>523</v>
      </c>
      <c r="G224" s="12" t="s">
        <v>4422</v>
      </c>
      <c r="H224" s="75" t="s">
        <v>4423</v>
      </c>
      <c r="I224" s="15">
        <v>32</v>
      </c>
      <c r="J224" s="15">
        <v>23</v>
      </c>
      <c r="K224" s="15">
        <v>18</v>
      </c>
      <c r="L224" s="15">
        <v>8</v>
      </c>
      <c r="M224" s="79">
        <v>3.3119999999999998</v>
      </c>
      <c r="N224" s="101">
        <v>8</v>
      </c>
      <c r="O224" s="63">
        <v>2530</v>
      </c>
      <c r="P224" s="64">
        <f>Table2245789101123456789101112131415161718192021222324252627282930313233343536[[#This Row],[PEMBULATAN]]*O224</f>
        <v>20240</v>
      </c>
    </row>
    <row r="225" spans="1:16" ht="24" customHeight="1" x14ac:dyDescent="0.2">
      <c r="A225" s="13"/>
      <c r="B225" s="73"/>
      <c r="C225" s="71" t="s">
        <v>5010</v>
      </c>
      <c r="D225" s="76" t="s">
        <v>69</v>
      </c>
      <c r="E225" s="12">
        <v>44488</v>
      </c>
      <c r="F225" s="74" t="s">
        <v>523</v>
      </c>
      <c r="G225" s="12" t="s">
        <v>4422</v>
      </c>
      <c r="H225" s="75" t="s">
        <v>4423</v>
      </c>
      <c r="I225" s="15">
        <v>32</v>
      </c>
      <c r="J225" s="15">
        <v>23</v>
      </c>
      <c r="K225" s="15">
        <v>18</v>
      </c>
      <c r="L225" s="15">
        <v>8</v>
      </c>
      <c r="M225" s="79">
        <v>3.3119999999999998</v>
      </c>
      <c r="N225" s="101">
        <v>8</v>
      </c>
      <c r="O225" s="63">
        <v>2530</v>
      </c>
      <c r="P225" s="64">
        <f>Table2245789101123456789101112131415161718192021222324252627282930313233343536[[#This Row],[PEMBULATAN]]*O225</f>
        <v>20240</v>
      </c>
    </row>
    <row r="226" spans="1:16" ht="24" customHeight="1" x14ac:dyDescent="0.2">
      <c r="A226" s="13"/>
      <c r="B226" s="73"/>
      <c r="C226" s="71" t="s">
        <v>5011</v>
      </c>
      <c r="D226" s="76" t="s">
        <v>69</v>
      </c>
      <c r="E226" s="12">
        <v>44488</v>
      </c>
      <c r="F226" s="74" t="s">
        <v>523</v>
      </c>
      <c r="G226" s="12" t="s">
        <v>4422</v>
      </c>
      <c r="H226" s="75" t="s">
        <v>4423</v>
      </c>
      <c r="I226" s="15">
        <v>32</v>
      </c>
      <c r="J226" s="15">
        <v>23</v>
      </c>
      <c r="K226" s="15">
        <v>18</v>
      </c>
      <c r="L226" s="15">
        <v>8</v>
      </c>
      <c r="M226" s="79">
        <v>3.3119999999999998</v>
      </c>
      <c r="N226" s="101">
        <v>8</v>
      </c>
      <c r="O226" s="63">
        <v>2530</v>
      </c>
      <c r="P226" s="64">
        <f>Table2245789101123456789101112131415161718192021222324252627282930313233343536[[#This Row],[PEMBULATAN]]*O226</f>
        <v>20240</v>
      </c>
    </row>
    <row r="227" spans="1:16" ht="24" customHeight="1" x14ac:dyDescent="0.2">
      <c r="A227" s="13"/>
      <c r="B227" s="73"/>
      <c r="C227" s="71" t="s">
        <v>5012</v>
      </c>
      <c r="D227" s="76" t="s">
        <v>69</v>
      </c>
      <c r="E227" s="12">
        <v>44488</v>
      </c>
      <c r="F227" s="74" t="s">
        <v>523</v>
      </c>
      <c r="G227" s="12" t="s">
        <v>4422</v>
      </c>
      <c r="H227" s="75" t="s">
        <v>4423</v>
      </c>
      <c r="I227" s="15">
        <v>32</v>
      </c>
      <c r="J227" s="15">
        <v>23</v>
      </c>
      <c r="K227" s="15">
        <v>18</v>
      </c>
      <c r="L227" s="15">
        <v>8</v>
      </c>
      <c r="M227" s="79">
        <v>3.3119999999999998</v>
      </c>
      <c r="N227" s="101">
        <v>8</v>
      </c>
      <c r="O227" s="63">
        <v>2530</v>
      </c>
      <c r="P227" s="64">
        <f>Table2245789101123456789101112131415161718192021222324252627282930313233343536[[#This Row],[PEMBULATAN]]*O227</f>
        <v>20240</v>
      </c>
    </row>
    <row r="228" spans="1:16" ht="24" customHeight="1" x14ac:dyDescent="0.2">
      <c r="A228" s="13"/>
      <c r="B228" s="73"/>
      <c r="C228" s="71" t="s">
        <v>5013</v>
      </c>
      <c r="D228" s="76" t="s">
        <v>69</v>
      </c>
      <c r="E228" s="12">
        <v>44488</v>
      </c>
      <c r="F228" s="74" t="s">
        <v>523</v>
      </c>
      <c r="G228" s="12" t="s">
        <v>4422</v>
      </c>
      <c r="H228" s="75" t="s">
        <v>4423</v>
      </c>
      <c r="I228" s="15">
        <v>32</v>
      </c>
      <c r="J228" s="15">
        <v>23</v>
      </c>
      <c r="K228" s="15">
        <v>18</v>
      </c>
      <c r="L228" s="15">
        <v>8</v>
      </c>
      <c r="M228" s="79">
        <v>3.3119999999999998</v>
      </c>
      <c r="N228" s="101">
        <v>8</v>
      </c>
      <c r="O228" s="63">
        <v>2530</v>
      </c>
      <c r="P228" s="64">
        <f>Table2245789101123456789101112131415161718192021222324252627282930313233343536[[#This Row],[PEMBULATAN]]*O228</f>
        <v>20240</v>
      </c>
    </row>
    <row r="229" spans="1:16" ht="24" customHeight="1" x14ac:dyDescent="0.2">
      <c r="A229" s="13"/>
      <c r="B229" s="73"/>
      <c r="C229" s="71" t="s">
        <v>5014</v>
      </c>
      <c r="D229" s="76" t="s">
        <v>69</v>
      </c>
      <c r="E229" s="12">
        <v>44488</v>
      </c>
      <c r="F229" s="74" t="s">
        <v>523</v>
      </c>
      <c r="G229" s="12" t="s">
        <v>4422</v>
      </c>
      <c r="H229" s="75" t="s">
        <v>4423</v>
      </c>
      <c r="I229" s="15">
        <v>32</v>
      </c>
      <c r="J229" s="15">
        <v>23</v>
      </c>
      <c r="K229" s="15">
        <v>18</v>
      </c>
      <c r="L229" s="15">
        <v>8</v>
      </c>
      <c r="M229" s="79">
        <v>3.3119999999999998</v>
      </c>
      <c r="N229" s="101">
        <v>8</v>
      </c>
      <c r="O229" s="63">
        <v>2530</v>
      </c>
      <c r="P229" s="64">
        <f>Table2245789101123456789101112131415161718192021222324252627282930313233343536[[#This Row],[PEMBULATAN]]*O229</f>
        <v>20240</v>
      </c>
    </row>
    <row r="230" spans="1:16" ht="24" customHeight="1" x14ac:dyDescent="0.2">
      <c r="A230" s="13"/>
      <c r="B230" s="73"/>
      <c r="C230" s="71" t="s">
        <v>5015</v>
      </c>
      <c r="D230" s="76" t="s">
        <v>69</v>
      </c>
      <c r="E230" s="12">
        <v>44488</v>
      </c>
      <c r="F230" s="74" t="s">
        <v>523</v>
      </c>
      <c r="G230" s="12" t="s">
        <v>4422</v>
      </c>
      <c r="H230" s="75" t="s">
        <v>4423</v>
      </c>
      <c r="I230" s="15">
        <v>32</v>
      </c>
      <c r="J230" s="15">
        <v>23</v>
      </c>
      <c r="K230" s="15">
        <v>18</v>
      </c>
      <c r="L230" s="15">
        <v>8</v>
      </c>
      <c r="M230" s="79">
        <v>3.3119999999999998</v>
      </c>
      <c r="N230" s="101">
        <v>8</v>
      </c>
      <c r="O230" s="63">
        <v>2530</v>
      </c>
      <c r="P230" s="64">
        <f>Table2245789101123456789101112131415161718192021222324252627282930313233343536[[#This Row],[PEMBULATAN]]*O230</f>
        <v>20240</v>
      </c>
    </row>
    <row r="231" spans="1:16" ht="24" customHeight="1" x14ac:dyDescent="0.2">
      <c r="A231" s="13"/>
      <c r="B231" s="73"/>
      <c r="C231" s="71" t="s">
        <v>5016</v>
      </c>
      <c r="D231" s="76" t="s">
        <v>69</v>
      </c>
      <c r="E231" s="12">
        <v>44488</v>
      </c>
      <c r="F231" s="74" t="s">
        <v>523</v>
      </c>
      <c r="G231" s="12" t="s">
        <v>4422</v>
      </c>
      <c r="H231" s="75" t="s">
        <v>4423</v>
      </c>
      <c r="I231" s="15">
        <v>32</v>
      </c>
      <c r="J231" s="15">
        <v>23</v>
      </c>
      <c r="K231" s="15">
        <v>18</v>
      </c>
      <c r="L231" s="15">
        <v>8</v>
      </c>
      <c r="M231" s="79">
        <v>3.3119999999999998</v>
      </c>
      <c r="N231" s="101">
        <v>8</v>
      </c>
      <c r="O231" s="63">
        <v>2530</v>
      </c>
      <c r="P231" s="64">
        <f>Table2245789101123456789101112131415161718192021222324252627282930313233343536[[#This Row],[PEMBULATAN]]*O231</f>
        <v>20240</v>
      </c>
    </row>
    <row r="232" spans="1:16" ht="24" customHeight="1" x14ac:dyDescent="0.2">
      <c r="A232" s="13"/>
      <c r="B232" s="73"/>
      <c r="C232" s="71" t="s">
        <v>5017</v>
      </c>
      <c r="D232" s="76" t="s">
        <v>69</v>
      </c>
      <c r="E232" s="12">
        <v>44488</v>
      </c>
      <c r="F232" s="74" t="s">
        <v>523</v>
      </c>
      <c r="G232" s="12" t="s">
        <v>4422</v>
      </c>
      <c r="H232" s="75" t="s">
        <v>4423</v>
      </c>
      <c r="I232" s="15">
        <v>37</v>
      </c>
      <c r="J232" s="15">
        <v>36</v>
      </c>
      <c r="K232" s="15">
        <v>19</v>
      </c>
      <c r="L232" s="15">
        <v>12</v>
      </c>
      <c r="M232" s="79">
        <v>6.327</v>
      </c>
      <c r="N232" s="101">
        <v>12</v>
      </c>
      <c r="O232" s="63">
        <v>2530</v>
      </c>
      <c r="P232" s="64">
        <f>Table2245789101123456789101112131415161718192021222324252627282930313233343536[[#This Row],[PEMBULATAN]]*O232</f>
        <v>30360</v>
      </c>
    </row>
    <row r="233" spans="1:16" ht="24" customHeight="1" x14ac:dyDescent="0.2">
      <c r="A233" s="13"/>
      <c r="B233" s="73"/>
      <c r="C233" s="71" t="s">
        <v>5018</v>
      </c>
      <c r="D233" s="76" t="s">
        <v>69</v>
      </c>
      <c r="E233" s="12">
        <v>44488</v>
      </c>
      <c r="F233" s="74" t="s">
        <v>523</v>
      </c>
      <c r="G233" s="12" t="s">
        <v>4422</v>
      </c>
      <c r="H233" s="75" t="s">
        <v>4423</v>
      </c>
      <c r="I233" s="15">
        <v>32</v>
      </c>
      <c r="J233" s="15">
        <v>23</v>
      </c>
      <c r="K233" s="15">
        <v>18</v>
      </c>
      <c r="L233" s="15">
        <v>8</v>
      </c>
      <c r="M233" s="79">
        <v>3.3119999999999998</v>
      </c>
      <c r="N233" s="101">
        <v>8</v>
      </c>
      <c r="O233" s="63">
        <v>2530</v>
      </c>
      <c r="P233" s="64">
        <f>Table2245789101123456789101112131415161718192021222324252627282930313233343536[[#This Row],[PEMBULATAN]]*O233</f>
        <v>20240</v>
      </c>
    </row>
    <row r="234" spans="1:16" ht="24" customHeight="1" x14ac:dyDescent="0.2">
      <c r="A234" s="13"/>
      <c r="B234" s="73"/>
      <c r="C234" s="71" t="s">
        <v>5019</v>
      </c>
      <c r="D234" s="76" t="s">
        <v>69</v>
      </c>
      <c r="E234" s="12">
        <v>44488</v>
      </c>
      <c r="F234" s="74" t="s">
        <v>523</v>
      </c>
      <c r="G234" s="12" t="s">
        <v>4422</v>
      </c>
      <c r="H234" s="75" t="s">
        <v>4423</v>
      </c>
      <c r="I234" s="15">
        <v>32</v>
      </c>
      <c r="J234" s="15">
        <v>23</v>
      </c>
      <c r="K234" s="15">
        <v>18</v>
      </c>
      <c r="L234" s="15">
        <v>8</v>
      </c>
      <c r="M234" s="79">
        <v>3.3119999999999998</v>
      </c>
      <c r="N234" s="101">
        <v>8</v>
      </c>
      <c r="O234" s="63">
        <v>2530</v>
      </c>
      <c r="P234" s="64">
        <f>Table2245789101123456789101112131415161718192021222324252627282930313233343536[[#This Row],[PEMBULATAN]]*O234</f>
        <v>20240</v>
      </c>
    </row>
    <row r="235" spans="1:16" ht="24" customHeight="1" x14ac:dyDescent="0.2">
      <c r="A235" s="13"/>
      <c r="B235" s="73"/>
      <c r="C235" s="71" t="s">
        <v>5020</v>
      </c>
      <c r="D235" s="76" t="s">
        <v>69</v>
      </c>
      <c r="E235" s="12">
        <v>44488</v>
      </c>
      <c r="F235" s="74" t="s">
        <v>523</v>
      </c>
      <c r="G235" s="12" t="s">
        <v>4422</v>
      </c>
      <c r="H235" s="75" t="s">
        <v>4423</v>
      </c>
      <c r="I235" s="15">
        <v>37</v>
      </c>
      <c r="J235" s="15">
        <v>36</v>
      </c>
      <c r="K235" s="15">
        <v>19</v>
      </c>
      <c r="L235" s="15">
        <v>12</v>
      </c>
      <c r="M235" s="79">
        <v>6.327</v>
      </c>
      <c r="N235" s="101">
        <v>12</v>
      </c>
      <c r="O235" s="63">
        <v>2530</v>
      </c>
      <c r="P235" s="64">
        <f>Table2245789101123456789101112131415161718192021222324252627282930313233343536[[#This Row],[PEMBULATAN]]*O235</f>
        <v>30360</v>
      </c>
    </row>
    <row r="236" spans="1:16" ht="24" customHeight="1" x14ac:dyDescent="0.2">
      <c r="A236" s="13"/>
      <c r="B236" s="73"/>
      <c r="C236" s="71" t="s">
        <v>5021</v>
      </c>
      <c r="D236" s="76" t="s">
        <v>69</v>
      </c>
      <c r="E236" s="12">
        <v>44488</v>
      </c>
      <c r="F236" s="74" t="s">
        <v>523</v>
      </c>
      <c r="G236" s="12" t="s">
        <v>4422</v>
      </c>
      <c r="H236" s="75" t="s">
        <v>4423</v>
      </c>
      <c r="I236" s="15">
        <v>43</v>
      </c>
      <c r="J236" s="15">
        <v>34</v>
      </c>
      <c r="K236" s="15">
        <v>31</v>
      </c>
      <c r="L236" s="15">
        <v>9</v>
      </c>
      <c r="M236" s="79">
        <v>11.330500000000001</v>
      </c>
      <c r="N236" s="101">
        <v>12</v>
      </c>
      <c r="O236" s="63">
        <v>2530</v>
      </c>
      <c r="P236" s="64">
        <f>Table2245789101123456789101112131415161718192021222324252627282930313233343536[[#This Row],[PEMBULATAN]]*O236</f>
        <v>30360</v>
      </c>
    </row>
    <row r="237" spans="1:16" ht="24" customHeight="1" x14ac:dyDescent="0.2">
      <c r="A237" s="13"/>
      <c r="B237" s="73"/>
      <c r="C237" s="71" t="s">
        <v>5022</v>
      </c>
      <c r="D237" s="76" t="s">
        <v>69</v>
      </c>
      <c r="E237" s="12">
        <v>44488</v>
      </c>
      <c r="F237" s="74" t="s">
        <v>523</v>
      </c>
      <c r="G237" s="12" t="s">
        <v>4422</v>
      </c>
      <c r="H237" s="75" t="s">
        <v>4423</v>
      </c>
      <c r="I237" s="15">
        <v>43</v>
      </c>
      <c r="J237" s="15">
        <v>34</v>
      </c>
      <c r="K237" s="15">
        <v>31</v>
      </c>
      <c r="L237" s="15">
        <v>9</v>
      </c>
      <c r="M237" s="79">
        <v>11.330500000000001</v>
      </c>
      <c r="N237" s="101">
        <v>12</v>
      </c>
      <c r="O237" s="63">
        <v>2530</v>
      </c>
      <c r="P237" s="64">
        <f>Table2245789101123456789101112131415161718192021222324252627282930313233343536[[#This Row],[PEMBULATAN]]*O237</f>
        <v>30360</v>
      </c>
    </row>
    <row r="238" spans="1:16" ht="24" customHeight="1" x14ac:dyDescent="0.2">
      <c r="A238" s="13"/>
      <c r="B238" s="73"/>
      <c r="C238" s="71" t="s">
        <v>5023</v>
      </c>
      <c r="D238" s="76" t="s">
        <v>69</v>
      </c>
      <c r="E238" s="12">
        <v>44488</v>
      </c>
      <c r="F238" s="74" t="s">
        <v>523</v>
      </c>
      <c r="G238" s="12" t="s">
        <v>4422</v>
      </c>
      <c r="H238" s="75" t="s">
        <v>4423</v>
      </c>
      <c r="I238" s="15">
        <v>43</v>
      </c>
      <c r="J238" s="15">
        <v>34</v>
      </c>
      <c r="K238" s="15">
        <v>31</v>
      </c>
      <c r="L238" s="15">
        <v>9</v>
      </c>
      <c r="M238" s="79">
        <v>11.330500000000001</v>
      </c>
      <c r="N238" s="101">
        <v>12</v>
      </c>
      <c r="O238" s="63">
        <v>2530</v>
      </c>
      <c r="P238" s="64">
        <f>Table2245789101123456789101112131415161718192021222324252627282930313233343536[[#This Row],[PEMBULATAN]]*O238</f>
        <v>30360</v>
      </c>
    </row>
    <row r="239" spans="1:16" ht="24" customHeight="1" x14ac:dyDescent="0.2">
      <c r="A239" s="13"/>
      <c r="B239" s="73"/>
      <c r="C239" s="71" t="s">
        <v>5024</v>
      </c>
      <c r="D239" s="76" t="s">
        <v>69</v>
      </c>
      <c r="E239" s="12">
        <v>44488</v>
      </c>
      <c r="F239" s="74" t="s">
        <v>523</v>
      </c>
      <c r="G239" s="12" t="s">
        <v>4422</v>
      </c>
      <c r="H239" s="75" t="s">
        <v>4423</v>
      </c>
      <c r="I239" s="15">
        <v>43</v>
      </c>
      <c r="J239" s="15">
        <v>34</v>
      </c>
      <c r="K239" s="15">
        <v>31</v>
      </c>
      <c r="L239" s="15">
        <v>9</v>
      </c>
      <c r="M239" s="79">
        <v>11.330500000000001</v>
      </c>
      <c r="N239" s="101">
        <v>12</v>
      </c>
      <c r="O239" s="63">
        <v>2530</v>
      </c>
      <c r="P239" s="64">
        <f>Table2245789101123456789101112131415161718192021222324252627282930313233343536[[#This Row],[PEMBULATAN]]*O239</f>
        <v>30360</v>
      </c>
    </row>
    <row r="240" spans="1:16" ht="24" customHeight="1" x14ac:dyDescent="0.2">
      <c r="A240" s="13"/>
      <c r="B240" s="73"/>
      <c r="C240" s="71" t="s">
        <v>5025</v>
      </c>
      <c r="D240" s="76" t="s">
        <v>69</v>
      </c>
      <c r="E240" s="12">
        <v>44488</v>
      </c>
      <c r="F240" s="74" t="s">
        <v>523</v>
      </c>
      <c r="G240" s="12" t="s">
        <v>4422</v>
      </c>
      <c r="H240" s="75" t="s">
        <v>4423</v>
      </c>
      <c r="I240" s="15">
        <v>23</v>
      </c>
      <c r="J240" s="15">
        <v>23</v>
      </c>
      <c r="K240" s="15">
        <v>12</v>
      </c>
      <c r="L240" s="15">
        <v>5</v>
      </c>
      <c r="M240" s="79">
        <v>1.587</v>
      </c>
      <c r="N240" s="101">
        <v>5</v>
      </c>
      <c r="O240" s="63">
        <v>2530</v>
      </c>
      <c r="P240" s="64">
        <f>Table2245789101123456789101112131415161718192021222324252627282930313233343536[[#This Row],[PEMBULATAN]]*O240</f>
        <v>12650</v>
      </c>
    </row>
    <row r="241" spans="1:16" ht="24" customHeight="1" x14ac:dyDescent="0.2">
      <c r="A241" s="13"/>
      <c r="B241" s="73"/>
      <c r="C241" s="71" t="s">
        <v>5026</v>
      </c>
      <c r="D241" s="76" t="s">
        <v>69</v>
      </c>
      <c r="E241" s="12">
        <v>44488</v>
      </c>
      <c r="F241" s="74" t="s">
        <v>523</v>
      </c>
      <c r="G241" s="12" t="s">
        <v>4422</v>
      </c>
      <c r="H241" s="75" t="s">
        <v>4423</v>
      </c>
      <c r="I241" s="15">
        <v>23</v>
      </c>
      <c r="J241" s="15">
        <v>23</v>
      </c>
      <c r="K241" s="15">
        <v>12</v>
      </c>
      <c r="L241" s="15">
        <v>5</v>
      </c>
      <c r="M241" s="79">
        <v>1.587</v>
      </c>
      <c r="N241" s="101">
        <v>5</v>
      </c>
      <c r="O241" s="63">
        <v>2530</v>
      </c>
      <c r="P241" s="64">
        <f>Table2245789101123456789101112131415161718192021222324252627282930313233343536[[#This Row],[PEMBULATAN]]*O241</f>
        <v>12650</v>
      </c>
    </row>
    <row r="242" spans="1:16" ht="24" customHeight="1" x14ac:dyDescent="0.2">
      <c r="A242" s="13"/>
      <c r="B242" s="73"/>
      <c r="C242" s="71" t="s">
        <v>5027</v>
      </c>
      <c r="D242" s="76" t="s">
        <v>69</v>
      </c>
      <c r="E242" s="12">
        <v>44488</v>
      </c>
      <c r="F242" s="74" t="s">
        <v>523</v>
      </c>
      <c r="G242" s="12" t="s">
        <v>4422</v>
      </c>
      <c r="H242" s="75" t="s">
        <v>4423</v>
      </c>
      <c r="I242" s="15">
        <v>23</v>
      </c>
      <c r="J242" s="15">
        <v>23</v>
      </c>
      <c r="K242" s="15">
        <v>12</v>
      </c>
      <c r="L242" s="15">
        <v>5</v>
      </c>
      <c r="M242" s="79">
        <v>1.587</v>
      </c>
      <c r="N242" s="101">
        <v>5</v>
      </c>
      <c r="O242" s="63">
        <v>2530</v>
      </c>
      <c r="P242" s="64">
        <f>Table2245789101123456789101112131415161718192021222324252627282930313233343536[[#This Row],[PEMBULATAN]]*O242</f>
        <v>12650</v>
      </c>
    </row>
    <row r="243" spans="1:16" ht="24" customHeight="1" x14ac:dyDescent="0.2">
      <c r="A243" s="13"/>
      <c r="B243" s="73"/>
      <c r="C243" s="71" t="s">
        <v>5028</v>
      </c>
      <c r="D243" s="76" t="s">
        <v>69</v>
      </c>
      <c r="E243" s="12">
        <v>44488</v>
      </c>
      <c r="F243" s="74" t="s">
        <v>523</v>
      </c>
      <c r="G243" s="12" t="s">
        <v>4422</v>
      </c>
      <c r="H243" s="75" t="s">
        <v>4423</v>
      </c>
      <c r="I243" s="15">
        <v>32</v>
      </c>
      <c r="J243" s="15">
        <v>23</v>
      </c>
      <c r="K243" s="15">
        <v>18</v>
      </c>
      <c r="L243" s="15">
        <v>8</v>
      </c>
      <c r="M243" s="79">
        <v>3.3119999999999998</v>
      </c>
      <c r="N243" s="101">
        <v>8</v>
      </c>
      <c r="O243" s="63">
        <v>2530</v>
      </c>
      <c r="P243" s="64">
        <f>Table2245789101123456789101112131415161718192021222324252627282930313233343536[[#This Row],[PEMBULATAN]]*O243</f>
        <v>20240</v>
      </c>
    </row>
    <row r="244" spans="1:16" ht="24" customHeight="1" x14ac:dyDescent="0.2">
      <c r="A244" s="13"/>
      <c r="B244" s="73"/>
      <c r="C244" s="71" t="s">
        <v>5029</v>
      </c>
      <c r="D244" s="76" t="s">
        <v>69</v>
      </c>
      <c r="E244" s="12">
        <v>44488</v>
      </c>
      <c r="F244" s="74" t="s">
        <v>523</v>
      </c>
      <c r="G244" s="12" t="s">
        <v>4422</v>
      </c>
      <c r="H244" s="75" t="s">
        <v>4423</v>
      </c>
      <c r="I244" s="15">
        <v>32</v>
      </c>
      <c r="J244" s="15">
        <v>23</v>
      </c>
      <c r="K244" s="15">
        <v>18</v>
      </c>
      <c r="L244" s="15">
        <v>8</v>
      </c>
      <c r="M244" s="79">
        <v>3.3119999999999998</v>
      </c>
      <c r="N244" s="101">
        <v>8</v>
      </c>
      <c r="O244" s="63">
        <v>2530</v>
      </c>
      <c r="P244" s="64">
        <f>Table2245789101123456789101112131415161718192021222324252627282930313233343536[[#This Row],[PEMBULATAN]]*O244</f>
        <v>20240</v>
      </c>
    </row>
    <row r="245" spans="1:16" ht="24" customHeight="1" x14ac:dyDescent="0.2">
      <c r="A245" s="13"/>
      <c r="B245" s="73"/>
      <c r="C245" s="71" t="s">
        <v>5030</v>
      </c>
      <c r="D245" s="76" t="s">
        <v>69</v>
      </c>
      <c r="E245" s="12">
        <v>44488</v>
      </c>
      <c r="F245" s="74" t="s">
        <v>523</v>
      </c>
      <c r="G245" s="12" t="s">
        <v>4422</v>
      </c>
      <c r="H245" s="75" t="s">
        <v>4423</v>
      </c>
      <c r="I245" s="15">
        <v>32</v>
      </c>
      <c r="J245" s="15">
        <v>23</v>
      </c>
      <c r="K245" s="15">
        <v>18</v>
      </c>
      <c r="L245" s="15">
        <v>8</v>
      </c>
      <c r="M245" s="79">
        <v>3.3119999999999998</v>
      </c>
      <c r="N245" s="101">
        <v>8</v>
      </c>
      <c r="O245" s="63">
        <v>2530</v>
      </c>
      <c r="P245" s="64">
        <f>Table2245789101123456789101112131415161718192021222324252627282930313233343536[[#This Row],[PEMBULATAN]]*O245</f>
        <v>20240</v>
      </c>
    </row>
    <row r="246" spans="1:16" ht="24" customHeight="1" x14ac:dyDescent="0.2">
      <c r="A246" s="13"/>
      <c r="B246" s="73"/>
      <c r="C246" s="71" t="s">
        <v>5031</v>
      </c>
      <c r="D246" s="76" t="s">
        <v>69</v>
      </c>
      <c r="E246" s="12">
        <v>44488</v>
      </c>
      <c r="F246" s="74" t="s">
        <v>523</v>
      </c>
      <c r="G246" s="12" t="s">
        <v>4422</v>
      </c>
      <c r="H246" s="75" t="s">
        <v>4423</v>
      </c>
      <c r="I246" s="15">
        <v>37</v>
      </c>
      <c r="J246" s="15">
        <v>36</v>
      </c>
      <c r="K246" s="15">
        <v>19</v>
      </c>
      <c r="L246" s="15">
        <v>12</v>
      </c>
      <c r="M246" s="79">
        <v>6.327</v>
      </c>
      <c r="N246" s="101">
        <v>12</v>
      </c>
      <c r="O246" s="63">
        <v>2530</v>
      </c>
      <c r="P246" s="64">
        <f>Table2245789101123456789101112131415161718192021222324252627282930313233343536[[#This Row],[PEMBULATAN]]*O246</f>
        <v>30360</v>
      </c>
    </row>
    <row r="247" spans="1:16" ht="24" customHeight="1" x14ac:dyDescent="0.2">
      <c r="A247" s="13"/>
      <c r="B247" s="73"/>
      <c r="C247" s="71" t="s">
        <v>5032</v>
      </c>
      <c r="D247" s="76" t="s">
        <v>69</v>
      </c>
      <c r="E247" s="12">
        <v>44488</v>
      </c>
      <c r="F247" s="74" t="s">
        <v>523</v>
      </c>
      <c r="G247" s="12" t="s">
        <v>4422</v>
      </c>
      <c r="H247" s="75" t="s">
        <v>4423</v>
      </c>
      <c r="I247" s="15">
        <v>37</v>
      </c>
      <c r="J247" s="15">
        <v>36</v>
      </c>
      <c r="K247" s="15">
        <v>19</v>
      </c>
      <c r="L247" s="15">
        <v>12</v>
      </c>
      <c r="M247" s="79">
        <v>6.327</v>
      </c>
      <c r="N247" s="101">
        <v>12</v>
      </c>
      <c r="O247" s="63">
        <v>2530</v>
      </c>
      <c r="P247" s="64">
        <f>Table2245789101123456789101112131415161718192021222324252627282930313233343536[[#This Row],[PEMBULATAN]]*O247</f>
        <v>30360</v>
      </c>
    </row>
    <row r="248" spans="1:16" ht="24" customHeight="1" x14ac:dyDescent="0.2">
      <c r="A248" s="13"/>
      <c r="B248" s="73"/>
      <c r="C248" s="71" t="s">
        <v>5033</v>
      </c>
      <c r="D248" s="76" t="s">
        <v>69</v>
      </c>
      <c r="E248" s="12">
        <v>44488</v>
      </c>
      <c r="F248" s="74" t="s">
        <v>523</v>
      </c>
      <c r="G248" s="12" t="s">
        <v>4422</v>
      </c>
      <c r="H248" s="75" t="s">
        <v>4423</v>
      </c>
      <c r="I248" s="15">
        <v>37</v>
      </c>
      <c r="J248" s="15">
        <v>36</v>
      </c>
      <c r="K248" s="15">
        <v>19</v>
      </c>
      <c r="L248" s="15">
        <v>12</v>
      </c>
      <c r="M248" s="79">
        <v>6.327</v>
      </c>
      <c r="N248" s="101">
        <v>12</v>
      </c>
      <c r="O248" s="63">
        <v>2530</v>
      </c>
      <c r="P248" s="64">
        <f>Table2245789101123456789101112131415161718192021222324252627282930313233343536[[#This Row],[PEMBULATAN]]*O248</f>
        <v>30360</v>
      </c>
    </row>
    <row r="249" spans="1:16" ht="24" customHeight="1" x14ac:dyDescent="0.2">
      <c r="A249" s="13"/>
      <c r="B249" s="73"/>
      <c r="C249" s="71" t="s">
        <v>5034</v>
      </c>
      <c r="D249" s="76" t="s">
        <v>69</v>
      </c>
      <c r="E249" s="12">
        <v>44488</v>
      </c>
      <c r="F249" s="74" t="s">
        <v>523</v>
      </c>
      <c r="G249" s="12" t="s">
        <v>4422</v>
      </c>
      <c r="H249" s="75" t="s">
        <v>4423</v>
      </c>
      <c r="I249" s="15">
        <v>37</v>
      </c>
      <c r="J249" s="15">
        <v>36</v>
      </c>
      <c r="K249" s="15">
        <v>19</v>
      </c>
      <c r="L249" s="15">
        <v>12</v>
      </c>
      <c r="M249" s="79">
        <v>6.327</v>
      </c>
      <c r="N249" s="101">
        <v>12</v>
      </c>
      <c r="O249" s="63">
        <v>2530</v>
      </c>
      <c r="P249" s="64">
        <f>Table2245789101123456789101112131415161718192021222324252627282930313233343536[[#This Row],[PEMBULATAN]]*O249</f>
        <v>30360</v>
      </c>
    </row>
    <row r="250" spans="1:16" ht="24" customHeight="1" x14ac:dyDescent="0.2">
      <c r="A250" s="13"/>
      <c r="B250" s="73"/>
      <c r="C250" s="71" t="s">
        <v>5035</v>
      </c>
      <c r="D250" s="76" t="s">
        <v>69</v>
      </c>
      <c r="E250" s="12">
        <v>44488</v>
      </c>
      <c r="F250" s="74" t="s">
        <v>523</v>
      </c>
      <c r="G250" s="12" t="s">
        <v>4422</v>
      </c>
      <c r="H250" s="75" t="s">
        <v>4423</v>
      </c>
      <c r="I250" s="15">
        <v>32</v>
      </c>
      <c r="J250" s="15">
        <v>23</v>
      </c>
      <c r="K250" s="15">
        <v>18</v>
      </c>
      <c r="L250" s="15">
        <v>8</v>
      </c>
      <c r="M250" s="79">
        <v>3.3119999999999998</v>
      </c>
      <c r="N250" s="101">
        <v>8</v>
      </c>
      <c r="O250" s="63">
        <v>2530</v>
      </c>
      <c r="P250" s="64">
        <f>Table2245789101123456789101112131415161718192021222324252627282930313233343536[[#This Row],[PEMBULATAN]]*O250</f>
        <v>20240</v>
      </c>
    </row>
    <row r="251" spans="1:16" ht="24" customHeight="1" x14ac:dyDescent="0.2">
      <c r="A251" s="13"/>
      <c r="B251" s="73"/>
      <c r="C251" s="71" t="s">
        <v>5036</v>
      </c>
      <c r="D251" s="76" t="s">
        <v>69</v>
      </c>
      <c r="E251" s="12">
        <v>44488</v>
      </c>
      <c r="F251" s="74" t="s">
        <v>523</v>
      </c>
      <c r="G251" s="12" t="s">
        <v>4422</v>
      </c>
      <c r="H251" s="75" t="s">
        <v>4423</v>
      </c>
      <c r="I251" s="15">
        <v>55</v>
      </c>
      <c r="J251" s="15">
        <v>48</v>
      </c>
      <c r="K251" s="15">
        <v>10</v>
      </c>
      <c r="L251" s="15">
        <v>7</v>
      </c>
      <c r="M251" s="79">
        <v>6.6</v>
      </c>
      <c r="N251" s="101">
        <v>7</v>
      </c>
      <c r="O251" s="63">
        <v>2530</v>
      </c>
      <c r="P251" s="64">
        <f>Table2245789101123456789101112131415161718192021222324252627282930313233343536[[#This Row],[PEMBULATAN]]*O251</f>
        <v>17710</v>
      </c>
    </row>
    <row r="252" spans="1:16" ht="24" customHeight="1" x14ac:dyDescent="0.2">
      <c r="A252" s="13"/>
      <c r="B252" s="73"/>
      <c r="C252" s="8" t="s">
        <v>5037</v>
      </c>
      <c r="D252" s="74" t="s">
        <v>69</v>
      </c>
      <c r="E252" s="12">
        <v>44488</v>
      </c>
      <c r="F252" s="74" t="s">
        <v>523</v>
      </c>
      <c r="G252" s="12" t="s">
        <v>4422</v>
      </c>
      <c r="H252" s="9" t="s">
        <v>4423</v>
      </c>
      <c r="I252" s="1">
        <v>37</v>
      </c>
      <c r="J252" s="1">
        <v>14</v>
      </c>
      <c r="K252" s="1">
        <v>14</v>
      </c>
      <c r="L252" s="1">
        <v>2</v>
      </c>
      <c r="M252" s="78">
        <v>1.8129999999999999</v>
      </c>
      <c r="N252" s="101">
        <v>2</v>
      </c>
      <c r="O252" s="63">
        <v>2530</v>
      </c>
      <c r="P252" s="64">
        <f>Table2245789101123456789101112131415161718192021222324252627282930313233343536[[#This Row],[PEMBULATAN]]*O252</f>
        <v>5060</v>
      </c>
    </row>
    <row r="253" spans="1:16" ht="22.5" customHeight="1" x14ac:dyDescent="0.2">
      <c r="A253" s="165" t="s">
        <v>30</v>
      </c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7"/>
      <c r="M253" s="77">
        <f>SUBTOTAL(109,Table2245789101123456789101112131415161718192021222324252627282930313233343536[KG VOLUME])</f>
        <v>5104.2457500000019</v>
      </c>
      <c r="N253" s="67">
        <f>SUM(N3:N252)</f>
        <v>5320.5467499999977</v>
      </c>
      <c r="O253" s="168">
        <f>SUM(P3:P252)</f>
        <v>13460983.277500004</v>
      </c>
      <c r="P253" s="169"/>
    </row>
    <row r="254" spans="1:16" ht="18" customHeight="1" x14ac:dyDescent="0.2">
      <c r="A254" s="84"/>
      <c r="B254" s="55" t="s">
        <v>42</v>
      </c>
      <c r="C254" s="54"/>
      <c r="D254" s="56" t="s">
        <v>43</v>
      </c>
      <c r="E254" s="84"/>
      <c r="F254" s="84"/>
      <c r="G254" s="84"/>
      <c r="H254" s="84"/>
      <c r="I254" s="84"/>
      <c r="J254" s="84"/>
      <c r="K254" s="84"/>
      <c r="L254" s="84"/>
      <c r="M254" s="85"/>
      <c r="N254" s="86" t="s">
        <v>51</v>
      </c>
      <c r="O254" s="87"/>
      <c r="P254" s="87">
        <f>O253*10%</f>
        <v>1346098.3277500004</v>
      </c>
    </row>
    <row r="255" spans="1:16" ht="18" customHeight="1" thickBot="1" x14ac:dyDescent="0.25">
      <c r="A255" s="84"/>
      <c r="B255" s="55"/>
      <c r="C255" s="54"/>
      <c r="D255" s="56"/>
      <c r="E255" s="84"/>
      <c r="F255" s="84"/>
      <c r="G255" s="84"/>
      <c r="H255" s="84"/>
      <c r="I255" s="84"/>
      <c r="J255" s="84"/>
      <c r="K255" s="84"/>
      <c r="L255" s="84"/>
      <c r="M255" s="85"/>
      <c r="N255" s="88" t="s">
        <v>52</v>
      </c>
      <c r="O255" s="89"/>
      <c r="P255" s="89">
        <f>O253-P254</f>
        <v>12114884.949750002</v>
      </c>
    </row>
    <row r="256" spans="1:16" ht="18" customHeight="1" x14ac:dyDescent="0.2">
      <c r="A256" s="10"/>
      <c r="H256" s="62"/>
      <c r="N256" s="61" t="s">
        <v>31</v>
      </c>
      <c r="P256" s="68">
        <f>P255*1%</f>
        <v>121148.84949750002</v>
      </c>
    </row>
    <row r="257" spans="1:16" ht="18" customHeight="1" thickBot="1" x14ac:dyDescent="0.25">
      <c r="A257" s="10"/>
      <c r="H257" s="62"/>
      <c r="N257" s="61" t="s">
        <v>53</v>
      </c>
      <c r="P257" s="70">
        <f>P255*2%</f>
        <v>242297.69899500004</v>
      </c>
    </row>
    <row r="258" spans="1:16" ht="18" customHeight="1" x14ac:dyDescent="0.2">
      <c r="A258" s="10"/>
      <c r="H258" s="62"/>
      <c r="N258" s="65" t="s">
        <v>32</v>
      </c>
      <c r="O258" s="66"/>
      <c r="P258" s="69">
        <f>P255+P256-P257</f>
        <v>11993736.100252504</v>
      </c>
    </row>
    <row r="260" spans="1:16" x14ac:dyDescent="0.2">
      <c r="A260" s="10"/>
      <c r="H260" s="62"/>
      <c r="P260" s="70"/>
    </row>
    <row r="261" spans="1:16" x14ac:dyDescent="0.2">
      <c r="A261" s="10"/>
      <c r="H261" s="62"/>
      <c r="O261" s="57"/>
      <c r="P261" s="70"/>
    </row>
    <row r="262" spans="1:16" s="3" customFormat="1" x14ac:dyDescent="0.25">
      <c r="A262" s="10"/>
      <c r="B262" s="2"/>
      <c r="C262" s="2"/>
      <c r="E262" s="11"/>
      <c r="H262" s="62"/>
      <c r="N262" s="14"/>
      <c r="O262" s="14"/>
      <c r="P262" s="14"/>
    </row>
    <row r="263" spans="1:16" s="3" customFormat="1" x14ac:dyDescent="0.25">
      <c r="A263" s="10"/>
      <c r="B263" s="2"/>
      <c r="C263" s="2"/>
      <c r="E263" s="11"/>
      <c r="H263" s="62"/>
      <c r="N263" s="14"/>
      <c r="O263" s="14"/>
      <c r="P263" s="14"/>
    </row>
    <row r="264" spans="1:16" s="3" customFormat="1" x14ac:dyDescent="0.25">
      <c r="A264" s="10"/>
      <c r="B264" s="2"/>
      <c r="C264" s="2"/>
      <c r="E264" s="11"/>
      <c r="H264" s="62"/>
      <c r="N264" s="14"/>
      <c r="O264" s="14"/>
      <c r="P264" s="14"/>
    </row>
    <row r="265" spans="1:16" s="3" customFormat="1" x14ac:dyDescent="0.25">
      <c r="A265" s="10"/>
      <c r="B265" s="2"/>
      <c r="C265" s="2"/>
      <c r="E265" s="11"/>
      <c r="H265" s="62"/>
      <c r="N265" s="14"/>
      <c r="O265" s="14"/>
      <c r="P265" s="14"/>
    </row>
    <row r="266" spans="1:16" s="3" customFormat="1" x14ac:dyDescent="0.25">
      <c r="A266" s="10"/>
      <c r="B266" s="2"/>
      <c r="C266" s="2"/>
      <c r="E266" s="11"/>
      <c r="H266" s="62"/>
      <c r="N266" s="14"/>
      <c r="O266" s="14"/>
      <c r="P266" s="14"/>
    </row>
    <row r="267" spans="1:16" s="3" customFormat="1" x14ac:dyDescent="0.25">
      <c r="A267" s="10"/>
      <c r="B267" s="2"/>
      <c r="C267" s="2"/>
      <c r="E267" s="11"/>
      <c r="H267" s="62"/>
      <c r="N267" s="14"/>
      <c r="O267" s="14"/>
      <c r="P267" s="14"/>
    </row>
    <row r="268" spans="1:16" s="3" customFormat="1" x14ac:dyDescent="0.25">
      <c r="A268" s="10"/>
      <c r="B268" s="2"/>
      <c r="C268" s="2"/>
      <c r="E268" s="11"/>
      <c r="H268" s="62"/>
      <c r="N268" s="14"/>
      <c r="O268" s="14"/>
      <c r="P268" s="14"/>
    </row>
    <row r="269" spans="1:16" s="3" customFormat="1" x14ac:dyDescent="0.25">
      <c r="A269" s="10"/>
      <c r="B269" s="2"/>
      <c r="C269" s="2"/>
      <c r="E269" s="11"/>
      <c r="H269" s="62"/>
      <c r="N269" s="14"/>
      <c r="O269" s="14"/>
      <c r="P269" s="14"/>
    </row>
    <row r="270" spans="1:16" s="3" customFormat="1" x14ac:dyDescent="0.25">
      <c r="A270" s="10"/>
      <c r="B270" s="2"/>
      <c r="C270" s="2"/>
      <c r="E270" s="11"/>
      <c r="H270" s="62"/>
      <c r="N270" s="14"/>
      <c r="O270" s="14"/>
      <c r="P270" s="14"/>
    </row>
    <row r="271" spans="1:16" s="3" customFormat="1" x14ac:dyDescent="0.25">
      <c r="A271" s="10"/>
      <c r="B271" s="2"/>
      <c r="C271" s="2"/>
      <c r="E271" s="11"/>
      <c r="H271" s="62"/>
      <c r="N271" s="14"/>
      <c r="O271" s="14"/>
      <c r="P271" s="14"/>
    </row>
    <row r="272" spans="1:16" s="3" customFormat="1" x14ac:dyDescent="0.25">
      <c r="A272" s="10"/>
      <c r="B272" s="2"/>
      <c r="C272" s="2"/>
      <c r="E272" s="11"/>
      <c r="H272" s="62"/>
      <c r="N272" s="14"/>
      <c r="O272" s="14"/>
      <c r="P272" s="14"/>
    </row>
    <row r="273" spans="1:16" s="3" customFormat="1" x14ac:dyDescent="0.25">
      <c r="A273" s="10"/>
      <c r="B273" s="2"/>
      <c r="C273" s="2"/>
      <c r="E273" s="11"/>
      <c r="H273" s="62"/>
      <c r="N273" s="14"/>
      <c r="O273" s="14"/>
      <c r="P273" s="14"/>
    </row>
  </sheetData>
  <mergeCells count="2">
    <mergeCell ref="A253:L253"/>
    <mergeCell ref="O253:P253"/>
  </mergeCells>
  <conditionalFormatting sqref="B3:B251">
    <cfRule type="duplicateValues" dxfId="426" priority="2"/>
  </conditionalFormatting>
  <conditionalFormatting sqref="B252">
    <cfRule type="duplicateValues" dxfId="425" priority="6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9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P76" sqref="P76"/>
    </sheetView>
  </sheetViews>
  <sheetFormatPr defaultRowHeight="15" x14ac:dyDescent="0.2"/>
  <cols>
    <col min="1" max="1" width="8" style="4" customWidth="1"/>
    <col min="2" max="2" width="19.5703125" style="2" customWidth="1"/>
    <col min="3" max="3" width="15.14062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403913</v>
      </c>
      <c r="B3" s="72" t="s">
        <v>5038</v>
      </c>
      <c r="C3" s="8" t="s">
        <v>5039</v>
      </c>
      <c r="D3" s="74" t="s">
        <v>69</v>
      </c>
      <c r="E3" s="12">
        <v>44489</v>
      </c>
      <c r="F3" s="74" t="s">
        <v>523</v>
      </c>
      <c r="G3" s="12" t="s">
        <v>4422</v>
      </c>
      <c r="H3" s="9" t="s">
        <v>4423</v>
      </c>
      <c r="I3" s="1">
        <v>80</v>
      </c>
      <c r="J3" s="1">
        <v>66</v>
      </c>
      <c r="K3" s="1">
        <v>35</v>
      </c>
      <c r="L3" s="1">
        <v>11</v>
      </c>
      <c r="M3" s="78">
        <v>46.2</v>
      </c>
      <c r="N3" s="101">
        <v>46.2</v>
      </c>
      <c r="O3" s="63">
        <v>2530</v>
      </c>
      <c r="P3" s="64">
        <f>Table224578910112345678910111213141516171819202122232425262728293031323334353637[[#This Row],[PEMBULATAN]]*O3</f>
        <v>116886</v>
      </c>
    </row>
    <row r="4" spans="1:16" ht="26.25" customHeight="1" x14ac:dyDescent="0.2">
      <c r="A4" s="13"/>
      <c r="B4" s="73"/>
      <c r="C4" s="71" t="s">
        <v>5040</v>
      </c>
      <c r="D4" s="76" t="s">
        <v>69</v>
      </c>
      <c r="E4" s="12">
        <v>44489</v>
      </c>
      <c r="F4" s="74" t="s">
        <v>523</v>
      </c>
      <c r="G4" s="12" t="s">
        <v>4422</v>
      </c>
      <c r="H4" s="75" t="s">
        <v>4423</v>
      </c>
      <c r="I4" s="15">
        <v>80</v>
      </c>
      <c r="J4" s="15">
        <v>67</v>
      </c>
      <c r="K4" s="15">
        <v>28</v>
      </c>
      <c r="L4" s="15">
        <v>7</v>
      </c>
      <c r="M4" s="79">
        <v>37.520000000000003</v>
      </c>
      <c r="N4" s="101">
        <v>37.520000000000003</v>
      </c>
      <c r="O4" s="63">
        <v>2530</v>
      </c>
      <c r="P4" s="64">
        <f>Table224578910112345678910111213141516171819202122232425262728293031323334353637[[#This Row],[PEMBULATAN]]*O4</f>
        <v>94925.6</v>
      </c>
    </row>
    <row r="5" spans="1:16" ht="26.25" customHeight="1" x14ac:dyDescent="0.2">
      <c r="A5" s="13"/>
      <c r="B5" s="73"/>
      <c r="C5" s="71" t="s">
        <v>5041</v>
      </c>
      <c r="D5" s="76" t="s">
        <v>69</v>
      </c>
      <c r="E5" s="12">
        <v>44489</v>
      </c>
      <c r="F5" s="74" t="s">
        <v>523</v>
      </c>
      <c r="G5" s="12" t="s">
        <v>4422</v>
      </c>
      <c r="H5" s="75" t="s">
        <v>4423</v>
      </c>
      <c r="I5" s="15">
        <v>55</v>
      </c>
      <c r="J5" s="15">
        <v>40</v>
      </c>
      <c r="K5" s="15">
        <v>20</v>
      </c>
      <c r="L5" s="15">
        <v>4</v>
      </c>
      <c r="M5" s="79">
        <v>11</v>
      </c>
      <c r="N5" s="101">
        <v>11</v>
      </c>
      <c r="O5" s="63">
        <v>2530</v>
      </c>
      <c r="P5" s="64">
        <f>Table224578910112345678910111213141516171819202122232425262728293031323334353637[[#This Row],[PEMBULATAN]]*O5</f>
        <v>27830</v>
      </c>
    </row>
    <row r="6" spans="1:16" ht="26.25" customHeight="1" x14ac:dyDescent="0.2">
      <c r="A6" s="13"/>
      <c r="B6" s="73"/>
      <c r="C6" s="71" t="s">
        <v>5042</v>
      </c>
      <c r="D6" s="76" t="s">
        <v>69</v>
      </c>
      <c r="E6" s="12">
        <v>44489</v>
      </c>
      <c r="F6" s="74" t="s">
        <v>523</v>
      </c>
      <c r="G6" s="12" t="s">
        <v>4422</v>
      </c>
      <c r="H6" s="75" t="s">
        <v>4423</v>
      </c>
      <c r="I6" s="15">
        <v>77</v>
      </c>
      <c r="J6" s="15">
        <v>39</v>
      </c>
      <c r="K6" s="15">
        <v>28</v>
      </c>
      <c r="L6" s="15">
        <v>7</v>
      </c>
      <c r="M6" s="79">
        <v>21.021000000000001</v>
      </c>
      <c r="N6" s="101">
        <v>21.021000000000001</v>
      </c>
      <c r="O6" s="63">
        <v>2530</v>
      </c>
      <c r="P6" s="64">
        <f>Table224578910112345678910111213141516171819202122232425262728293031323334353637[[#This Row],[PEMBULATAN]]*O6</f>
        <v>53183.130000000005</v>
      </c>
    </row>
    <row r="7" spans="1:16" ht="26.25" customHeight="1" x14ac:dyDescent="0.2">
      <c r="A7" s="13"/>
      <c r="B7" s="73"/>
      <c r="C7" s="71" t="s">
        <v>5043</v>
      </c>
      <c r="D7" s="76" t="s">
        <v>69</v>
      </c>
      <c r="E7" s="12">
        <v>44489</v>
      </c>
      <c r="F7" s="74" t="s">
        <v>523</v>
      </c>
      <c r="G7" s="12" t="s">
        <v>4422</v>
      </c>
      <c r="H7" s="75" t="s">
        <v>4423</v>
      </c>
      <c r="I7" s="15">
        <v>80</v>
      </c>
      <c r="J7" s="15">
        <v>58</v>
      </c>
      <c r="K7" s="15">
        <v>19</v>
      </c>
      <c r="L7" s="15">
        <v>6</v>
      </c>
      <c r="M7" s="79">
        <v>22.04</v>
      </c>
      <c r="N7" s="101">
        <v>22.04</v>
      </c>
      <c r="O7" s="63">
        <v>2530</v>
      </c>
      <c r="P7" s="64">
        <f>Table224578910112345678910111213141516171819202122232425262728293031323334353637[[#This Row],[PEMBULATAN]]*O7</f>
        <v>55761.2</v>
      </c>
    </row>
    <row r="8" spans="1:16" ht="26.25" customHeight="1" x14ac:dyDescent="0.2">
      <c r="A8" s="13"/>
      <c r="B8" s="73"/>
      <c r="C8" s="71" t="s">
        <v>5044</v>
      </c>
      <c r="D8" s="76" t="s">
        <v>69</v>
      </c>
      <c r="E8" s="12">
        <v>44489</v>
      </c>
      <c r="F8" s="74" t="s">
        <v>523</v>
      </c>
      <c r="G8" s="12" t="s">
        <v>4422</v>
      </c>
      <c r="H8" s="75" t="s">
        <v>4423</v>
      </c>
      <c r="I8" s="15">
        <v>78</v>
      </c>
      <c r="J8" s="15">
        <v>5</v>
      </c>
      <c r="K8" s="15">
        <v>5</v>
      </c>
      <c r="L8" s="15">
        <v>1</v>
      </c>
      <c r="M8" s="79">
        <v>0.48749999999999999</v>
      </c>
      <c r="N8" s="101">
        <v>1</v>
      </c>
      <c r="O8" s="63">
        <v>2530</v>
      </c>
      <c r="P8" s="64">
        <f>Table224578910112345678910111213141516171819202122232425262728293031323334353637[[#This Row],[PEMBULATAN]]*O8</f>
        <v>2530</v>
      </c>
    </row>
    <row r="9" spans="1:16" ht="26.25" customHeight="1" x14ac:dyDescent="0.2">
      <c r="A9" s="13"/>
      <c r="B9" s="73"/>
      <c r="C9" s="71" t="s">
        <v>5045</v>
      </c>
      <c r="D9" s="76" t="s">
        <v>69</v>
      </c>
      <c r="E9" s="12">
        <v>44489</v>
      </c>
      <c r="F9" s="74" t="s">
        <v>523</v>
      </c>
      <c r="G9" s="12" t="s">
        <v>4422</v>
      </c>
      <c r="H9" s="75" t="s">
        <v>4423</v>
      </c>
      <c r="I9" s="15">
        <v>64</v>
      </c>
      <c r="J9" s="15">
        <v>59</v>
      </c>
      <c r="K9" s="15">
        <v>12</v>
      </c>
      <c r="L9" s="15">
        <v>4</v>
      </c>
      <c r="M9" s="79">
        <v>11.327999999999999</v>
      </c>
      <c r="N9" s="101">
        <v>12</v>
      </c>
      <c r="O9" s="63">
        <v>2530</v>
      </c>
      <c r="P9" s="64">
        <f>Table224578910112345678910111213141516171819202122232425262728293031323334353637[[#This Row],[PEMBULATAN]]*O9</f>
        <v>30360</v>
      </c>
    </row>
    <row r="10" spans="1:16" ht="26.25" customHeight="1" x14ac:dyDescent="0.2">
      <c r="A10" s="13"/>
      <c r="B10" s="73"/>
      <c r="C10" s="71" t="s">
        <v>5046</v>
      </c>
      <c r="D10" s="76" t="s">
        <v>69</v>
      </c>
      <c r="E10" s="12">
        <v>44489</v>
      </c>
      <c r="F10" s="74" t="s">
        <v>523</v>
      </c>
      <c r="G10" s="12" t="s">
        <v>4422</v>
      </c>
      <c r="H10" s="75" t="s">
        <v>4423</v>
      </c>
      <c r="I10" s="15">
        <v>64</v>
      </c>
      <c r="J10" s="15">
        <v>22</v>
      </c>
      <c r="K10" s="15">
        <v>34</v>
      </c>
      <c r="L10" s="15">
        <v>2</v>
      </c>
      <c r="M10" s="79">
        <v>11.968</v>
      </c>
      <c r="N10" s="101">
        <v>11.968</v>
      </c>
      <c r="O10" s="63">
        <v>2530</v>
      </c>
      <c r="P10" s="64">
        <f>Table224578910112345678910111213141516171819202122232425262728293031323334353637[[#This Row],[PEMBULATAN]]*O10</f>
        <v>30279.040000000001</v>
      </c>
    </row>
    <row r="11" spans="1:16" ht="26.25" customHeight="1" x14ac:dyDescent="0.2">
      <c r="A11" s="13"/>
      <c r="B11" s="73"/>
      <c r="C11" s="71" t="s">
        <v>5047</v>
      </c>
      <c r="D11" s="76" t="s">
        <v>69</v>
      </c>
      <c r="E11" s="12">
        <v>44489</v>
      </c>
      <c r="F11" s="74" t="s">
        <v>523</v>
      </c>
      <c r="G11" s="12" t="s">
        <v>4422</v>
      </c>
      <c r="H11" s="75" t="s">
        <v>4423</v>
      </c>
      <c r="I11" s="15">
        <v>50</v>
      </c>
      <c r="J11" s="15">
        <v>29</v>
      </c>
      <c r="K11" s="15">
        <v>29</v>
      </c>
      <c r="L11" s="15">
        <v>2</v>
      </c>
      <c r="M11" s="79">
        <v>10.512499999999999</v>
      </c>
      <c r="N11" s="101">
        <v>10.512499999999999</v>
      </c>
      <c r="O11" s="63">
        <v>2530</v>
      </c>
      <c r="P11" s="64">
        <f>Table224578910112345678910111213141516171819202122232425262728293031323334353637[[#This Row],[PEMBULATAN]]*O11</f>
        <v>26596.625</v>
      </c>
    </row>
    <row r="12" spans="1:16" ht="26.25" customHeight="1" x14ac:dyDescent="0.2">
      <c r="A12" s="13"/>
      <c r="B12" s="73"/>
      <c r="C12" s="71" t="s">
        <v>5048</v>
      </c>
      <c r="D12" s="76" t="s">
        <v>69</v>
      </c>
      <c r="E12" s="12">
        <v>44489</v>
      </c>
      <c r="F12" s="74" t="s">
        <v>523</v>
      </c>
      <c r="G12" s="12" t="s">
        <v>4422</v>
      </c>
      <c r="H12" s="75" t="s">
        <v>4423</v>
      </c>
      <c r="I12" s="15">
        <v>77</v>
      </c>
      <c r="J12" s="15">
        <v>65</v>
      </c>
      <c r="K12" s="15">
        <v>31</v>
      </c>
      <c r="L12" s="15">
        <v>4</v>
      </c>
      <c r="M12" s="79">
        <v>38.78875</v>
      </c>
      <c r="N12" s="101">
        <v>38.78875</v>
      </c>
      <c r="O12" s="63">
        <v>2530</v>
      </c>
      <c r="P12" s="64">
        <f>Table224578910112345678910111213141516171819202122232425262728293031323334353637[[#This Row],[PEMBULATAN]]*O12</f>
        <v>98135.537500000006</v>
      </c>
    </row>
    <row r="13" spans="1:16" ht="26.25" customHeight="1" x14ac:dyDescent="0.2">
      <c r="A13" s="13"/>
      <c r="B13" s="73"/>
      <c r="C13" s="71" t="s">
        <v>5049</v>
      </c>
      <c r="D13" s="76" t="s">
        <v>69</v>
      </c>
      <c r="E13" s="12">
        <v>44489</v>
      </c>
      <c r="F13" s="74" t="s">
        <v>523</v>
      </c>
      <c r="G13" s="12" t="s">
        <v>4422</v>
      </c>
      <c r="H13" s="75" t="s">
        <v>4423</v>
      </c>
      <c r="I13" s="15">
        <v>84</v>
      </c>
      <c r="J13" s="15">
        <v>62</v>
      </c>
      <c r="K13" s="15">
        <v>28</v>
      </c>
      <c r="L13" s="15">
        <v>11</v>
      </c>
      <c r="M13" s="79">
        <v>36.456000000000003</v>
      </c>
      <c r="N13" s="101">
        <v>37</v>
      </c>
      <c r="O13" s="63">
        <v>2530</v>
      </c>
      <c r="P13" s="64">
        <f>Table224578910112345678910111213141516171819202122232425262728293031323334353637[[#This Row],[PEMBULATAN]]*O13</f>
        <v>93610</v>
      </c>
    </row>
    <row r="14" spans="1:16" ht="26.25" customHeight="1" x14ac:dyDescent="0.2">
      <c r="A14" s="13"/>
      <c r="B14" s="73"/>
      <c r="C14" s="71" t="s">
        <v>5050</v>
      </c>
      <c r="D14" s="76" t="s">
        <v>69</v>
      </c>
      <c r="E14" s="12">
        <v>44489</v>
      </c>
      <c r="F14" s="74" t="s">
        <v>523</v>
      </c>
      <c r="G14" s="12" t="s">
        <v>4422</v>
      </c>
      <c r="H14" s="75" t="s">
        <v>4423</v>
      </c>
      <c r="I14" s="15">
        <v>86</v>
      </c>
      <c r="J14" s="15">
        <v>68</v>
      </c>
      <c r="K14" s="15">
        <v>27</v>
      </c>
      <c r="L14" s="15">
        <v>17</v>
      </c>
      <c r="M14" s="79">
        <v>39.473999999999997</v>
      </c>
      <c r="N14" s="101">
        <v>40</v>
      </c>
      <c r="O14" s="63">
        <v>2530</v>
      </c>
      <c r="P14" s="64">
        <f>Table224578910112345678910111213141516171819202122232425262728293031323334353637[[#This Row],[PEMBULATAN]]*O14</f>
        <v>101200</v>
      </c>
    </row>
    <row r="15" spans="1:16" ht="26.25" customHeight="1" x14ac:dyDescent="0.2">
      <c r="A15" s="13"/>
      <c r="B15" s="73"/>
      <c r="C15" s="71" t="s">
        <v>5051</v>
      </c>
      <c r="D15" s="76" t="s">
        <v>69</v>
      </c>
      <c r="E15" s="12">
        <v>44489</v>
      </c>
      <c r="F15" s="74" t="s">
        <v>523</v>
      </c>
      <c r="G15" s="12" t="s">
        <v>4422</v>
      </c>
      <c r="H15" s="75" t="s">
        <v>4423</v>
      </c>
      <c r="I15" s="15">
        <v>65</v>
      </c>
      <c r="J15" s="15">
        <v>47</v>
      </c>
      <c r="K15" s="15">
        <v>12</v>
      </c>
      <c r="L15" s="15">
        <v>3</v>
      </c>
      <c r="M15" s="79">
        <v>9.1649999999999991</v>
      </c>
      <c r="N15" s="101">
        <v>9.1649999999999991</v>
      </c>
      <c r="O15" s="63">
        <v>2530</v>
      </c>
      <c r="P15" s="64">
        <f>Table224578910112345678910111213141516171819202122232425262728293031323334353637[[#This Row],[PEMBULATAN]]*O15</f>
        <v>23187.449999999997</v>
      </c>
    </row>
    <row r="16" spans="1:16" ht="26.25" customHeight="1" x14ac:dyDescent="0.2">
      <c r="A16" s="13"/>
      <c r="B16" s="73"/>
      <c r="C16" s="71" t="s">
        <v>5052</v>
      </c>
      <c r="D16" s="76" t="s">
        <v>69</v>
      </c>
      <c r="E16" s="12">
        <v>44489</v>
      </c>
      <c r="F16" s="74" t="s">
        <v>523</v>
      </c>
      <c r="G16" s="12" t="s">
        <v>4422</v>
      </c>
      <c r="H16" s="75" t="s">
        <v>4423</v>
      </c>
      <c r="I16" s="15">
        <v>90</v>
      </c>
      <c r="J16" s="15">
        <v>66</v>
      </c>
      <c r="K16" s="15">
        <v>34</v>
      </c>
      <c r="L16" s="15">
        <v>11</v>
      </c>
      <c r="M16" s="79">
        <v>50.49</v>
      </c>
      <c r="N16" s="101">
        <v>51</v>
      </c>
      <c r="O16" s="63">
        <v>2530</v>
      </c>
      <c r="P16" s="64">
        <f>Table224578910112345678910111213141516171819202122232425262728293031323334353637[[#This Row],[PEMBULATAN]]*O16</f>
        <v>129030</v>
      </c>
    </row>
    <row r="17" spans="1:16" ht="26.25" customHeight="1" x14ac:dyDescent="0.2">
      <c r="A17" s="13"/>
      <c r="B17" s="73"/>
      <c r="C17" s="71" t="s">
        <v>5053</v>
      </c>
      <c r="D17" s="76" t="s">
        <v>69</v>
      </c>
      <c r="E17" s="12">
        <v>44489</v>
      </c>
      <c r="F17" s="74" t="s">
        <v>523</v>
      </c>
      <c r="G17" s="12" t="s">
        <v>4422</v>
      </c>
      <c r="H17" s="75" t="s">
        <v>4423</v>
      </c>
      <c r="I17" s="15">
        <v>65</v>
      </c>
      <c r="J17" s="15">
        <v>66</v>
      </c>
      <c r="K17" s="15">
        <v>39</v>
      </c>
      <c r="L17" s="15">
        <v>13</v>
      </c>
      <c r="M17" s="79">
        <v>41.827500000000001</v>
      </c>
      <c r="N17" s="101">
        <v>41.827500000000001</v>
      </c>
      <c r="O17" s="63">
        <v>2530</v>
      </c>
      <c r="P17" s="64">
        <f>Table224578910112345678910111213141516171819202122232425262728293031323334353637[[#This Row],[PEMBULATAN]]*O17</f>
        <v>105823.575</v>
      </c>
    </row>
    <row r="18" spans="1:16" ht="26.25" customHeight="1" x14ac:dyDescent="0.2">
      <c r="A18" s="13"/>
      <c r="B18" s="73"/>
      <c r="C18" s="71" t="s">
        <v>5054</v>
      </c>
      <c r="D18" s="76" t="s">
        <v>69</v>
      </c>
      <c r="E18" s="12">
        <v>44489</v>
      </c>
      <c r="F18" s="74" t="s">
        <v>523</v>
      </c>
      <c r="G18" s="12" t="s">
        <v>4422</v>
      </c>
      <c r="H18" s="75" t="s">
        <v>4423</v>
      </c>
      <c r="I18" s="15">
        <v>74</v>
      </c>
      <c r="J18" s="15">
        <v>57</v>
      </c>
      <c r="K18" s="15">
        <v>35</v>
      </c>
      <c r="L18" s="15">
        <v>6</v>
      </c>
      <c r="M18" s="79">
        <v>36.907499999999999</v>
      </c>
      <c r="N18" s="101">
        <v>36.907499999999999</v>
      </c>
      <c r="O18" s="63">
        <v>2530</v>
      </c>
      <c r="P18" s="64">
        <f>Table224578910112345678910111213141516171819202122232425262728293031323334353637[[#This Row],[PEMBULATAN]]*O18</f>
        <v>93375.974999999991</v>
      </c>
    </row>
    <row r="19" spans="1:16" ht="26.25" customHeight="1" x14ac:dyDescent="0.2">
      <c r="A19" s="13"/>
      <c r="B19" s="73"/>
      <c r="C19" s="71" t="s">
        <v>5055</v>
      </c>
      <c r="D19" s="76" t="s">
        <v>69</v>
      </c>
      <c r="E19" s="12">
        <v>44489</v>
      </c>
      <c r="F19" s="74" t="s">
        <v>523</v>
      </c>
      <c r="G19" s="12" t="s">
        <v>4422</v>
      </c>
      <c r="H19" s="75" t="s">
        <v>4423</v>
      </c>
      <c r="I19" s="15">
        <v>80</v>
      </c>
      <c r="J19" s="15">
        <v>63</v>
      </c>
      <c r="K19" s="15">
        <v>28</v>
      </c>
      <c r="L19" s="15">
        <v>12</v>
      </c>
      <c r="M19" s="79">
        <v>35.28</v>
      </c>
      <c r="N19" s="101">
        <v>35.28</v>
      </c>
      <c r="O19" s="63">
        <v>2530</v>
      </c>
      <c r="P19" s="64">
        <f>Table224578910112345678910111213141516171819202122232425262728293031323334353637[[#This Row],[PEMBULATAN]]*O19</f>
        <v>89258.400000000009</v>
      </c>
    </row>
    <row r="20" spans="1:16" ht="26.25" customHeight="1" x14ac:dyDescent="0.2">
      <c r="A20" s="13"/>
      <c r="B20" s="73"/>
      <c r="C20" s="71" t="s">
        <v>5056</v>
      </c>
      <c r="D20" s="76" t="s">
        <v>69</v>
      </c>
      <c r="E20" s="12">
        <v>44489</v>
      </c>
      <c r="F20" s="74" t="s">
        <v>523</v>
      </c>
      <c r="G20" s="12" t="s">
        <v>4422</v>
      </c>
      <c r="H20" s="75" t="s">
        <v>4423</v>
      </c>
      <c r="I20" s="15">
        <v>44</v>
      </c>
      <c r="J20" s="15">
        <v>32</v>
      </c>
      <c r="K20" s="15">
        <v>22</v>
      </c>
      <c r="L20" s="15">
        <v>6</v>
      </c>
      <c r="M20" s="79">
        <v>7.7439999999999998</v>
      </c>
      <c r="N20" s="101">
        <v>7.7439999999999998</v>
      </c>
      <c r="O20" s="63">
        <v>2530</v>
      </c>
      <c r="P20" s="64">
        <f>Table224578910112345678910111213141516171819202122232425262728293031323334353637[[#This Row],[PEMBULATAN]]*O20</f>
        <v>19592.32</v>
      </c>
    </row>
    <row r="21" spans="1:16" ht="26.25" customHeight="1" x14ac:dyDescent="0.2">
      <c r="A21" s="13"/>
      <c r="B21" s="73"/>
      <c r="C21" s="71" t="s">
        <v>5057</v>
      </c>
      <c r="D21" s="76" t="s">
        <v>69</v>
      </c>
      <c r="E21" s="12">
        <v>44489</v>
      </c>
      <c r="F21" s="74" t="s">
        <v>523</v>
      </c>
      <c r="G21" s="12" t="s">
        <v>4422</v>
      </c>
      <c r="H21" s="75" t="s">
        <v>4423</v>
      </c>
      <c r="I21" s="15">
        <v>80</v>
      </c>
      <c r="J21" s="15">
        <v>66</v>
      </c>
      <c r="K21" s="15">
        <v>42</v>
      </c>
      <c r="L21" s="15">
        <v>3</v>
      </c>
      <c r="M21" s="79">
        <v>55.44</v>
      </c>
      <c r="N21" s="101">
        <v>56</v>
      </c>
      <c r="O21" s="63">
        <v>2530</v>
      </c>
      <c r="P21" s="64">
        <f>Table224578910112345678910111213141516171819202122232425262728293031323334353637[[#This Row],[PEMBULATAN]]*O21</f>
        <v>141680</v>
      </c>
    </row>
    <row r="22" spans="1:16" ht="26.25" customHeight="1" x14ac:dyDescent="0.2">
      <c r="A22" s="13"/>
      <c r="B22" s="73"/>
      <c r="C22" s="71" t="s">
        <v>5058</v>
      </c>
      <c r="D22" s="76" t="s">
        <v>69</v>
      </c>
      <c r="E22" s="12">
        <v>44489</v>
      </c>
      <c r="F22" s="74" t="s">
        <v>523</v>
      </c>
      <c r="G22" s="12" t="s">
        <v>4422</v>
      </c>
      <c r="H22" s="75" t="s">
        <v>4423</v>
      </c>
      <c r="I22" s="15">
        <v>61</v>
      </c>
      <c r="J22" s="15">
        <v>47</v>
      </c>
      <c r="K22" s="15">
        <v>18</v>
      </c>
      <c r="L22" s="15">
        <v>4</v>
      </c>
      <c r="M22" s="79">
        <v>12.9015</v>
      </c>
      <c r="N22" s="101">
        <v>12.9015</v>
      </c>
      <c r="O22" s="63">
        <v>2530</v>
      </c>
      <c r="P22" s="64">
        <f>Table224578910112345678910111213141516171819202122232425262728293031323334353637[[#This Row],[PEMBULATAN]]*O22</f>
        <v>32640.795000000002</v>
      </c>
    </row>
    <row r="23" spans="1:16" ht="26.25" customHeight="1" x14ac:dyDescent="0.2">
      <c r="A23" s="13"/>
      <c r="B23" s="73"/>
      <c r="C23" s="71" t="s">
        <v>5059</v>
      </c>
      <c r="D23" s="76" t="s">
        <v>69</v>
      </c>
      <c r="E23" s="12">
        <v>44489</v>
      </c>
      <c r="F23" s="74" t="s">
        <v>523</v>
      </c>
      <c r="G23" s="12" t="s">
        <v>4422</v>
      </c>
      <c r="H23" s="75" t="s">
        <v>4423</v>
      </c>
      <c r="I23" s="15">
        <v>104</v>
      </c>
      <c r="J23" s="15">
        <v>10</v>
      </c>
      <c r="K23" s="15">
        <v>7</v>
      </c>
      <c r="L23" s="15">
        <v>1</v>
      </c>
      <c r="M23" s="79">
        <v>1.82</v>
      </c>
      <c r="N23" s="101">
        <v>1.82</v>
      </c>
      <c r="O23" s="63">
        <v>2530</v>
      </c>
      <c r="P23" s="64">
        <f>Table224578910112345678910111213141516171819202122232425262728293031323334353637[[#This Row],[PEMBULATAN]]*O23</f>
        <v>4604.6000000000004</v>
      </c>
    </row>
    <row r="24" spans="1:16" ht="26.25" customHeight="1" x14ac:dyDescent="0.2">
      <c r="A24" s="13"/>
      <c r="B24" s="73"/>
      <c r="C24" s="71" t="s">
        <v>5060</v>
      </c>
      <c r="D24" s="76" t="s">
        <v>69</v>
      </c>
      <c r="E24" s="12">
        <v>44489</v>
      </c>
      <c r="F24" s="74" t="s">
        <v>523</v>
      </c>
      <c r="G24" s="12" t="s">
        <v>4422</v>
      </c>
      <c r="H24" s="75" t="s">
        <v>4423</v>
      </c>
      <c r="I24" s="15">
        <v>64</v>
      </c>
      <c r="J24" s="15">
        <v>44</v>
      </c>
      <c r="K24" s="15">
        <v>25</v>
      </c>
      <c r="L24" s="15">
        <v>5</v>
      </c>
      <c r="M24" s="79">
        <v>17.600000000000001</v>
      </c>
      <c r="N24" s="101">
        <v>17.600000000000001</v>
      </c>
      <c r="O24" s="63">
        <v>2530</v>
      </c>
      <c r="P24" s="64">
        <f>Table224578910112345678910111213141516171819202122232425262728293031323334353637[[#This Row],[PEMBULATAN]]*O24</f>
        <v>44528</v>
      </c>
    </row>
    <row r="25" spans="1:16" ht="26.25" customHeight="1" x14ac:dyDescent="0.2">
      <c r="A25" s="13"/>
      <c r="B25" s="73"/>
      <c r="C25" s="71" t="s">
        <v>5061</v>
      </c>
      <c r="D25" s="76" t="s">
        <v>69</v>
      </c>
      <c r="E25" s="12">
        <v>44489</v>
      </c>
      <c r="F25" s="74" t="s">
        <v>523</v>
      </c>
      <c r="G25" s="12" t="s">
        <v>4422</v>
      </c>
      <c r="H25" s="75" t="s">
        <v>4423</v>
      </c>
      <c r="I25" s="15">
        <v>78</v>
      </c>
      <c r="J25" s="15">
        <v>70</v>
      </c>
      <c r="K25" s="15">
        <v>30</v>
      </c>
      <c r="L25" s="15">
        <v>9</v>
      </c>
      <c r="M25" s="79">
        <v>40.950000000000003</v>
      </c>
      <c r="N25" s="101">
        <v>40.950000000000003</v>
      </c>
      <c r="O25" s="63">
        <v>2530</v>
      </c>
      <c r="P25" s="64">
        <f>Table224578910112345678910111213141516171819202122232425262728293031323334353637[[#This Row],[PEMBULATAN]]*O25</f>
        <v>103603.5</v>
      </c>
    </row>
    <row r="26" spans="1:16" ht="26.25" customHeight="1" x14ac:dyDescent="0.2">
      <c r="A26" s="13"/>
      <c r="B26" s="73"/>
      <c r="C26" s="71" t="s">
        <v>5062</v>
      </c>
      <c r="D26" s="76" t="s">
        <v>69</v>
      </c>
      <c r="E26" s="12">
        <v>44489</v>
      </c>
      <c r="F26" s="74" t="s">
        <v>523</v>
      </c>
      <c r="G26" s="12" t="s">
        <v>4422</v>
      </c>
      <c r="H26" s="75" t="s">
        <v>4423</v>
      </c>
      <c r="I26" s="15">
        <v>77</v>
      </c>
      <c r="J26" s="15">
        <v>68</v>
      </c>
      <c r="K26" s="15">
        <v>35</v>
      </c>
      <c r="L26" s="15">
        <v>17</v>
      </c>
      <c r="M26" s="79">
        <v>45.814999999999998</v>
      </c>
      <c r="N26" s="101">
        <v>45.814999999999998</v>
      </c>
      <c r="O26" s="63">
        <v>2530</v>
      </c>
      <c r="P26" s="64">
        <f>Table224578910112345678910111213141516171819202122232425262728293031323334353637[[#This Row],[PEMBULATAN]]*O26</f>
        <v>115911.95</v>
      </c>
    </row>
    <row r="27" spans="1:16" ht="26.25" customHeight="1" x14ac:dyDescent="0.2">
      <c r="A27" s="13"/>
      <c r="B27" s="73"/>
      <c r="C27" s="71" t="s">
        <v>5063</v>
      </c>
      <c r="D27" s="76" t="s">
        <v>69</v>
      </c>
      <c r="E27" s="12">
        <v>44489</v>
      </c>
      <c r="F27" s="74" t="s">
        <v>523</v>
      </c>
      <c r="G27" s="12" t="s">
        <v>4422</v>
      </c>
      <c r="H27" s="75" t="s">
        <v>4423</v>
      </c>
      <c r="I27" s="15">
        <v>80</v>
      </c>
      <c r="J27" s="15">
        <v>64</v>
      </c>
      <c r="K27" s="15">
        <v>25</v>
      </c>
      <c r="L27" s="15">
        <v>11</v>
      </c>
      <c r="M27" s="79">
        <v>32</v>
      </c>
      <c r="N27" s="101">
        <v>32</v>
      </c>
      <c r="O27" s="63">
        <v>2530</v>
      </c>
      <c r="P27" s="64">
        <f>Table224578910112345678910111213141516171819202122232425262728293031323334353637[[#This Row],[PEMBULATAN]]*O27</f>
        <v>80960</v>
      </c>
    </row>
    <row r="28" spans="1:16" ht="26.25" customHeight="1" x14ac:dyDescent="0.2">
      <c r="A28" s="13"/>
      <c r="B28" s="73"/>
      <c r="C28" s="71" t="s">
        <v>5064</v>
      </c>
      <c r="D28" s="76" t="s">
        <v>69</v>
      </c>
      <c r="E28" s="12">
        <v>44489</v>
      </c>
      <c r="F28" s="74" t="s">
        <v>523</v>
      </c>
      <c r="G28" s="12" t="s">
        <v>4422</v>
      </c>
      <c r="H28" s="75" t="s">
        <v>4423</v>
      </c>
      <c r="I28" s="15">
        <v>85</v>
      </c>
      <c r="J28" s="15">
        <v>66</v>
      </c>
      <c r="K28" s="15">
        <v>39</v>
      </c>
      <c r="L28" s="15">
        <v>17</v>
      </c>
      <c r="M28" s="79">
        <v>54.697499999999998</v>
      </c>
      <c r="N28" s="101">
        <v>54.697499999999998</v>
      </c>
      <c r="O28" s="63">
        <v>2530</v>
      </c>
      <c r="P28" s="64">
        <f>Table224578910112345678910111213141516171819202122232425262728293031323334353637[[#This Row],[PEMBULATAN]]*O28</f>
        <v>138384.67499999999</v>
      </c>
    </row>
    <row r="29" spans="1:16" ht="26.25" customHeight="1" x14ac:dyDescent="0.2">
      <c r="A29" s="13"/>
      <c r="B29" s="73"/>
      <c r="C29" s="71" t="s">
        <v>5065</v>
      </c>
      <c r="D29" s="76" t="s">
        <v>69</v>
      </c>
      <c r="E29" s="12">
        <v>44489</v>
      </c>
      <c r="F29" s="74" t="s">
        <v>523</v>
      </c>
      <c r="G29" s="12" t="s">
        <v>4422</v>
      </c>
      <c r="H29" s="75" t="s">
        <v>4423</v>
      </c>
      <c r="I29" s="15">
        <v>93</v>
      </c>
      <c r="J29" s="15">
        <v>59</v>
      </c>
      <c r="K29" s="15">
        <v>37</v>
      </c>
      <c r="L29" s="15">
        <v>14</v>
      </c>
      <c r="M29" s="79">
        <v>50.754750000000001</v>
      </c>
      <c r="N29" s="101">
        <v>50.754750000000001</v>
      </c>
      <c r="O29" s="63">
        <v>2530</v>
      </c>
      <c r="P29" s="64">
        <f>Table224578910112345678910111213141516171819202122232425262728293031323334353637[[#This Row],[PEMBULATAN]]*O29</f>
        <v>128409.5175</v>
      </c>
    </row>
    <row r="30" spans="1:16" ht="26.25" customHeight="1" x14ac:dyDescent="0.2">
      <c r="A30" s="13"/>
      <c r="B30" s="73"/>
      <c r="C30" s="71" t="s">
        <v>5066</v>
      </c>
      <c r="D30" s="76" t="s">
        <v>69</v>
      </c>
      <c r="E30" s="12">
        <v>44489</v>
      </c>
      <c r="F30" s="74" t="s">
        <v>523</v>
      </c>
      <c r="G30" s="12" t="s">
        <v>4422</v>
      </c>
      <c r="H30" s="75" t="s">
        <v>4423</v>
      </c>
      <c r="I30" s="15">
        <v>80</v>
      </c>
      <c r="J30" s="15">
        <v>62</v>
      </c>
      <c r="K30" s="15">
        <v>32</v>
      </c>
      <c r="L30" s="15">
        <v>15</v>
      </c>
      <c r="M30" s="79">
        <v>39.68</v>
      </c>
      <c r="N30" s="101">
        <v>39.68</v>
      </c>
      <c r="O30" s="63">
        <v>2530</v>
      </c>
      <c r="P30" s="64">
        <f>Table224578910112345678910111213141516171819202122232425262728293031323334353637[[#This Row],[PEMBULATAN]]*O30</f>
        <v>100390.39999999999</v>
      </c>
    </row>
    <row r="31" spans="1:16" ht="26.25" customHeight="1" x14ac:dyDescent="0.2">
      <c r="A31" s="13"/>
      <c r="B31" s="73"/>
      <c r="C31" s="71" t="s">
        <v>5067</v>
      </c>
      <c r="D31" s="76" t="s">
        <v>69</v>
      </c>
      <c r="E31" s="12">
        <v>44489</v>
      </c>
      <c r="F31" s="74" t="s">
        <v>523</v>
      </c>
      <c r="G31" s="12" t="s">
        <v>4422</v>
      </c>
      <c r="H31" s="75" t="s">
        <v>4423</v>
      </c>
      <c r="I31" s="15">
        <v>83</v>
      </c>
      <c r="J31" s="15">
        <v>67</v>
      </c>
      <c r="K31" s="15">
        <v>39</v>
      </c>
      <c r="L31" s="15">
        <v>13</v>
      </c>
      <c r="M31" s="79">
        <v>54.219749999999998</v>
      </c>
      <c r="N31" s="101">
        <v>54.219749999999998</v>
      </c>
      <c r="O31" s="63">
        <v>2530</v>
      </c>
      <c r="P31" s="64">
        <f>Table224578910112345678910111213141516171819202122232425262728293031323334353637[[#This Row],[PEMBULATAN]]*O31</f>
        <v>137175.9675</v>
      </c>
    </row>
    <row r="32" spans="1:16" ht="26.25" customHeight="1" x14ac:dyDescent="0.2">
      <c r="A32" s="13"/>
      <c r="B32" s="73"/>
      <c r="C32" s="71" t="s">
        <v>5068</v>
      </c>
      <c r="D32" s="76" t="s">
        <v>69</v>
      </c>
      <c r="E32" s="12">
        <v>44489</v>
      </c>
      <c r="F32" s="74" t="s">
        <v>523</v>
      </c>
      <c r="G32" s="12" t="s">
        <v>4422</v>
      </c>
      <c r="H32" s="75" t="s">
        <v>4423</v>
      </c>
      <c r="I32" s="15">
        <v>154</v>
      </c>
      <c r="J32" s="15">
        <v>11</v>
      </c>
      <c r="K32" s="15">
        <v>7</v>
      </c>
      <c r="L32" s="15">
        <v>1</v>
      </c>
      <c r="M32" s="79">
        <v>2.9645000000000001</v>
      </c>
      <c r="N32" s="101">
        <v>2.9645000000000001</v>
      </c>
      <c r="O32" s="63">
        <v>2530</v>
      </c>
      <c r="P32" s="64">
        <f>Table224578910112345678910111213141516171819202122232425262728293031323334353637[[#This Row],[PEMBULATAN]]*O32</f>
        <v>7500.1850000000004</v>
      </c>
    </row>
    <row r="33" spans="1:16" ht="26.25" customHeight="1" x14ac:dyDescent="0.2">
      <c r="A33" s="13"/>
      <c r="B33" s="73"/>
      <c r="C33" s="71" t="s">
        <v>5069</v>
      </c>
      <c r="D33" s="76" t="s">
        <v>69</v>
      </c>
      <c r="E33" s="12">
        <v>44489</v>
      </c>
      <c r="F33" s="74" t="s">
        <v>523</v>
      </c>
      <c r="G33" s="12" t="s">
        <v>4422</v>
      </c>
      <c r="H33" s="75" t="s">
        <v>4423</v>
      </c>
      <c r="I33" s="15">
        <v>86</v>
      </c>
      <c r="J33" s="15">
        <v>66</v>
      </c>
      <c r="K33" s="15">
        <v>36</v>
      </c>
      <c r="L33" s="15">
        <v>15</v>
      </c>
      <c r="M33" s="79">
        <v>51.084000000000003</v>
      </c>
      <c r="N33" s="101">
        <v>51.084000000000003</v>
      </c>
      <c r="O33" s="63">
        <v>2530</v>
      </c>
      <c r="P33" s="64">
        <f>Table224578910112345678910111213141516171819202122232425262728293031323334353637[[#This Row],[PEMBULATAN]]*O33</f>
        <v>129242.52</v>
      </c>
    </row>
    <row r="34" spans="1:16" ht="26.25" customHeight="1" x14ac:dyDescent="0.2">
      <c r="A34" s="13"/>
      <c r="B34" s="73"/>
      <c r="C34" s="71" t="s">
        <v>5070</v>
      </c>
      <c r="D34" s="76" t="s">
        <v>69</v>
      </c>
      <c r="E34" s="12">
        <v>44489</v>
      </c>
      <c r="F34" s="74" t="s">
        <v>523</v>
      </c>
      <c r="G34" s="12" t="s">
        <v>4422</v>
      </c>
      <c r="H34" s="75" t="s">
        <v>4423</v>
      </c>
      <c r="I34" s="15">
        <v>61</v>
      </c>
      <c r="J34" s="15">
        <v>31</v>
      </c>
      <c r="K34" s="15">
        <v>22</v>
      </c>
      <c r="L34" s="15">
        <v>6</v>
      </c>
      <c r="M34" s="79">
        <v>10.400499999999999</v>
      </c>
      <c r="N34" s="101">
        <v>11</v>
      </c>
      <c r="O34" s="63">
        <v>2530</v>
      </c>
      <c r="P34" s="64">
        <f>Table224578910112345678910111213141516171819202122232425262728293031323334353637[[#This Row],[PEMBULATAN]]*O34</f>
        <v>27830</v>
      </c>
    </row>
    <row r="35" spans="1:16" ht="26.25" customHeight="1" x14ac:dyDescent="0.2">
      <c r="A35" s="13"/>
      <c r="B35" s="73"/>
      <c r="C35" s="71" t="s">
        <v>5071</v>
      </c>
      <c r="D35" s="76" t="s">
        <v>69</v>
      </c>
      <c r="E35" s="12">
        <v>44489</v>
      </c>
      <c r="F35" s="74" t="s">
        <v>523</v>
      </c>
      <c r="G35" s="12" t="s">
        <v>4422</v>
      </c>
      <c r="H35" s="75" t="s">
        <v>4423</v>
      </c>
      <c r="I35" s="15">
        <v>77</v>
      </c>
      <c r="J35" s="15">
        <v>64</v>
      </c>
      <c r="K35" s="15">
        <v>33</v>
      </c>
      <c r="L35" s="15">
        <v>10</v>
      </c>
      <c r="M35" s="79">
        <v>40.655999999999999</v>
      </c>
      <c r="N35" s="101">
        <v>40.655999999999999</v>
      </c>
      <c r="O35" s="63">
        <v>2530</v>
      </c>
      <c r="P35" s="64">
        <f>Table224578910112345678910111213141516171819202122232425262728293031323334353637[[#This Row],[PEMBULATAN]]*O35</f>
        <v>102859.68</v>
      </c>
    </row>
    <row r="36" spans="1:16" ht="26.25" customHeight="1" x14ac:dyDescent="0.2">
      <c r="A36" s="13"/>
      <c r="B36" s="73"/>
      <c r="C36" s="71" t="s">
        <v>5072</v>
      </c>
      <c r="D36" s="76" t="s">
        <v>69</v>
      </c>
      <c r="E36" s="12">
        <v>44489</v>
      </c>
      <c r="F36" s="74" t="s">
        <v>523</v>
      </c>
      <c r="G36" s="12" t="s">
        <v>4422</v>
      </c>
      <c r="H36" s="75" t="s">
        <v>4423</v>
      </c>
      <c r="I36" s="15">
        <v>82</v>
      </c>
      <c r="J36" s="15">
        <v>58</v>
      </c>
      <c r="K36" s="15">
        <v>32</v>
      </c>
      <c r="L36" s="15">
        <v>17</v>
      </c>
      <c r="M36" s="79">
        <v>38.048000000000002</v>
      </c>
      <c r="N36" s="101">
        <v>38.048000000000002</v>
      </c>
      <c r="O36" s="63">
        <v>2530</v>
      </c>
      <c r="P36" s="64">
        <f>Table224578910112345678910111213141516171819202122232425262728293031323334353637[[#This Row],[PEMBULATAN]]*O36</f>
        <v>96261.440000000002</v>
      </c>
    </row>
    <row r="37" spans="1:16" ht="26.25" customHeight="1" x14ac:dyDescent="0.2">
      <c r="A37" s="13"/>
      <c r="B37" s="73"/>
      <c r="C37" s="71" t="s">
        <v>5073</v>
      </c>
      <c r="D37" s="76" t="s">
        <v>69</v>
      </c>
      <c r="E37" s="12">
        <v>44489</v>
      </c>
      <c r="F37" s="74" t="s">
        <v>523</v>
      </c>
      <c r="G37" s="12" t="s">
        <v>4422</v>
      </c>
      <c r="H37" s="75" t="s">
        <v>4423</v>
      </c>
      <c r="I37" s="15">
        <v>79</v>
      </c>
      <c r="J37" s="15">
        <v>65</v>
      </c>
      <c r="K37" s="15">
        <v>26</v>
      </c>
      <c r="L37" s="15">
        <v>12</v>
      </c>
      <c r="M37" s="79">
        <v>33.377499999999998</v>
      </c>
      <c r="N37" s="101">
        <v>34</v>
      </c>
      <c r="O37" s="63">
        <v>2530</v>
      </c>
      <c r="P37" s="64">
        <f>Table224578910112345678910111213141516171819202122232425262728293031323334353637[[#This Row],[PEMBULATAN]]*O37</f>
        <v>86020</v>
      </c>
    </row>
    <row r="38" spans="1:16" ht="26.25" customHeight="1" x14ac:dyDescent="0.2">
      <c r="A38" s="13"/>
      <c r="B38" s="73"/>
      <c r="C38" s="71" t="s">
        <v>5074</v>
      </c>
      <c r="D38" s="76" t="s">
        <v>69</v>
      </c>
      <c r="E38" s="12">
        <v>44489</v>
      </c>
      <c r="F38" s="74" t="s">
        <v>523</v>
      </c>
      <c r="G38" s="12" t="s">
        <v>4422</v>
      </c>
      <c r="H38" s="75" t="s">
        <v>4423</v>
      </c>
      <c r="I38" s="15">
        <v>81</v>
      </c>
      <c r="J38" s="15">
        <v>61</v>
      </c>
      <c r="K38" s="15">
        <v>33</v>
      </c>
      <c r="L38" s="15">
        <v>16</v>
      </c>
      <c r="M38" s="79">
        <v>40.763249999999999</v>
      </c>
      <c r="N38" s="101">
        <v>40.763249999999999</v>
      </c>
      <c r="O38" s="63">
        <v>2530</v>
      </c>
      <c r="P38" s="64">
        <f>Table224578910112345678910111213141516171819202122232425262728293031323334353637[[#This Row],[PEMBULATAN]]*O38</f>
        <v>103131.02249999999</v>
      </c>
    </row>
    <row r="39" spans="1:16" ht="26.25" customHeight="1" x14ac:dyDescent="0.2">
      <c r="A39" s="13"/>
      <c r="B39" s="73"/>
      <c r="C39" s="71" t="s">
        <v>5075</v>
      </c>
      <c r="D39" s="76" t="s">
        <v>69</v>
      </c>
      <c r="E39" s="12">
        <v>44489</v>
      </c>
      <c r="F39" s="74" t="s">
        <v>523</v>
      </c>
      <c r="G39" s="12" t="s">
        <v>4422</v>
      </c>
      <c r="H39" s="75" t="s">
        <v>4423</v>
      </c>
      <c r="I39" s="15">
        <v>76</v>
      </c>
      <c r="J39" s="15">
        <v>66</v>
      </c>
      <c r="K39" s="15">
        <v>23</v>
      </c>
      <c r="L39" s="15">
        <v>14</v>
      </c>
      <c r="M39" s="79">
        <v>28.841999999999999</v>
      </c>
      <c r="N39" s="101">
        <v>28.841999999999999</v>
      </c>
      <c r="O39" s="63">
        <v>2530</v>
      </c>
      <c r="P39" s="64">
        <f>Table224578910112345678910111213141516171819202122232425262728293031323334353637[[#This Row],[PEMBULATAN]]*O39</f>
        <v>72970.259999999995</v>
      </c>
    </row>
    <row r="40" spans="1:16" ht="26.25" customHeight="1" x14ac:dyDescent="0.2">
      <c r="A40" s="13"/>
      <c r="B40" s="73"/>
      <c r="C40" s="71" t="s">
        <v>5076</v>
      </c>
      <c r="D40" s="76" t="s">
        <v>69</v>
      </c>
      <c r="E40" s="12">
        <v>44489</v>
      </c>
      <c r="F40" s="74" t="s">
        <v>523</v>
      </c>
      <c r="G40" s="12" t="s">
        <v>4422</v>
      </c>
      <c r="H40" s="75" t="s">
        <v>4423</v>
      </c>
      <c r="I40" s="15">
        <v>56</v>
      </c>
      <c r="J40" s="15">
        <v>38</v>
      </c>
      <c r="K40" s="15">
        <v>15</v>
      </c>
      <c r="L40" s="15">
        <v>5</v>
      </c>
      <c r="M40" s="79">
        <v>7.98</v>
      </c>
      <c r="N40" s="101">
        <v>7.98</v>
      </c>
      <c r="O40" s="63">
        <v>2530</v>
      </c>
      <c r="P40" s="64">
        <f>Table224578910112345678910111213141516171819202122232425262728293031323334353637[[#This Row],[PEMBULATAN]]*O40</f>
        <v>20189.400000000001</v>
      </c>
    </row>
    <row r="41" spans="1:16" ht="26.25" customHeight="1" x14ac:dyDescent="0.2">
      <c r="A41" s="13"/>
      <c r="B41" s="73"/>
      <c r="C41" s="71" t="s">
        <v>5077</v>
      </c>
      <c r="D41" s="76" t="s">
        <v>69</v>
      </c>
      <c r="E41" s="12">
        <v>44489</v>
      </c>
      <c r="F41" s="74" t="s">
        <v>523</v>
      </c>
      <c r="G41" s="12" t="s">
        <v>4422</v>
      </c>
      <c r="H41" s="75" t="s">
        <v>4423</v>
      </c>
      <c r="I41" s="15">
        <v>81</v>
      </c>
      <c r="J41" s="15">
        <v>14</v>
      </c>
      <c r="K41" s="15">
        <v>8</v>
      </c>
      <c r="L41" s="15">
        <v>2</v>
      </c>
      <c r="M41" s="79">
        <v>2.2679999999999998</v>
      </c>
      <c r="N41" s="101">
        <v>2.2679999999999998</v>
      </c>
      <c r="O41" s="63">
        <v>2530</v>
      </c>
      <c r="P41" s="64">
        <f>Table224578910112345678910111213141516171819202122232425262728293031323334353637[[#This Row],[PEMBULATAN]]*O41</f>
        <v>5738.0399999999991</v>
      </c>
    </row>
    <row r="42" spans="1:16" ht="26.25" customHeight="1" x14ac:dyDescent="0.2">
      <c r="A42" s="13"/>
      <c r="B42" s="73"/>
      <c r="C42" s="71" t="s">
        <v>5078</v>
      </c>
      <c r="D42" s="76" t="s">
        <v>69</v>
      </c>
      <c r="E42" s="12">
        <v>44489</v>
      </c>
      <c r="F42" s="74" t="s">
        <v>523</v>
      </c>
      <c r="G42" s="12" t="s">
        <v>4422</v>
      </c>
      <c r="H42" s="75" t="s">
        <v>4423</v>
      </c>
      <c r="I42" s="15">
        <v>76</v>
      </c>
      <c r="J42" s="15">
        <v>38</v>
      </c>
      <c r="K42" s="15">
        <v>40</v>
      </c>
      <c r="L42" s="15">
        <v>6</v>
      </c>
      <c r="M42" s="79">
        <v>28.88</v>
      </c>
      <c r="N42" s="101">
        <v>28.88</v>
      </c>
      <c r="O42" s="63">
        <v>2530</v>
      </c>
      <c r="P42" s="64">
        <f>Table224578910112345678910111213141516171819202122232425262728293031323334353637[[#This Row],[PEMBULATAN]]*O42</f>
        <v>73066.399999999994</v>
      </c>
    </row>
    <row r="43" spans="1:16" ht="26.25" customHeight="1" x14ac:dyDescent="0.2">
      <c r="A43" s="13"/>
      <c r="B43" s="73"/>
      <c r="C43" s="71" t="s">
        <v>5079</v>
      </c>
      <c r="D43" s="76" t="s">
        <v>69</v>
      </c>
      <c r="E43" s="12">
        <v>44489</v>
      </c>
      <c r="F43" s="74" t="s">
        <v>523</v>
      </c>
      <c r="G43" s="12" t="s">
        <v>4422</v>
      </c>
      <c r="H43" s="75" t="s">
        <v>4423</v>
      </c>
      <c r="I43" s="15">
        <v>60</v>
      </c>
      <c r="J43" s="15">
        <v>39</v>
      </c>
      <c r="K43" s="15">
        <v>22</v>
      </c>
      <c r="L43" s="15">
        <v>4</v>
      </c>
      <c r="M43" s="79">
        <v>12.87</v>
      </c>
      <c r="N43" s="101">
        <v>12.87</v>
      </c>
      <c r="O43" s="63">
        <v>2530</v>
      </c>
      <c r="P43" s="64">
        <f>Table224578910112345678910111213141516171819202122232425262728293031323334353637[[#This Row],[PEMBULATAN]]*O43</f>
        <v>32561.1</v>
      </c>
    </row>
    <row r="44" spans="1:16" ht="26.25" customHeight="1" x14ac:dyDescent="0.2">
      <c r="A44" s="13"/>
      <c r="B44" s="73"/>
      <c r="C44" s="71" t="s">
        <v>5080</v>
      </c>
      <c r="D44" s="76" t="s">
        <v>69</v>
      </c>
      <c r="E44" s="12">
        <v>44489</v>
      </c>
      <c r="F44" s="74" t="s">
        <v>523</v>
      </c>
      <c r="G44" s="12" t="s">
        <v>4422</v>
      </c>
      <c r="H44" s="75" t="s">
        <v>4423</v>
      </c>
      <c r="I44" s="15">
        <v>38</v>
      </c>
      <c r="J44" s="15">
        <v>22</v>
      </c>
      <c r="K44" s="15">
        <v>33</v>
      </c>
      <c r="L44" s="15">
        <v>8</v>
      </c>
      <c r="M44" s="79">
        <v>6.8970000000000002</v>
      </c>
      <c r="N44" s="101">
        <v>8</v>
      </c>
      <c r="O44" s="63">
        <v>2530</v>
      </c>
      <c r="P44" s="64">
        <f>Table224578910112345678910111213141516171819202122232425262728293031323334353637[[#This Row],[PEMBULATAN]]*O44</f>
        <v>20240</v>
      </c>
    </row>
    <row r="45" spans="1:16" ht="26.25" customHeight="1" x14ac:dyDescent="0.2">
      <c r="A45" s="13"/>
      <c r="B45" s="73"/>
      <c r="C45" s="71" t="s">
        <v>5081</v>
      </c>
      <c r="D45" s="76" t="s">
        <v>69</v>
      </c>
      <c r="E45" s="12">
        <v>44489</v>
      </c>
      <c r="F45" s="74" t="s">
        <v>523</v>
      </c>
      <c r="G45" s="12" t="s">
        <v>4422</v>
      </c>
      <c r="H45" s="75" t="s">
        <v>4423</v>
      </c>
      <c r="I45" s="15">
        <v>54</v>
      </c>
      <c r="J45" s="15">
        <v>42</v>
      </c>
      <c r="K45" s="15">
        <v>23</v>
      </c>
      <c r="L45" s="15">
        <v>5</v>
      </c>
      <c r="M45" s="79">
        <v>13.041</v>
      </c>
      <c r="N45" s="101">
        <v>13.041</v>
      </c>
      <c r="O45" s="63">
        <v>2530</v>
      </c>
      <c r="P45" s="64">
        <f>Table224578910112345678910111213141516171819202122232425262728293031323334353637[[#This Row],[PEMBULATAN]]*O45</f>
        <v>32993.730000000003</v>
      </c>
    </row>
    <row r="46" spans="1:16" ht="26.25" customHeight="1" x14ac:dyDescent="0.2">
      <c r="A46" s="13"/>
      <c r="B46" s="73"/>
      <c r="C46" s="71" t="s">
        <v>5082</v>
      </c>
      <c r="D46" s="76" t="s">
        <v>69</v>
      </c>
      <c r="E46" s="12">
        <v>44489</v>
      </c>
      <c r="F46" s="74" t="s">
        <v>523</v>
      </c>
      <c r="G46" s="12" t="s">
        <v>4422</v>
      </c>
      <c r="H46" s="75" t="s">
        <v>4423</v>
      </c>
      <c r="I46" s="15">
        <v>55</v>
      </c>
      <c r="J46" s="15">
        <v>39</v>
      </c>
      <c r="K46" s="15">
        <v>24</v>
      </c>
      <c r="L46" s="15">
        <v>4</v>
      </c>
      <c r="M46" s="79">
        <v>12.87</v>
      </c>
      <c r="N46" s="101">
        <v>12.87</v>
      </c>
      <c r="O46" s="63">
        <v>2530</v>
      </c>
      <c r="P46" s="64">
        <f>Table224578910112345678910111213141516171819202122232425262728293031323334353637[[#This Row],[PEMBULATAN]]*O46</f>
        <v>32561.1</v>
      </c>
    </row>
    <row r="47" spans="1:16" ht="26.25" customHeight="1" x14ac:dyDescent="0.2">
      <c r="A47" s="13"/>
      <c r="B47" s="73"/>
      <c r="C47" s="71" t="s">
        <v>5083</v>
      </c>
      <c r="D47" s="76" t="s">
        <v>69</v>
      </c>
      <c r="E47" s="12">
        <v>44489</v>
      </c>
      <c r="F47" s="74" t="s">
        <v>523</v>
      </c>
      <c r="G47" s="12" t="s">
        <v>4422</v>
      </c>
      <c r="H47" s="75" t="s">
        <v>4423</v>
      </c>
      <c r="I47" s="15">
        <v>110</v>
      </c>
      <c r="J47" s="15">
        <v>48</v>
      </c>
      <c r="K47" s="15">
        <v>20</v>
      </c>
      <c r="L47" s="15">
        <v>12</v>
      </c>
      <c r="M47" s="79">
        <v>26.4</v>
      </c>
      <c r="N47" s="101">
        <v>27</v>
      </c>
      <c r="O47" s="63">
        <v>2530</v>
      </c>
      <c r="P47" s="64">
        <f>Table224578910112345678910111213141516171819202122232425262728293031323334353637[[#This Row],[PEMBULATAN]]*O47</f>
        <v>68310</v>
      </c>
    </row>
    <row r="48" spans="1:16" ht="26.25" customHeight="1" x14ac:dyDescent="0.2">
      <c r="A48" s="13"/>
      <c r="B48" s="73"/>
      <c r="C48" s="71" t="s">
        <v>5084</v>
      </c>
      <c r="D48" s="76" t="s">
        <v>69</v>
      </c>
      <c r="E48" s="12">
        <v>44489</v>
      </c>
      <c r="F48" s="74" t="s">
        <v>523</v>
      </c>
      <c r="G48" s="12" t="s">
        <v>4422</v>
      </c>
      <c r="H48" s="75" t="s">
        <v>4423</v>
      </c>
      <c r="I48" s="15">
        <v>85</v>
      </c>
      <c r="J48" s="15">
        <v>57</v>
      </c>
      <c r="K48" s="15">
        <v>34</v>
      </c>
      <c r="L48" s="15">
        <v>8</v>
      </c>
      <c r="M48" s="79">
        <v>41.182499999999997</v>
      </c>
      <c r="N48" s="101">
        <v>41.182499999999997</v>
      </c>
      <c r="O48" s="63">
        <v>2530</v>
      </c>
      <c r="P48" s="64">
        <f>Table224578910112345678910111213141516171819202122232425262728293031323334353637[[#This Row],[PEMBULATAN]]*O48</f>
        <v>104191.72499999999</v>
      </c>
    </row>
    <row r="49" spans="1:16" ht="26.25" customHeight="1" x14ac:dyDescent="0.2">
      <c r="A49" s="13"/>
      <c r="B49" s="73"/>
      <c r="C49" s="71" t="s">
        <v>5085</v>
      </c>
      <c r="D49" s="76" t="s">
        <v>69</v>
      </c>
      <c r="E49" s="12">
        <v>44489</v>
      </c>
      <c r="F49" s="74" t="s">
        <v>523</v>
      </c>
      <c r="G49" s="12" t="s">
        <v>4422</v>
      </c>
      <c r="H49" s="75" t="s">
        <v>4423</v>
      </c>
      <c r="I49" s="15">
        <v>90</v>
      </c>
      <c r="J49" s="15">
        <v>70</v>
      </c>
      <c r="K49" s="15">
        <v>24</v>
      </c>
      <c r="L49" s="15">
        <v>12</v>
      </c>
      <c r="M49" s="79">
        <v>37.799999999999997</v>
      </c>
      <c r="N49" s="101">
        <v>37.799999999999997</v>
      </c>
      <c r="O49" s="63">
        <v>2530</v>
      </c>
      <c r="P49" s="64">
        <f>Table224578910112345678910111213141516171819202122232425262728293031323334353637[[#This Row],[PEMBULATAN]]*O49</f>
        <v>95634</v>
      </c>
    </row>
    <row r="50" spans="1:16" ht="26.25" customHeight="1" x14ac:dyDescent="0.2">
      <c r="A50" s="13"/>
      <c r="B50" s="73"/>
      <c r="C50" s="71" t="s">
        <v>5086</v>
      </c>
      <c r="D50" s="76" t="s">
        <v>69</v>
      </c>
      <c r="E50" s="12">
        <v>44489</v>
      </c>
      <c r="F50" s="74" t="s">
        <v>523</v>
      </c>
      <c r="G50" s="12" t="s">
        <v>4422</v>
      </c>
      <c r="H50" s="75" t="s">
        <v>4423</v>
      </c>
      <c r="I50" s="15">
        <v>91</v>
      </c>
      <c r="J50" s="15">
        <v>61</v>
      </c>
      <c r="K50" s="15">
        <v>36</v>
      </c>
      <c r="L50" s="15">
        <v>12</v>
      </c>
      <c r="M50" s="79">
        <v>49.959000000000003</v>
      </c>
      <c r="N50" s="101">
        <v>49.959000000000003</v>
      </c>
      <c r="O50" s="63">
        <v>2530</v>
      </c>
      <c r="P50" s="64">
        <f>Table224578910112345678910111213141516171819202122232425262728293031323334353637[[#This Row],[PEMBULATAN]]*O50</f>
        <v>126396.27</v>
      </c>
    </row>
    <row r="51" spans="1:16" ht="26.25" customHeight="1" x14ac:dyDescent="0.2">
      <c r="A51" s="13"/>
      <c r="B51" s="73"/>
      <c r="C51" s="71" t="s">
        <v>5087</v>
      </c>
      <c r="D51" s="76" t="s">
        <v>69</v>
      </c>
      <c r="E51" s="12">
        <v>44489</v>
      </c>
      <c r="F51" s="74" t="s">
        <v>523</v>
      </c>
      <c r="G51" s="12" t="s">
        <v>4422</v>
      </c>
      <c r="H51" s="75" t="s">
        <v>4423</v>
      </c>
      <c r="I51" s="15">
        <v>85</v>
      </c>
      <c r="J51" s="15">
        <v>65</v>
      </c>
      <c r="K51" s="15">
        <v>25</v>
      </c>
      <c r="L51" s="15">
        <v>7</v>
      </c>
      <c r="M51" s="79">
        <v>34.53125</v>
      </c>
      <c r="N51" s="101">
        <v>34.53125</v>
      </c>
      <c r="O51" s="63">
        <v>2530</v>
      </c>
      <c r="P51" s="64">
        <f>Table224578910112345678910111213141516171819202122232425262728293031323334353637[[#This Row],[PEMBULATAN]]*O51</f>
        <v>87364.0625</v>
      </c>
    </row>
    <row r="52" spans="1:16" ht="26.25" customHeight="1" x14ac:dyDescent="0.2">
      <c r="A52" s="13"/>
      <c r="B52" s="73"/>
      <c r="C52" s="71" t="s">
        <v>5088</v>
      </c>
      <c r="D52" s="76" t="s">
        <v>69</v>
      </c>
      <c r="E52" s="12">
        <v>44489</v>
      </c>
      <c r="F52" s="74" t="s">
        <v>523</v>
      </c>
      <c r="G52" s="12" t="s">
        <v>4422</v>
      </c>
      <c r="H52" s="75" t="s">
        <v>4423</v>
      </c>
      <c r="I52" s="15">
        <v>52</v>
      </c>
      <c r="J52" s="15">
        <v>32</v>
      </c>
      <c r="K52" s="15">
        <v>14</v>
      </c>
      <c r="L52" s="15">
        <v>1</v>
      </c>
      <c r="M52" s="79">
        <v>5.8239999999999998</v>
      </c>
      <c r="N52" s="101">
        <v>5.8239999999999998</v>
      </c>
      <c r="O52" s="63">
        <v>2530</v>
      </c>
      <c r="P52" s="64">
        <f>Table224578910112345678910111213141516171819202122232425262728293031323334353637[[#This Row],[PEMBULATAN]]*O52</f>
        <v>14734.72</v>
      </c>
    </row>
    <row r="53" spans="1:16" ht="26.25" customHeight="1" x14ac:dyDescent="0.2">
      <c r="A53" s="13"/>
      <c r="B53" s="73"/>
      <c r="C53" s="71" t="s">
        <v>5089</v>
      </c>
      <c r="D53" s="76" t="s">
        <v>69</v>
      </c>
      <c r="E53" s="12">
        <v>44489</v>
      </c>
      <c r="F53" s="74" t="s">
        <v>523</v>
      </c>
      <c r="G53" s="12" t="s">
        <v>4422</v>
      </c>
      <c r="H53" s="75" t="s">
        <v>4423</v>
      </c>
      <c r="I53" s="15">
        <v>62</v>
      </c>
      <c r="J53" s="15">
        <v>43</v>
      </c>
      <c r="K53" s="15">
        <v>17</v>
      </c>
      <c r="L53" s="15">
        <v>6</v>
      </c>
      <c r="M53" s="79">
        <v>11.330500000000001</v>
      </c>
      <c r="N53" s="101">
        <v>12</v>
      </c>
      <c r="O53" s="63">
        <v>2530</v>
      </c>
      <c r="P53" s="64">
        <f>Table224578910112345678910111213141516171819202122232425262728293031323334353637[[#This Row],[PEMBULATAN]]*O53</f>
        <v>30360</v>
      </c>
    </row>
    <row r="54" spans="1:16" ht="26.25" customHeight="1" x14ac:dyDescent="0.2">
      <c r="A54" s="13"/>
      <c r="B54" s="73"/>
      <c r="C54" s="71" t="s">
        <v>5090</v>
      </c>
      <c r="D54" s="76" t="s">
        <v>69</v>
      </c>
      <c r="E54" s="12">
        <v>44489</v>
      </c>
      <c r="F54" s="74" t="s">
        <v>523</v>
      </c>
      <c r="G54" s="12" t="s">
        <v>4422</v>
      </c>
      <c r="H54" s="75" t="s">
        <v>4423</v>
      </c>
      <c r="I54" s="15">
        <v>58</v>
      </c>
      <c r="J54" s="15">
        <v>26</v>
      </c>
      <c r="K54" s="15">
        <v>10</v>
      </c>
      <c r="L54" s="15">
        <v>2</v>
      </c>
      <c r="M54" s="79">
        <v>3.77</v>
      </c>
      <c r="N54" s="101">
        <v>3.77</v>
      </c>
      <c r="O54" s="63">
        <v>2530</v>
      </c>
      <c r="P54" s="64">
        <f>Table224578910112345678910111213141516171819202122232425262728293031323334353637[[#This Row],[PEMBULATAN]]*O54</f>
        <v>9538.1</v>
      </c>
    </row>
    <row r="55" spans="1:16" ht="26.25" customHeight="1" x14ac:dyDescent="0.2">
      <c r="A55" s="13"/>
      <c r="B55" s="73"/>
      <c r="C55" s="71" t="s">
        <v>5091</v>
      </c>
      <c r="D55" s="76" t="s">
        <v>69</v>
      </c>
      <c r="E55" s="12">
        <v>44489</v>
      </c>
      <c r="F55" s="74" t="s">
        <v>523</v>
      </c>
      <c r="G55" s="12" t="s">
        <v>4422</v>
      </c>
      <c r="H55" s="75" t="s">
        <v>4423</v>
      </c>
      <c r="I55" s="15">
        <v>68</v>
      </c>
      <c r="J55" s="15">
        <v>70</v>
      </c>
      <c r="K55" s="15">
        <v>26</v>
      </c>
      <c r="L55" s="15">
        <v>13</v>
      </c>
      <c r="M55" s="79">
        <v>30.94</v>
      </c>
      <c r="N55" s="101">
        <v>30.94</v>
      </c>
      <c r="O55" s="63">
        <v>2530</v>
      </c>
      <c r="P55" s="64">
        <f>Table224578910112345678910111213141516171819202122232425262728293031323334353637[[#This Row],[PEMBULATAN]]*O55</f>
        <v>78278.2</v>
      </c>
    </row>
    <row r="56" spans="1:16" ht="26.25" customHeight="1" x14ac:dyDescent="0.2">
      <c r="A56" s="13"/>
      <c r="B56" s="73"/>
      <c r="C56" s="71" t="s">
        <v>5092</v>
      </c>
      <c r="D56" s="76" t="s">
        <v>69</v>
      </c>
      <c r="E56" s="12">
        <v>44489</v>
      </c>
      <c r="F56" s="74" t="s">
        <v>523</v>
      </c>
      <c r="G56" s="12" t="s">
        <v>4422</v>
      </c>
      <c r="H56" s="75" t="s">
        <v>4423</v>
      </c>
      <c r="I56" s="15">
        <v>61</v>
      </c>
      <c r="J56" s="15">
        <v>21</v>
      </c>
      <c r="K56" s="15">
        <v>12</v>
      </c>
      <c r="L56" s="15">
        <v>7</v>
      </c>
      <c r="M56" s="79">
        <v>3.843</v>
      </c>
      <c r="N56" s="101">
        <v>7</v>
      </c>
      <c r="O56" s="63">
        <v>2530</v>
      </c>
      <c r="P56" s="64">
        <f>Table224578910112345678910111213141516171819202122232425262728293031323334353637[[#This Row],[PEMBULATAN]]*O56</f>
        <v>17710</v>
      </c>
    </row>
    <row r="57" spans="1:16" ht="26.25" customHeight="1" x14ac:dyDescent="0.2">
      <c r="A57" s="13"/>
      <c r="B57" s="73"/>
      <c r="C57" s="71" t="s">
        <v>5093</v>
      </c>
      <c r="D57" s="76" t="s">
        <v>69</v>
      </c>
      <c r="E57" s="12">
        <v>44489</v>
      </c>
      <c r="F57" s="74" t="s">
        <v>523</v>
      </c>
      <c r="G57" s="12" t="s">
        <v>4422</v>
      </c>
      <c r="H57" s="75" t="s">
        <v>4423</v>
      </c>
      <c r="I57" s="15">
        <v>70</v>
      </c>
      <c r="J57" s="15">
        <v>64</v>
      </c>
      <c r="K57" s="15">
        <v>40</v>
      </c>
      <c r="L57" s="15">
        <v>9</v>
      </c>
      <c r="M57" s="79">
        <v>44.8</v>
      </c>
      <c r="N57" s="101">
        <v>44.8</v>
      </c>
      <c r="O57" s="63">
        <v>2530</v>
      </c>
      <c r="P57" s="64">
        <f>Table224578910112345678910111213141516171819202122232425262728293031323334353637[[#This Row],[PEMBULATAN]]*O57</f>
        <v>113344</v>
      </c>
    </row>
    <row r="58" spans="1:16" ht="26.25" customHeight="1" x14ac:dyDescent="0.2">
      <c r="A58" s="13"/>
      <c r="B58" s="73"/>
      <c r="C58" s="71" t="s">
        <v>5094</v>
      </c>
      <c r="D58" s="76" t="s">
        <v>69</v>
      </c>
      <c r="E58" s="12">
        <v>44489</v>
      </c>
      <c r="F58" s="74" t="s">
        <v>523</v>
      </c>
      <c r="G58" s="12" t="s">
        <v>4422</v>
      </c>
      <c r="H58" s="75" t="s">
        <v>4423</v>
      </c>
      <c r="I58" s="15">
        <v>62</v>
      </c>
      <c r="J58" s="15">
        <v>37</v>
      </c>
      <c r="K58" s="15">
        <v>25</v>
      </c>
      <c r="L58" s="15">
        <v>3</v>
      </c>
      <c r="M58" s="79">
        <v>14.3375</v>
      </c>
      <c r="N58" s="101">
        <v>15</v>
      </c>
      <c r="O58" s="63">
        <v>2530</v>
      </c>
      <c r="P58" s="64">
        <f>Table224578910112345678910111213141516171819202122232425262728293031323334353637[[#This Row],[PEMBULATAN]]*O58</f>
        <v>37950</v>
      </c>
    </row>
    <row r="59" spans="1:16" ht="26.25" customHeight="1" x14ac:dyDescent="0.2">
      <c r="A59" s="13"/>
      <c r="B59" s="73"/>
      <c r="C59" s="71" t="s">
        <v>5095</v>
      </c>
      <c r="D59" s="76" t="s">
        <v>69</v>
      </c>
      <c r="E59" s="12">
        <v>44489</v>
      </c>
      <c r="F59" s="74" t="s">
        <v>523</v>
      </c>
      <c r="G59" s="12" t="s">
        <v>4422</v>
      </c>
      <c r="H59" s="75" t="s">
        <v>4423</v>
      </c>
      <c r="I59" s="15">
        <v>67</v>
      </c>
      <c r="J59" s="15">
        <v>37</v>
      </c>
      <c r="K59" s="15">
        <v>17</v>
      </c>
      <c r="L59" s="15">
        <v>5</v>
      </c>
      <c r="M59" s="79">
        <v>10.53575</v>
      </c>
      <c r="N59" s="101">
        <v>10.53575</v>
      </c>
      <c r="O59" s="63">
        <v>2530</v>
      </c>
      <c r="P59" s="64">
        <f>Table224578910112345678910111213141516171819202122232425262728293031323334353637[[#This Row],[PEMBULATAN]]*O59</f>
        <v>26655.447500000002</v>
      </c>
    </row>
    <row r="60" spans="1:16" ht="26.25" customHeight="1" x14ac:dyDescent="0.2">
      <c r="A60" s="13"/>
      <c r="B60" s="73"/>
      <c r="C60" s="71" t="s">
        <v>5096</v>
      </c>
      <c r="D60" s="76" t="s">
        <v>69</v>
      </c>
      <c r="E60" s="12">
        <v>44489</v>
      </c>
      <c r="F60" s="74" t="s">
        <v>523</v>
      </c>
      <c r="G60" s="12" t="s">
        <v>4422</v>
      </c>
      <c r="H60" s="75" t="s">
        <v>4423</v>
      </c>
      <c r="I60" s="15">
        <v>66</v>
      </c>
      <c r="J60" s="15">
        <v>62</v>
      </c>
      <c r="K60" s="15">
        <v>25</v>
      </c>
      <c r="L60" s="15">
        <v>7</v>
      </c>
      <c r="M60" s="79">
        <v>25.574999999999999</v>
      </c>
      <c r="N60" s="101">
        <v>25.574999999999999</v>
      </c>
      <c r="O60" s="63">
        <v>2530</v>
      </c>
      <c r="P60" s="64">
        <f>Table224578910112345678910111213141516171819202122232425262728293031323334353637[[#This Row],[PEMBULATAN]]*O60</f>
        <v>64704.75</v>
      </c>
    </row>
    <row r="61" spans="1:16" ht="26.25" customHeight="1" x14ac:dyDescent="0.2">
      <c r="A61" s="13"/>
      <c r="B61" s="73"/>
      <c r="C61" s="71" t="s">
        <v>5097</v>
      </c>
      <c r="D61" s="76" t="s">
        <v>69</v>
      </c>
      <c r="E61" s="12">
        <v>44489</v>
      </c>
      <c r="F61" s="74" t="s">
        <v>523</v>
      </c>
      <c r="G61" s="12" t="s">
        <v>4422</v>
      </c>
      <c r="H61" s="75" t="s">
        <v>4423</v>
      </c>
      <c r="I61" s="15">
        <v>66</v>
      </c>
      <c r="J61" s="15">
        <v>67</v>
      </c>
      <c r="K61" s="15">
        <v>27</v>
      </c>
      <c r="L61" s="15">
        <v>7</v>
      </c>
      <c r="M61" s="79">
        <v>29.848500000000001</v>
      </c>
      <c r="N61" s="101">
        <v>29.848500000000001</v>
      </c>
      <c r="O61" s="63">
        <v>2530</v>
      </c>
      <c r="P61" s="64">
        <f>Table224578910112345678910111213141516171819202122232425262728293031323334353637[[#This Row],[PEMBULATAN]]*O61</f>
        <v>75516.705000000002</v>
      </c>
    </row>
    <row r="62" spans="1:16" ht="26.25" customHeight="1" x14ac:dyDescent="0.2">
      <c r="A62" s="13"/>
      <c r="B62" s="73"/>
      <c r="C62" s="71" t="s">
        <v>5098</v>
      </c>
      <c r="D62" s="76" t="s">
        <v>69</v>
      </c>
      <c r="E62" s="12">
        <v>44489</v>
      </c>
      <c r="F62" s="74" t="s">
        <v>523</v>
      </c>
      <c r="G62" s="12" t="s">
        <v>4422</v>
      </c>
      <c r="H62" s="75" t="s">
        <v>4423</v>
      </c>
      <c r="I62" s="15">
        <v>75</v>
      </c>
      <c r="J62" s="15">
        <v>62</v>
      </c>
      <c r="K62" s="15">
        <v>33</v>
      </c>
      <c r="L62" s="15">
        <v>9</v>
      </c>
      <c r="M62" s="79">
        <v>38.362499999999997</v>
      </c>
      <c r="N62" s="101">
        <v>39</v>
      </c>
      <c r="O62" s="63">
        <v>2530</v>
      </c>
      <c r="P62" s="64">
        <f>Table224578910112345678910111213141516171819202122232425262728293031323334353637[[#This Row],[PEMBULATAN]]*O62</f>
        <v>98670</v>
      </c>
    </row>
    <row r="63" spans="1:16" ht="26.25" customHeight="1" x14ac:dyDescent="0.2">
      <c r="A63" s="13"/>
      <c r="B63" s="73"/>
      <c r="C63" s="71" t="s">
        <v>5099</v>
      </c>
      <c r="D63" s="76" t="s">
        <v>69</v>
      </c>
      <c r="E63" s="12">
        <v>44489</v>
      </c>
      <c r="F63" s="74" t="s">
        <v>523</v>
      </c>
      <c r="G63" s="12" t="s">
        <v>4422</v>
      </c>
      <c r="H63" s="75" t="s">
        <v>4423</v>
      </c>
      <c r="I63" s="15">
        <v>47</v>
      </c>
      <c r="J63" s="15">
        <v>31</v>
      </c>
      <c r="K63" s="15">
        <v>24</v>
      </c>
      <c r="L63" s="15">
        <v>5</v>
      </c>
      <c r="M63" s="79">
        <v>8.7420000000000009</v>
      </c>
      <c r="N63" s="101">
        <v>8.7420000000000009</v>
      </c>
      <c r="O63" s="63">
        <v>2530</v>
      </c>
      <c r="P63" s="64">
        <f>Table224578910112345678910111213141516171819202122232425262728293031323334353637[[#This Row],[PEMBULATAN]]*O63</f>
        <v>22117.260000000002</v>
      </c>
    </row>
    <row r="64" spans="1:16" ht="26.25" customHeight="1" x14ac:dyDescent="0.2">
      <c r="A64" s="13"/>
      <c r="B64" s="73"/>
      <c r="C64" s="71" t="s">
        <v>5100</v>
      </c>
      <c r="D64" s="76" t="s">
        <v>69</v>
      </c>
      <c r="E64" s="12">
        <v>44489</v>
      </c>
      <c r="F64" s="74" t="s">
        <v>523</v>
      </c>
      <c r="G64" s="12" t="s">
        <v>4422</v>
      </c>
      <c r="H64" s="75" t="s">
        <v>4423</v>
      </c>
      <c r="I64" s="15">
        <v>39</v>
      </c>
      <c r="J64" s="15">
        <v>24</v>
      </c>
      <c r="K64" s="15">
        <v>37</v>
      </c>
      <c r="L64" s="15">
        <v>5</v>
      </c>
      <c r="M64" s="79">
        <v>8.6579999999999995</v>
      </c>
      <c r="N64" s="101">
        <v>8.6579999999999995</v>
      </c>
      <c r="O64" s="63">
        <v>2530</v>
      </c>
      <c r="P64" s="64">
        <f>Table224578910112345678910111213141516171819202122232425262728293031323334353637[[#This Row],[PEMBULATAN]]*O64</f>
        <v>21904.739999999998</v>
      </c>
    </row>
    <row r="65" spans="1:16" ht="26.25" customHeight="1" x14ac:dyDescent="0.2">
      <c r="A65" s="13"/>
      <c r="B65" s="73"/>
      <c r="C65" s="71" t="s">
        <v>5101</v>
      </c>
      <c r="D65" s="76" t="s">
        <v>69</v>
      </c>
      <c r="E65" s="12">
        <v>44489</v>
      </c>
      <c r="F65" s="74" t="s">
        <v>523</v>
      </c>
      <c r="G65" s="12" t="s">
        <v>4422</v>
      </c>
      <c r="H65" s="75" t="s">
        <v>4423</v>
      </c>
      <c r="I65" s="15">
        <v>52</v>
      </c>
      <c r="J65" s="15">
        <v>48</v>
      </c>
      <c r="K65" s="15">
        <v>13</v>
      </c>
      <c r="L65" s="15">
        <v>3</v>
      </c>
      <c r="M65" s="79">
        <v>8.1120000000000001</v>
      </c>
      <c r="N65" s="101">
        <v>8.1120000000000001</v>
      </c>
      <c r="O65" s="63">
        <v>2530</v>
      </c>
      <c r="P65" s="64">
        <f>Table224578910112345678910111213141516171819202122232425262728293031323334353637[[#This Row],[PEMBULATAN]]*O65</f>
        <v>20523.36</v>
      </c>
    </row>
    <row r="66" spans="1:16" ht="26.25" customHeight="1" x14ac:dyDescent="0.2">
      <c r="A66" s="13"/>
      <c r="B66" s="73"/>
      <c r="C66" s="71" t="s">
        <v>5102</v>
      </c>
      <c r="D66" s="76" t="s">
        <v>69</v>
      </c>
      <c r="E66" s="12">
        <v>44489</v>
      </c>
      <c r="F66" s="74" t="s">
        <v>523</v>
      </c>
      <c r="G66" s="12" t="s">
        <v>4422</v>
      </c>
      <c r="H66" s="75" t="s">
        <v>4423</v>
      </c>
      <c r="I66" s="15">
        <v>43</v>
      </c>
      <c r="J66" s="15">
        <v>33</v>
      </c>
      <c r="K66" s="15">
        <v>41</v>
      </c>
      <c r="L66" s="15">
        <v>9</v>
      </c>
      <c r="M66" s="79">
        <v>14.544750000000001</v>
      </c>
      <c r="N66" s="101">
        <v>14.544750000000001</v>
      </c>
      <c r="O66" s="63">
        <v>2530</v>
      </c>
      <c r="P66" s="64">
        <f>Table224578910112345678910111213141516171819202122232425262728293031323334353637[[#This Row],[PEMBULATAN]]*O66</f>
        <v>36798.217499999999</v>
      </c>
    </row>
    <row r="67" spans="1:16" ht="26.25" customHeight="1" x14ac:dyDescent="0.2">
      <c r="A67" s="13"/>
      <c r="B67" s="73"/>
      <c r="C67" s="71" t="s">
        <v>5103</v>
      </c>
      <c r="D67" s="76" t="s">
        <v>69</v>
      </c>
      <c r="E67" s="12">
        <v>44489</v>
      </c>
      <c r="F67" s="74" t="s">
        <v>523</v>
      </c>
      <c r="G67" s="12" t="s">
        <v>4422</v>
      </c>
      <c r="H67" s="75" t="s">
        <v>4423</v>
      </c>
      <c r="I67" s="15">
        <v>72</v>
      </c>
      <c r="J67" s="15">
        <v>54</v>
      </c>
      <c r="K67" s="15">
        <v>36</v>
      </c>
      <c r="L67" s="15">
        <v>8</v>
      </c>
      <c r="M67" s="79">
        <v>34.991999999999997</v>
      </c>
      <c r="N67" s="101">
        <v>34.991999999999997</v>
      </c>
      <c r="O67" s="63">
        <v>2530</v>
      </c>
      <c r="P67" s="64">
        <f>Table224578910112345678910111213141516171819202122232425262728293031323334353637[[#This Row],[PEMBULATAN]]*O67</f>
        <v>88529.76</v>
      </c>
    </row>
    <row r="68" spans="1:16" ht="26.25" customHeight="1" x14ac:dyDescent="0.2">
      <c r="A68" s="13"/>
      <c r="B68" s="73"/>
      <c r="C68" s="71" t="s">
        <v>5104</v>
      </c>
      <c r="D68" s="76" t="s">
        <v>69</v>
      </c>
      <c r="E68" s="12">
        <v>44489</v>
      </c>
      <c r="F68" s="74" t="s">
        <v>523</v>
      </c>
      <c r="G68" s="12" t="s">
        <v>4422</v>
      </c>
      <c r="H68" s="75" t="s">
        <v>4423</v>
      </c>
      <c r="I68" s="15">
        <v>110</v>
      </c>
      <c r="J68" s="15">
        <v>31</v>
      </c>
      <c r="K68" s="15">
        <v>31</v>
      </c>
      <c r="L68" s="15">
        <v>13</v>
      </c>
      <c r="M68" s="79">
        <v>26.427499999999998</v>
      </c>
      <c r="N68" s="101">
        <v>27</v>
      </c>
      <c r="O68" s="63">
        <v>2530</v>
      </c>
      <c r="P68" s="64">
        <f>Table224578910112345678910111213141516171819202122232425262728293031323334353637[[#This Row],[PEMBULATAN]]*O68</f>
        <v>68310</v>
      </c>
    </row>
    <row r="69" spans="1:16" ht="26.25" customHeight="1" x14ac:dyDescent="0.2">
      <c r="A69" s="13"/>
      <c r="B69" s="73"/>
      <c r="C69" s="71" t="s">
        <v>5105</v>
      </c>
      <c r="D69" s="76" t="s">
        <v>69</v>
      </c>
      <c r="E69" s="12">
        <v>44489</v>
      </c>
      <c r="F69" s="74" t="s">
        <v>523</v>
      </c>
      <c r="G69" s="12" t="s">
        <v>4422</v>
      </c>
      <c r="H69" s="75" t="s">
        <v>4423</v>
      </c>
      <c r="I69" s="15">
        <v>45</v>
      </c>
      <c r="J69" s="15">
        <v>44</v>
      </c>
      <c r="K69" s="15">
        <v>28</v>
      </c>
      <c r="L69" s="15">
        <v>4</v>
      </c>
      <c r="M69" s="79">
        <v>13.86</v>
      </c>
      <c r="N69" s="101">
        <v>13.86</v>
      </c>
      <c r="O69" s="63">
        <v>2530</v>
      </c>
      <c r="P69" s="64">
        <f>Table224578910112345678910111213141516171819202122232425262728293031323334353637[[#This Row],[PEMBULATAN]]*O69</f>
        <v>35065.799999999996</v>
      </c>
    </row>
    <row r="70" spans="1:16" ht="26.25" customHeight="1" x14ac:dyDescent="0.2">
      <c r="A70" s="13"/>
      <c r="B70" s="73"/>
      <c r="C70" s="71" t="s">
        <v>5106</v>
      </c>
      <c r="D70" s="76" t="s">
        <v>69</v>
      </c>
      <c r="E70" s="12">
        <v>44489</v>
      </c>
      <c r="F70" s="74" t="s">
        <v>523</v>
      </c>
      <c r="G70" s="12" t="s">
        <v>4422</v>
      </c>
      <c r="H70" s="75" t="s">
        <v>4423</v>
      </c>
      <c r="I70" s="15">
        <v>77</v>
      </c>
      <c r="J70" s="15">
        <v>65</v>
      </c>
      <c r="K70" s="15">
        <v>25</v>
      </c>
      <c r="L70" s="15">
        <v>10</v>
      </c>
      <c r="M70" s="79">
        <v>31.28125</v>
      </c>
      <c r="N70" s="101">
        <v>31.28125</v>
      </c>
      <c r="O70" s="63">
        <v>2530</v>
      </c>
      <c r="P70" s="64">
        <f>Table224578910112345678910111213141516171819202122232425262728293031323334353637[[#This Row],[PEMBULATAN]]*O70</f>
        <v>79141.5625</v>
      </c>
    </row>
    <row r="71" spans="1:16" ht="26.25" customHeight="1" x14ac:dyDescent="0.2">
      <c r="A71" s="13"/>
      <c r="B71" s="73"/>
      <c r="C71" s="8" t="s">
        <v>5107</v>
      </c>
      <c r="D71" s="74" t="s">
        <v>69</v>
      </c>
      <c r="E71" s="12">
        <v>44489</v>
      </c>
      <c r="F71" s="74" t="s">
        <v>523</v>
      </c>
      <c r="G71" s="12" t="s">
        <v>4422</v>
      </c>
      <c r="H71" s="9" t="s">
        <v>4423</v>
      </c>
      <c r="I71" s="1">
        <v>66</v>
      </c>
      <c r="J71" s="1">
        <v>35</v>
      </c>
      <c r="K71" s="1">
        <v>45</v>
      </c>
      <c r="L71" s="1">
        <v>6</v>
      </c>
      <c r="M71" s="78">
        <v>25.987500000000001</v>
      </c>
      <c r="N71" s="101">
        <v>25.987500000000001</v>
      </c>
      <c r="O71" s="63">
        <v>2530</v>
      </c>
      <c r="P71" s="64">
        <f>Table224578910112345678910111213141516171819202122232425262728293031323334353637[[#This Row],[PEMBULATAN]]*O71</f>
        <v>65748.375</v>
      </c>
    </row>
    <row r="72" spans="1:16" ht="26.25" customHeight="1" x14ac:dyDescent="0.2">
      <c r="A72" s="13"/>
      <c r="B72" s="106"/>
      <c r="C72" s="94" t="s">
        <v>5108</v>
      </c>
      <c r="D72" s="95" t="s">
        <v>69</v>
      </c>
      <c r="E72" s="96">
        <v>44489</v>
      </c>
      <c r="F72" s="97" t="s">
        <v>523</v>
      </c>
      <c r="G72" s="96" t="s">
        <v>4422</v>
      </c>
      <c r="H72" s="98" t="s">
        <v>4423</v>
      </c>
      <c r="I72" s="99">
        <v>94</v>
      </c>
      <c r="J72" s="99">
        <v>60</v>
      </c>
      <c r="K72" s="99">
        <v>36</v>
      </c>
      <c r="L72" s="99">
        <v>13</v>
      </c>
      <c r="M72" s="100">
        <v>50.76</v>
      </c>
      <c r="N72" s="105">
        <v>50.76</v>
      </c>
      <c r="O72" s="63">
        <v>2530</v>
      </c>
      <c r="P72" s="64">
        <f>Table224578910112345678910111213141516171819202122232425262728293031323334353637[[#This Row],[PEMBULATAN]]*O72</f>
        <v>128422.79999999999</v>
      </c>
    </row>
    <row r="73" spans="1:16" ht="26.25" customHeight="1" x14ac:dyDescent="0.2">
      <c r="A73" s="13"/>
      <c r="B73" s="73" t="s">
        <v>5109</v>
      </c>
      <c r="C73" s="94" t="s">
        <v>5110</v>
      </c>
      <c r="D73" s="95" t="s">
        <v>69</v>
      </c>
      <c r="E73" s="96">
        <v>44489</v>
      </c>
      <c r="F73" s="97" t="s">
        <v>523</v>
      </c>
      <c r="G73" s="96" t="s">
        <v>4422</v>
      </c>
      <c r="H73" s="98" t="s">
        <v>4423</v>
      </c>
      <c r="I73" s="99">
        <v>65</v>
      </c>
      <c r="J73" s="99">
        <v>60</v>
      </c>
      <c r="K73" s="99">
        <v>21</v>
      </c>
      <c r="L73" s="99">
        <v>28</v>
      </c>
      <c r="M73" s="100">
        <v>20.475000000000001</v>
      </c>
      <c r="N73" s="105">
        <v>28</v>
      </c>
      <c r="O73" s="63">
        <v>2530</v>
      </c>
      <c r="P73" s="64">
        <f>Table224578910112345678910111213141516171819202122232425262728293031323334353637[[#This Row],[PEMBULATAN]]*O73</f>
        <v>70840</v>
      </c>
    </row>
    <row r="74" spans="1:16" ht="22.5" customHeight="1" x14ac:dyDescent="0.2">
      <c r="A74" s="165" t="s">
        <v>30</v>
      </c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7"/>
      <c r="M74" s="77">
        <f>SUBTOTAL(109,Table224578910112345678910111213141516171819202122232425262728293031323334353637[KG VOLUME])</f>
        <v>1857.9095</v>
      </c>
      <c r="N74" s="67">
        <f>SUM(N3:N73)</f>
        <v>1877.3829999999998</v>
      </c>
      <c r="O74" s="168">
        <f>SUM(P3:P73)</f>
        <v>4749778.9899999993</v>
      </c>
      <c r="P74" s="169"/>
    </row>
    <row r="75" spans="1:16" ht="18" customHeight="1" x14ac:dyDescent="0.2">
      <c r="A75" s="84"/>
      <c r="B75" s="55" t="s">
        <v>42</v>
      </c>
      <c r="C75" s="54"/>
      <c r="D75" s="56" t="s">
        <v>43</v>
      </c>
      <c r="E75" s="84"/>
      <c r="F75" s="84"/>
      <c r="G75" s="84"/>
      <c r="H75" s="84"/>
      <c r="I75" s="84"/>
      <c r="J75" s="84"/>
      <c r="K75" s="84"/>
      <c r="L75" s="84"/>
      <c r="M75" s="85"/>
      <c r="N75" s="86" t="s">
        <v>51</v>
      </c>
      <c r="O75" s="87"/>
      <c r="P75" s="87">
        <f>O74*10%</f>
        <v>474977.89899999998</v>
      </c>
    </row>
    <row r="76" spans="1:16" ht="18" customHeight="1" thickBot="1" x14ac:dyDescent="0.25">
      <c r="A76" s="84"/>
      <c r="B76" s="55"/>
      <c r="C76" s="54"/>
      <c r="D76" s="56"/>
      <c r="E76" s="84"/>
      <c r="F76" s="84"/>
      <c r="G76" s="84"/>
      <c r="H76" s="84"/>
      <c r="I76" s="84"/>
      <c r="J76" s="84"/>
      <c r="K76" s="84"/>
      <c r="L76" s="84"/>
      <c r="M76" s="85"/>
      <c r="N76" s="88" t="s">
        <v>52</v>
      </c>
      <c r="O76" s="89"/>
      <c r="P76" s="89">
        <f>O74-P75</f>
        <v>4274801.0909999991</v>
      </c>
    </row>
    <row r="77" spans="1:16" ht="18" customHeight="1" x14ac:dyDescent="0.2">
      <c r="A77" s="10"/>
      <c r="H77" s="62"/>
      <c r="N77" s="61" t="s">
        <v>31</v>
      </c>
      <c r="P77" s="68">
        <f>P76*1%</f>
        <v>42748.01090999999</v>
      </c>
    </row>
    <row r="78" spans="1:16" ht="18" customHeight="1" thickBot="1" x14ac:dyDescent="0.25">
      <c r="A78" s="10"/>
      <c r="H78" s="62"/>
      <c r="N78" s="61" t="s">
        <v>53</v>
      </c>
      <c r="P78" s="70">
        <f>P76*2%</f>
        <v>85496.02181999998</v>
      </c>
    </row>
    <row r="79" spans="1:16" ht="18" customHeight="1" x14ac:dyDescent="0.2">
      <c r="A79" s="10"/>
      <c r="H79" s="62"/>
      <c r="N79" s="65" t="s">
        <v>32</v>
      </c>
      <c r="O79" s="66"/>
      <c r="P79" s="69">
        <f>P76+P77-P78</f>
        <v>4232053.0800899984</v>
      </c>
    </row>
    <row r="81" spans="1:16" x14ac:dyDescent="0.2">
      <c r="A81" s="10"/>
      <c r="H81" s="62"/>
      <c r="P81" s="70"/>
    </row>
    <row r="82" spans="1:16" x14ac:dyDescent="0.2">
      <c r="A82" s="10"/>
      <c r="H82" s="62"/>
      <c r="O82" s="57"/>
      <c r="P82" s="70"/>
    </row>
    <row r="83" spans="1:16" s="3" customFormat="1" x14ac:dyDescent="0.25">
      <c r="A83" s="10"/>
      <c r="B83" s="2"/>
      <c r="C83" s="2"/>
      <c r="E83" s="11"/>
      <c r="H83" s="62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2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2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2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2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2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2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2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2"/>
      <c r="N91" s="14"/>
      <c r="O91" s="14"/>
      <c r="P91" s="14"/>
    </row>
    <row r="92" spans="1:16" s="3" customFormat="1" x14ac:dyDescent="0.25">
      <c r="A92" s="10"/>
      <c r="B92" s="2"/>
      <c r="C92" s="2"/>
      <c r="E92" s="11"/>
      <c r="H92" s="62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2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2"/>
      <c r="N94" s="14"/>
      <c r="O94" s="14"/>
      <c r="P94" s="14"/>
    </row>
  </sheetData>
  <mergeCells count="2">
    <mergeCell ref="A74:L74"/>
    <mergeCell ref="O74:P74"/>
  </mergeCells>
  <conditionalFormatting sqref="B3:B70">
    <cfRule type="duplicateValues" dxfId="409" priority="2"/>
  </conditionalFormatting>
  <conditionalFormatting sqref="B71:B73">
    <cfRule type="duplicateValues" dxfId="408" priority="10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24"/>
  <sheetViews>
    <sheetView zoomScale="110" zoomScaleNormal="110" workbookViewId="0">
      <pane xSplit="3" ySplit="2" topLeftCell="D189" activePane="bottomRight" state="frozen"/>
      <selection pane="topRight" activeCell="B1" sqref="B1"/>
      <selection pane="bottomLeft" activeCell="A3" sqref="A3"/>
      <selection pane="bottomRight" activeCell="E207" sqref="E207"/>
    </sheetView>
  </sheetViews>
  <sheetFormatPr defaultRowHeight="15" x14ac:dyDescent="0.2"/>
  <cols>
    <col min="1" max="1" width="8" style="4" customWidth="1"/>
    <col min="2" max="2" width="19.5703125" style="2" customWidth="1"/>
    <col min="3" max="3" width="15.28515625" style="2" customWidth="1"/>
    <col min="4" max="4" width="11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4" customHeight="1" x14ac:dyDescent="0.2">
      <c r="A3" s="81">
        <v>401488</v>
      </c>
      <c r="B3" s="72" t="s">
        <v>5111</v>
      </c>
      <c r="C3" s="8" t="s">
        <v>5112</v>
      </c>
      <c r="D3" s="74" t="s">
        <v>69</v>
      </c>
      <c r="E3" s="12">
        <v>44489</v>
      </c>
      <c r="F3" s="74" t="s">
        <v>523</v>
      </c>
      <c r="G3" s="12" t="s">
        <v>4422</v>
      </c>
      <c r="H3" s="9" t="s">
        <v>4423</v>
      </c>
      <c r="I3" s="1">
        <v>48</v>
      </c>
      <c r="J3" s="1">
        <v>34</v>
      </c>
      <c r="K3" s="1">
        <v>8</v>
      </c>
      <c r="L3" s="1">
        <v>1</v>
      </c>
      <c r="M3" s="78">
        <v>3.2639999999999998</v>
      </c>
      <c r="N3" s="101">
        <v>3.2639999999999998</v>
      </c>
      <c r="O3" s="63">
        <v>2530</v>
      </c>
      <c r="P3" s="64">
        <f>Table22457891011234567891011121314151617181920212223242526272829303132333435363738[[#This Row],[PEMBULATAN]]*O3</f>
        <v>8257.92</v>
      </c>
    </row>
    <row r="4" spans="1:16" ht="24" customHeight="1" x14ac:dyDescent="0.2">
      <c r="A4" s="13"/>
      <c r="B4" s="73"/>
      <c r="C4" s="71" t="s">
        <v>5113</v>
      </c>
      <c r="D4" s="76" t="s">
        <v>69</v>
      </c>
      <c r="E4" s="12">
        <v>44489</v>
      </c>
      <c r="F4" s="74" t="s">
        <v>523</v>
      </c>
      <c r="G4" s="12" t="s">
        <v>4422</v>
      </c>
      <c r="H4" s="75" t="s">
        <v>4423</v>
      </c>
      <c r="I4" s="15">
        <v>148</v>
      </c>
      <c r="J4" s="15">
        <v>19</v>
      </c>
      <c r="K4" s="15">
        <v>19</v>
      </c>
      <c r="L4" s="15">
        <v>11</v>
      </c>
      <c r="M4" s="79">
        <v>13.356999999999999</v>
      </c>
      <c r="N4" s="101">
        <v>14</v>
      </c>
      <c r="O4" s="63">
        <v>2530</v>
      </c>
      <c r="P4" s="64">
        <f>Table22457891011234567891011121314151617181920212223242526272829303132333435363738[[#This Row],[PEMBULATAN]]*O4</f>
        <v>35420</v>
      </c>
    </row>
    <row r="5" spans="1:16" ht="24" customHeight="1" x14ac:dyDescent="0.2">
      <c r="A5" s="13"/>
      <c r="B5" s="73"/>
      <c r="C5" s="71" t="s">
        <v>5114</v>
      </c>
      <c r="D5" s="76" t="s">
        <v>69</v>
      </c>
      <c r="E5" s="12">
        <v>44489</v>
      </c>
      <c r="F5" s="74" t="s">
        <v>523</v>
      </c>
      <c r="G5" s="12" t="s">
        <v>4422</v>
      </c>
      <c r="H5" s="75" t="s">
        <v>4423</v>
      </c>
      <c r="I5" s="15">
        <v>28</v>
      </c>
      <c r="J5" s="15">
        <v>29</v>
      </c>
      <c r="K5" s="15">
        <v>23</v>
      </c>
      <c r="L5" s="15">
        <v>40</v>
      </c>
      <c r="M5" s="79">
        <v>4.6689999999999996</v>
      </c>
      <c r="N5" s="101">
        <v>40</v>
      </c>
      <c r="O5" s="63">
        <v>2530</v>
      </c>
      <c r="P5" s="64">
        <f>Table22457891011234567891011121314151617181920212223242526272829303132333435363738[[#This Row],[PEMBULATAN]]*O5</f>
        <v>101200</v>
      </c>
    </row>
    <row r="6" spans="1:16" ht="24" customHeight="1" x14ac:dyDescent="0.2">
      <c r="A6" s="13"/>
      <c r="B6" s="73"/>
      <c r="C6" s="71" t="s">
        <v>5115</v>
      </c>
      <c r="D6" s="76" t="s">
        <v>69</v>
      </c>
      <c r="E6" s="12">
        <v>44489</v>
      </c>
      <c r="F6" s="74" t="s">
        <v>523</v>
      </c>
      <c r="G6" s="12" t="s">
        <v>4422</v>
      </c>
      <c r="H6" s="75" t="s">
        <v>4423</v>
      </c>
      <c r="I6" s="15">
        <v>41</v>
      </c>
      <c r="J6" s="15">
        <v>45</v>
      </c>
      <c r="K6" s="15">
        <v>23</v>
      </c>
      <c r="L6" s="15">
        <v>10</v>
      </c>
      <c r="M6" s="79">
        <v>10.608750000000001</v>
      </c>
      <c r="N6" s="101">
        <v>10.608750000000001</v>
      </c>
      <c r="O6" s="63">
        <v>2530</v>
      </c>
      <c r="P6" s="64">
        <f>Table22457891011234567891011121314151617181920212223242526272829303132333435363738[[#This Row],[PEMBULATAN]]*O6</f>
        <v>26840.137500000001</v>
      </c>
    </row>
    <row r="7" spans="1:16" ht="24" customHeight="1" x14ac:dyDescent="0.2">
      <c r="A7" s="13"/>
      <c r="B7" s="73"/>
      <c r="C7" s="71" t="s">
        <v>5116</v>
      </c>
      <c r="D7" s="76" t="s">
        <v>69</v>
      </c>
      <c r="E7" s="12">
        <v>44489</v>
      </c>
      <c r="F7" s="74" t="s">
        <v>523</v>
      </c>
      <c r="G7" s="12" t="s">
        <v>4422</v>
      </c>
      <c r="H7" s="75" t="s">
        <v>4423</v>
      </c>
      <c r="I7" s="15">
        <v>58</v>
      </c>
      <c r="J7" s="15">
        <v>38</v>
      </c>
      <c r="K7" s="15">
        <v>14</v>
      </c>
      <c r="L7" s="15">
        <v>4</v>
      </c>
      <c r="M7" s="79">
        <v>7.7140000000000004</v>
      </c>
      <c r="N7" s="101">
        <v>7.7140000000000004</v>
      </c>
      <c r="O7" s="63">
        <v>2530</v>
      </c>
      <c r="P7" s="64">
        <f>Table22457891011234567891011121314151617181920212223242526272829303132333435363738[[#This Row],[PEMBULATAN]]*O7</f>
        <v>19516.420000000002</v>
      </c>
    </row>
    <row r="8" spans="1:16" ht="24" customHeight="1" x14ac:dyDescent="0.2">
      <c r="A8" s="13"/>
      <c r="B8" s="73"/>
      <c r="C8" s="71" t="s">
        <v>5117</v>
      </c>
      <c r="D8" s="76" t="s">
        <v>69</v>
      </c>
      <c r="E8" s="12">
        <v>44489</v>
      </c>
      <c r="F8" s="74" t="s">
        <v>523</v>
      </c>
      <c r="G8" s="12" t="s">
        <v>4422</v>
      </c>
      <c r="H8" s="75" t="s">
        <v>4423</v>
      </c>
      <c r="I8" s="15">
        <v>116</v>
      </c>
      <c r="J8" s="15">
        <v>76</v>
      </c>
      <c r="K8" s="15">
        <v>1</v>
      </c>
      <c r="L8" s="15">
        <v>1</v>
      </c>
      <c r="M8" s="79">
        <v>2.2040000000000002</v>
      </c>
      <c r="N8" s="101">
        <v>2.2040000000000002</v>
      </c>
      <c r="O8" s="63">
        <v>2530</v>
      </c>
      <c r="P8" s="64">
        <f>Table22457891011234567891011121314151617181920212223242526272829303132333435363738[[#This Row],[PEMBULATAN]]*O8</f>
        <v>5576.1200000000008</v>
      </c>
    </row>
    <row r="9" spans="1:16" ht="24" customHeight="1" x14ac:dyDescent="0.2">
      <c r="A9" s="13"/>
      <c r="B9" s="73"/>
      <c r="C9" s="71" t="s">
        <v>5118</v>
      </c>
      <c r="D9" s="76" t="s">
        <v>69</v>
      </c>
      <c r="E9" s="12">
        <v>44489</v>
      </c>
      <c r="F9" s="74" t="s">
        <v>523</v>
      </c>
      <c r="G9" s="12" t="s">
        <v>4422</v>
      </c>
      <c r="H9" s="75" t="s">
        <v>4423</v>
      </c>
      <c r="I9" s="15">
        <v>61</v>
      </c>
      <c r="J9" s="15">
        <v>53</v>
      </c>
      <c r="K9" s="15">
        <v>38</v>
      </c>
      <c r="L9" s="15">
        <v>5</v>
      </c>
      <c r="M9" s="79">
        <v>30.7135</v>
      </c>
      <c r="N9" s="101">
        <v>30.7135</v>
      </c>
      <c r="O9" s="63">
        <v>2530</v>
      </c>
      <c r="P9" s="64">
        <f>Table22457891011234567891011121314151617181920212223242526272829303132333435363738[[#This Row],[PEMBULATAN]]*O9</f>
        <v>77705.154999999999</v>
      </c>
    </row>
    <row r="10" spans="1:16" ht="24" customHeight="1" x14ac:dyDescent="0.2">
      <c r="A10" s="13"/>
      <c r="B10" s="73"/>
      <c r="C10" s="71" t="s">
        <v>5119</v>
      </c>
      <c r="D10" s="76" t="s">
        <v>69</v>
      </c>
      <c r="E10" s="12">
        <v>44489</v>
      </c>
      <c r="F10" s="74" t="s">
        <v>523</v>
      </c>
      <c r="G10" s="12" t="s">
        <v>4422</v>
      </c>
      <c r="H10" s="75" t="s">
        <v>4423</v>
      </c>
      <c r="I10" s="15">
        <v>41</v>
      </c>
      <c r="J10" s="15">
        <v>51</v>
      </c>
      <c r="K10" s="15">
        <v>29</v>
      </c>
      <c r="L10" s="15">
        <v>11</v>
      </c>
      <c r="M10" s="79">
        <v>15.159750000000001</v>
      </c>
      <c r="N10" s="101">
        <v>15.159750000000001</v>
      </c>
      <c r="O10" s="63">
        <v>2530</v>
      </c>
      <c r="P10" s="64">
        <f>Table22457891011234567891011121314151617181920212223242526272829303132333435363738[[#This Row],[PEMBULATAN]]*O10</f>
        <v>38354.167500000003</v>
      </c>
    </row>
    <row r="11" spans="1:16" ht="24" customHeight="1" x14ac:dyDescent="0.2">
      <c r="A11" s="13"/>
      <c r="B11" s="73"/>
      <c r="C11" s="71" t="s">
        <v>5120</v>
      </c>
      <c r="D11" s="76" t="s">
        <v>69</v>
      </c>
      <c r="E11" s="12">
        <v>44489</v>
      </c>
      <c r="F11" s="74" t="s">
        <v>523</v>
      </c>
      <c r="G11" s="12" t="s">
        <v>4422</v>
      </c>
      <c r="H11" s="75" t="s">
        <v>4423</v>
      </c>
      <c r="I11" s="15">
        <v>45</v>
      </c>
      <c r="J11" s="15">
        <v>45</v>
      </c>
      <c r="K11" s="15">
        <v>24</v>
      </c>
      <c r="L11" s="15">
        <v>12</v>
      </c>
      <c r="M11" s="79">
        <v>12.15</v>
      </c>
      <c r="N11" s="101">
        <v>12.15</v>
      </c>
      <c r="O11" s="63">
        <v>2530</v>
      </c>
      <c r="P11" s="64">
        <f>Table22457891011234567891011121314151617181920212223242526272829303132333435363738[[#This Row],[PEMBULATAN]]*O11</f>
        <v>30739.5</v>
      </c>
    </row>
    <row r="12" spans="1:16" ht="24" customHeight="1" x14ac:dyDescent="0.2">
      <c r="A12" s="13"/>
      <c r="B12" s="73"/>
      <c r="C12" s="71" t="s">
        <v>5121</v>
      </c>
      <c r="D12" s="76" t="s">
        <v>69</v>
      </c>
      <c r="E12" s="12">
        <v>44489</v>
      </c>
      <c r="F12" s="74" t="s">
        <v>523</v>
      </c>
      <c r="G12" s="12" t="s">
        <v>4422</v>
      </c>
      <c r="H12" s="75" t="s">
        <v>4423</v>
      </c>
      <c r="I12" s="15">
        <v>96</v>
      </c>
      <c r="J12" s="15">
        <v>10</v>
      </c>
      <c r="K12" s="15">
        <v>10</v>
      </c>
      <c r="L12" s="15">
        <v>3</v>
      </c>
      <c r="M12" s="79">
        <v>2.4</v>
      </c>
      <c r="N12" s="101">
        <v>3</v>
      </c>
      <c r="O12" s="63">
        <v>2530</v>
      </c>
      <c r="P12" s="64">
        <f>Table22457891011234567891011121314151617181920212223242526272829303132333435363738[[#This Row],[PEMBULATAN]]*O12</f>
        <v>7590</v>
      </c>
    </row>
    <row r="13" spans="1:16" ht="24" customHeight="1" x14ac:dyDescent="0.2">
      <c r="A13" s="13"/>
      <c r="B13" s="73"/>
      <c r="C13" s="71" t="s">
        <v>5122</v>
      </c>
      <c r="D13" s="76" t="s">
        <v>69</v>
      </c>
      <c r="E13" s="12">
        <v>44489</v>
      </c>
      <c r="F13" s="74" t="s">
        <v>523</v>
      </c>
      <c r="G13" s="12" t="s">
        <v>4422</v>
      </c>
      <c r="H13" s="75" t="s">
        <v>4423</v>
      </c>
      <c r="I13" s="15">
        <v>43</v>
      </c>
      <c r="J13" s="15">
        <v>30</v>
      </c>
      <c r="K13" s="15">
        <v>31</v>
      </c>
      <c r="L13" s="15">
        <v>1</v>
      </c>
      <c r="M13" s="79">
        <v>9.9975000000000005</v>
      </c>
      <c r="N13" s="101">
        <v>9.9975000000000005</v>
      </c>
      <c r="O13" s="63">
        <v>2530</v>
      </c>
      <c r="P13" s="64">
        <f>Table22457891011234567891011121314151617181920212223242526272829303132333435363738[[#This Row],[PEMBULATAN]]*O13</f>
        <v>25293.675000000003</v>
      </c>
    </row>
    <row r="14" spans="1:16" ht="24" customHeight="1" x14ac:dyDescent="0.2">
      <c r="A14" s="13"/>
      <c r="B14" s="73"/>
      <c r="C14" s="71" t="s">
        <v>5123</v>
      </c>
      <c r="D14" s="76" t="s">
        <v>69</v>
      </c>
      <c r="E14" s="12">
        <v>44489</v>
      </c>
      <c r="F14" s="74" t="s">
        <v>523</v>
      </c>
      <c r="G14" s="12" t="s">
        <v>4422</v>
      </c>
      <c r="H14" s="75" t="s">
        <v>4423</v>
      </c>
      <c r="I14" s="15">
        <v>30</v>
      </c>
      <c r="J14" s="15">
        <v>30</v>
      </c>
      <c r="K14" s="15">
        <v>30</v>
      </c>
      <c r="L14" s="15">
        <v>2</v>
      </c>
      <c r="M14" s="79">
        <v>6.75</v>
      </c>
      <c r="N14" s="101">
        <v>6.75</v>
      </c>
      <c r="O14" s="63">
        <v>2530</v>
      </c>
      <c r="P14" s="64">
        <f>Table22457891011234567891011121314151617181920212223242526272829303132333435363738[[#This Row],[PEMBULATAN]]*O14</f>
        <v>17077.5</v>
      </c>
    </row>
    <row r="15" spans="1:16" ht="24" customHeight="1" x14ac:dyDescent="0.2">
      <c r="A15" s="13"/>
      <c r="B15" s="73"/>
      <c r="C15" s="71" t="s">
        <v>5124</v>
      </c>
      <c r="D15" s="76" t="s">
        <v>69</v>
      </c>
      <c r="E15" s="12">
        <v>44489</v>
      </c>
      <c r="F15" s="74" t="s">
        <v>523</v>
      </c>
      <c r="G15" s="12" t="s">
        <v>4422</v>
      </c>
      <c r="H15" s="75" t="s">
        <v>4423</v>
      </c>
      <c r="I15" s="15">
        <v>44</v>
      </c>
      <c r="J15" s="15">
        <v>36</v>
      </c>
      <c r="K15" s="15">
        <v>24</v>
      </c>
      <c r="L15" s="15">
        <v>9</v>
      </c>
      <c r="M15" s="79">
        <v>9.5039999999999996</v>
      </c>
      <c r="N15" s="101">
        <v>9.5039999999999996</v>
      </c>
      <c r="O15" s="63">
        <v>2530</v>
      </c>
      <c r="P15" s="64">
        <f>Table22457891011234567891011121314151617181920212223242526272829303132333435363738[[#This Row],[PEMBULATAN]]*O15</f>
        <v>24045.119999999999</v>
      </c>
    </row>
    <row r="16" spans="1:16" ht="24" customHeight="1" x14ac:dyDescent="0.2">
      <c r="A16" s="13"/>
      <c r="B16" s="73"/>
      <c r="C16" s="71" t="s">
        <v>5125</v>
      </c>
      <c r="D16" s="76" t="s">
        <v>69</v>
      </c>
      <c r="E16" s="12">
        <v>44489</v>
      </c>
      <c r="F16" s="74" t="s">
        <v>523</v>
      </c>
      <c r="G16" s="12" t="s">
        <v>4422</v>
      </c>
      <c r="H16" s="75" t="s">
        <v>4423</v>
      </c>
      <c r="I16" s="15">
        <v>33</v>
      </c>
      <c r="J16" s="15">
        <v>32</v>
      </c>
      <c r="K16" s="15">
        <v>23</v>
      </c>
      <c r="L16" s="15">
        <v>5</v>
      </c>
      <c r="M16" s="79">
        <v>6.0720000000000001</v>
      </c>
      <c r="N16" s="101">
        <v>6.0720000000000001</v>
      </c>
      <c r="O16" s="63">
        <v>2530</v>
      </c>
      <c r="P16" s="64">
        <f>Table22457891011234567891011121314151617181920212223242526272829303132333435363738[[#This Row],[PEMBULATAN]]*O16</f>
        <v>15362.16</v>
      </c>
    </row>
    <row r="17" spans="1:16" ht="24" customHeight="1" x14ac:dyDescent="0.2">
      <c r="A17" s="13"/>
      <c r="B17" s="73"/>
      <c r="C17" s="71" t="s">
        <v>5126</v>
      </c>
      <c r="D17" s="76" t="s">
        <v>69</v>
      </c>
      <c r="E17" s="12">
        <v>44489</v>
      </c>
      <c r="F17" s="74" t="s">
        <v>523</v>
      </c>
      <c r="G17" s="12" t="s">
        <v>4422</v>
      </c>
      <c r="H17" s="75" t="s">
        <v>4423</v>
      </c>
      <c r="I17" s="15">
        <v>39</v>
      </c>
      <c r="J17" s="15">
        <v>34</v>
      </c>
      <c r="K17" s="15">
        <v>34</v>
      </c>
      <c r="L17" s="15">
        <v>4</v>
      </c>
      <c r="M17" s="79">
        <v>11.271000000000001</v>
      </c>
      <c r="N17" s="101">
        <v>11.271000000000001</v>
      </c>
      <c r="O17" s="63">
        <v>2530</v>
      </c>
      <c r="P17" s="64">
        <f>Table22457891011234567891011121314151617181920212223242526272829303132333435363738[[#This Row],[PEMBULATAN]]*O17</f>
        <v>28515.63</v>
      </c>
    </row>
    <row r="18" spans="1:16" ht="24" customHeight="1" x14ac:dyDescent="0.2">
      <c r="A18" s="13"/>
      <c r="B18" s="73"/>
      <c r="C18" s="71" t="s">
        <v>5127</v>
      </c>
      <c r="D18" s="76" t="s">
        <v>69</v>
      </c>
      <c r="E18" s="12">
        <v>44489</v>
      </c>
      <c r="F18" s="74" t="s">
        <v>523</v>
      </c>
      <c r="G18" s="12" t="s">
        <v>4422</v>
      </c>
      <c r="H18" s="75" t="s">
        <v>4423</v>
      </c>
      <c r="I18" s="15">
        <v>30</v>
      </c>
      <c r="J18" s="15">
        <v>30</v>
      </c>
      <c r="K18" s="15">
        <v>30</v>
      </c>
      <c r="L18" s="15">
        <v>2</v>
      </c>
      <c r="M18" s="79">
        <v>6.75</v>
      </c>
      <c r="N18" s="101">
        <v>6.75</v>
      </c>
      <c r="O18" s="63">
        <v>2530</v>
      </c>
      <c r="P18" s="64">
        <f>Table22457891011234567891011121314151617181920212223242526272829303132333435363738[[#This Row],[PEMBULATAN]]*O18</f>
        <v>17077.5</v>
      </c>
    </row>
    <row r="19" spans="1:16" ht="24" customHeight="1" x14ac:dyDescent="0.2">
      <c r="A19" s="13"/>
      <c r="B19" s="73"/>
      <c r="C19" s="71" t="s">
        <v>5128</v>
      </c>
      <c r="D19" s="76" t="s">
        <v>69</v>
      </c>
      <c r="E19" s="12">
        <v>44489</v>
      </c>
      <c r="F19" s="74" t="s">
        <v>523</v>
      </c>
      <c r="G19" s="12" t="s">
        <v>4422</v>
      </c>
      <c r="H19" s="75" t="s">
        <v>4423</v>
      </c>
      <c r="I19" s="15">
        <v>45</v>
      </c>
      <c r="J19" s="15">
        <v>43</v>
      </c>
      <c r="K19" s="15">
        <v>25</v>
      </c>
      <c r="L19" s="15">
        <v>6</v>
      </c>
      <c r="M19" s="79">
        <v>12.09375</v>
      </c>
      <c r="N19" s="101">
        <v>12.09375</v>
      </c>
      <c r="O19" s="63">
        <v>2530</v>
      </c>
      <c r="P19" s="64">
        <f>Table22457891011234567891011121314151617181920212223242526272829303132333435363738[[#This Row],[PEMBULATAN]]*O19</f>
        <v>30597.1875</v>
      </c>
    </row>
    <row r="20" spans="1:16" ht="24" customHeight="1" x14ac:dyDescent="0.2">
      <c r="A20" s="13"/>
      <c r="B20" s="73"/>
      <c r="C20" s="71" t="s">
        <v>5129</v>
      </c>
      <c r="D20" s="76" t="s">
        <v>69</v>
      </c>
      <c r="E20" s="12">
        <v>44489</v>
      </c>
      <c r="F20" s="74" t="s">
        <v>523</v>
      </c>
      <c r="G20" s="12" t="s">
        <v>4422</v>
      </c>
      <c r="H20" s="75" t="s">
        <v>4423</v>
      </c>
      <c r="I20" s="15">
        <v>68</v>
      </c>
      <c r="J20" s="15">
        <v>30</v>
      </c>
      <c r="K20" s="15">
        <v>28</v>
      </c>
      <c r="L20" s="15">
        <v>13</v>
      </c>
      <c r="M20" s="79">
        <v>14.28</v>
      </c>
      <c r="N20" s="101">
        <v>14.28</v>
      </c>
      <c r="O20" s="63">
        <v>2530</v>
      </c>
      <c r="P20" s="64">
        <f>Table22457891011234567891011121314151617181920212223242526272829303132333435363738[[#This Row],[PEMBULATAN]]*O20</f>
        <v>36128.400000000001</v>
      </c>
    </row>
    <row r="21" spans="1:16" ht="24" customHeight="1" x14ac:dyDescent="0.2">
      <c r="A21" s="13"/>
      <c r="B21" s="73"/>
      <c r="C21" s="71" t="s">
        <v>5130</v>
      </c>
      <c r="D21" s="76" t="s">
        <v>69</v>
      </c>
      <c r="E21" s="12">
        <v>44489</v>
      </c>
      <c r="F21" s="74" t="s">
        <v>523</v>
      </c>
      <c r="G21" s="12" t="s">
        <v>4422</v>
      </c>
      <c r="H21" s="75" t="s">
        <v>4423</v>
      </c>
      <c r="I21" s="15">
        <v>112</v>
      </c>
      <c r="J21" s="15">
        <v>55</v>
      </c>
      <c r="K21" s="15">
        <v>18</v>
      </c>
      <c r="L21" s="15">
        <v>10</v>
      </c>
      <c r="M21" s="79">
        <v>27.72</v>
      </c>
      <c r="N21" s="101">
        <v>27.72</v>
      </c>
      <c r="O21" s="63">
        <v>2530</v>
      </c>
      <c r="P21" s="64">
        <f>Table22457891011234567891011121314151617181920212223242526272829303132333435363738[[#This Row],[PEMBULATAN]]*O21</f>
        <v>70131.599999999991</v>
      </c>
    </row>
    <row r="22" spans="1:16" ht="24" customHeight="1" x14ac:dyDescent="0.2">
      <c r="A22" s="13"/>
      <c r="B22" s="73"/>
      <c r="C22" s="71" t="s">
        <v>5131</v>
      </c>
      <c r="D22" s="76" t="s">
        <v>69</v>
      </c>
      <c r="E22" s="12">
        <v>44489</v>
      </c>
      <c r="F22" s="74" t="s">
        <v>523</v>
      </c>
      <c r="G22" s="12" t="s">
        <v>4422</v>
      </c>
      <c r="H22" s="75" t="s">
        <v>4423</v>
      </c>
      <c r="I22" s="15">
        <v>31</v>
      </c>
      <c r="J22" s="15">
        <v>28</v>
      </c>
      <c r="K22" s="15">
        <v>28</v>
      </c>
      <c r="L22" s="15">
        <v>5</v>
      </c>
      <c r="M22" s="79">
        <v>6.0759999999999996</v>
      </c>
      <c r="N22" s="101">
        <v>6.0759999999999996</v>
      </c>
      <c r="O22" s="63">
        <v>2530</v>
      </c>
      <c r="P22" s="64">
        <f>Table22457891011234567891011121314151617181920212223242526272829303132333435363738[[#This Row],[PEMBULATAN]]*O22</f>
        <v>15372.279999999999</v>
      </c>
    </row>
    <row r="23" spans="1:16" ht="24" customHeight="1" x14ac:dyDescent="0.2">
      <c r="A23" s="13"/>
      <c r="B23" s="73"/>
      <c r="C23" s="71" t="s">
        <v>5132</v>
      </c>
      <c r="D23" s="76" t="s">
        <v>69</v>
      </c>
      <c r="E23" s="12">
        <v>44489</v>
      </c>
      <c r="F23" s="74" t="s">
        <v>523</v>
      </c>
      <c r="G23" s="12" t="s">
        <v>4422</v>
      </c>
      <c r="H23" s="75" t="s">
        <v>4423</v>
      </c>
      <c r="I23" s="15">
        <v>47</v>
      </c>
      <c r="J23" s="15">
        <v>31</v>
      </c>
      <c r="K23" s="15">
        <v>20</v>
      </c>
      <c r="L23" s="15">
        <v>6</v>
      </c>
      <c r="M23" s="79">
        <v>7.2850000000000001</v>
      </c>
      <c r="N23" s="101">
        <v>7.2850000000000001</v>
      </c>
      <c r="O23" s="63">
        <v>2530</v>
      </c>
      <c r="P23" s="64">
        <f>Table22457891011234567891011121314151617181920212223242526272829303132333435363738[[#This Row],[PEMBULATAN]]*O23</f>
        <v>18431.05</v>
      </c>
    </row>
    <row r="24" spans="1:16" ht="24" customHeight="1" x14ac:dyDescent="0.2">
      <c r="A24" s="13"/>
      <c r="B24" s="73"/>
      <c r="C24" s="71" t="s">
        <v>5133</v>
      </c>
      <c r="D24" s="76" t="s">
        <v>69</v>
      </c>
      <c r="E24" s="12">
        <v>44489</v>
      </c>
      <c r="F24" s="74" t="s">
        <v>523</v>
      </c>
      <c r="G24" s="12" t="s">
        <v>4422</v>
      </c>
      <c r="H24" s="75" t="s">
        <v>4423</v>
      </c>
      <c r="I24" s="15">
        <v>87</v>
      </c>
      <c r="J24" s="15">
        <v>24</v>
      </c>
      <c r="K24" s="15">
        <v>17</v>
      </c>
      <c r="L24" s="15">
        <v>11</v>
      </c>
      <c r="M24" s="79">
        <v>8.8740000000000006</v>
      </c>
      <c r="N24" s="101">
        <v>11</v>
      </c>
      <c r="O24" s="63">
        <v>2530</v>
      </c>
      <c r="P24" s="64">
        <f>Table22457891011234567891011121314151617181920212223242526272829303132333435363738[[#This Row],[PEMBULATAN]]*O24</f>
        <v>27830</v>
      </c>
    </row>
    <row r="25" spans="1:16" ht="24" customHeight="1" x14ac:dyDescent="0.2">
      <c r="A25" s="13"/>
      <c r="B25" s="73"/>
      <c r="C25" s="71" t="s">
        <v>5134</v>
      </c>
      <c r="D25" s="76" t="s">
        <v>69</v>
      </c>
      <c r="E25" s="12">
        <v>44489</v>
      </c>
      <c r="F25" s="74" t="s">
        <v>523</v>
      </c>
      <c r="G25" s="12" t="s">
        <v>4422</v>
      </c>
      <c r="H25" s="75" t="s">
        <v>4423</v>
      </c>
      <c r="I25" s="15">
        <v>89</v>
      </c>
      <c r="J25" s="15">
        <v>12</v>
      </c>
      <c r="K25" s="15">
        <v>8</v>
      </c>
      <c r="L25" s="15">
        <v>1</v>
      </c>
      <c r="M25" s="79">
        <v>2.1360000000000001</v>
      </c>
      <c r="N25" s="101">
        <v>2.1360000000000001</v>
      </c>
      <c r="O25" s="63">
        <v>2530</v>
      </c>
      <c r="P25" s="64">
        <f>Table22457891011234567891011121314151617181920212223242526272829303132333435363738[[#This Row],[PEMBULATAN]]*O25</f>
        <v>5404.08</v>
      </c>
    </row>
    <row r="26" spans="1:16" ht="24" customHeight="1" x14ac:dyDescent="0.2">
      <c r="A26" s="13"/>
      <c r="B26" s="73"/>
      <c r="C26" s="71" t="s">
        <v>5135</v>
      </c>
      <c r="D26" s="76" t="s">
        <v>69</v>
      </c>
      <c r="E26" s="12">
        <v>44489</v>
      </c>
      <c r="F26" s="74" t="s">
        <v>523</v>
      </c>
      <c r="G26" s="12" t="s">
        <v>4422</v>
      </c>
      <c r="H26" s="75" t="s">
        <v>4423</v>
      </c>
      <c r="I26" s="15">
        <v>120</v>
      </c>
      <c r="J26" s="15">
        <v>12</v>
      </c>
      <c r="K26" s="15">
        <v>5</v>
      </c>
      <c r="L26" s="15">
        <v>2</v>
      </c>
      <c r="M26" s="79">
        <v>1.8</v>
      </c>
      <c r="N26" s="101">
        <v>2</v>
      </c>
      <c r="O26" s="63">
        <v>2530</v>
      </c>
      <c r="P26" s="64">
        <f>Table22457891011234567891011121314151617181920212223242526272829303132333435363738[[#This Row],[PEMBULATAN]]*O26</f>
        <v>5060</v>
      </c>
    </row>
    <row r="27" spans="1:16" ht="24" customHeight="1" x14ac:dyDescent="0.2">
      <c r="A27" s="13"/>
      <c r="B27" s="73"/>
      <c r="C27" s="71" t="s">
        <v>5136</v>
      </c>
      <c r="D27" s="76" t="s">
        <v>69</v>
      </c>
      <c r="E27" s="12">
        <v>44489</v>
      </c>
      <c r="F27" s="74" t="s">
        <v>523</v>
      </c>
      <c r="G27" s="12" t="s">
        <v>4422</v>
      </c>
      <c r="H27" s="75" t="s">
        <v>4423</v>
      </c>
      <c r="I27" s="15">
        <v>161</v>
      </c>
      <c r="J27" s="15">
        <v>7</v>
      </c>
      <c r="K27" s="15">
        <v>5</v>
      </c>
      <c r="L27" s="15">
        <v>2</v>
      </c>
      <c r="M27" s="79">
        <v>1.4087499999999999</v>
      </c>
      <c r="N27" s="101">
        <v>2</v>
      </c>
      <c r="O27" s="63">
        <v>2530</v>
      </c>
      <c r="P27" s="64">
        <f>Table22457891011234567891011121314151617181920212223242526272829303132333435363738[[#This Row],[PEMBULATAN]]*O27</f>
        <v>5060</v>
      </c>
    </row>
    <row r="28" spans="1:16" ht="24" customHeight="1" x14ac:dyDescent="0.2">
      <c r="A28" s="13"/>
      <c r="B28" s="73"/>
      <c r="C28" s="71" t="s">
        <v>5137</v>
      </c>
      <c r="D28" s="76" t="s">
        <v>69</v>
      </c>
      <c r="E28" s="12">
        <v>44489</v>
      </c>
      <c r="F28" s="74" t="s">
        <v>523</v>
      </c>
      <c r="G28" s="12" t="s">
        <v>4422</v>
      </c>
      <c r="H28" s="75" t="s">
        <v>4423</v>
      </c>
      <c r="I28" s="15">
        <v>79</v>
      </c>
      <c r="J28" s="15">
        <v>25</v>
      </c>
      <c r="K28" s="15">
        <v>30</v>
      </c>
      <c r="L28" s="15">
        <v>4</v>
      </c>
      <c r="M28" s="79">
        <v>14.8125</v>
      </c>
      <c r="N28" s="101">
        <v>14.8125</v>
      </c>
      <c r="O28" s="63">
        <v>2530</v>
      </c>
      <c r="P28" s="64">
        <f>Table22457891011234567891011121314151617181920212223242526272829303132333435363738[[#This Row],[PEMBULATAN]]*O28</f>
        <v>37475.625</v>
      </c>
    </row>
    <row r="29" spans="1:16" ht="24" customHeight="1" x14ac:dyDescent="0.2">
      <c r="A29" s="13"/>
      <c r="B29" s="73"/>
      <c r="C29" s="71" t="s">
        <v>5138</v>
      </c>
      <c r="D29" s="76" t="s">
        <v>69</v>
      </c>
      <c r="E29" s="12">
        <v>44489</v>
      </c>
      <c r="F29" s="74" t="s">
        <v>523</v>
      </c>
      <c r="G29" s="12" t="s">
        <v>4422</v>
      </c>
      <c r="H29" s="75" t="s">
        <v>4423</v>
      </c>
      <c r="I29" s="15">
        <v>60</v>
      </c>
      <c r="J29" s="15">
        <v>54</v>
      </c>
      <c r="K29" s="15">
        <v>5</v>
      </c>
      <c r="L29" s="15">
        <v>7</v>
      </c>
      <c r="M29" s="79">
        <v>4.05</v>
      </c>
      <c r="N29" s="101">
        <v>7</v>
      </c>
      <c r="O29" s="63">
        <v>2530</v>
      </c>
      <c r="P29" s="64">
        <f>Table22457891011234567891011121314151617181920212223242526272829303132333435363738[[#This Row],[PEMBULATAN]]*O29</f>
        <v>17710</v>
      </c>
    </row>
    <row r="30" spans="1:16" ht="24" customHeight="1" x14ac:dyDescent="0.2">
      <c r="A30" s="13"/>
      <c r="B30" s="73"/>
      <c r="C30" s="71" t="s">
        <v>5139</v>
      </c>
      <c r="D30" s="76" t="s">
        <v>69</v>
      </c>
      <c r="E30" s="12">
        <v>44489</v>
      </c>
      <c r="F30" s="74" t="s">
        <v>523</v>
      </c>
      <c r="G30" s="12" t="s">
        <v>4422</v>
      </c>
      <c r="H30" s="75" t="s">
        <v>4423</v>
      </c>
      <c r="I30" s="15">
        <v>30</v>
      </c>
      <c r="J30" s="15">
        <v>30</v>
      </c>
      <c r="K30" s="15">
        <v>30</v>
      </c>
      <c r="L30" s="15">
        <v>2</v>
      </c>
      <c r="M30" s="79">
        <v>6.75</v>
      </c>
      <c r="N30" s="101">
        <v>6.75</v>
      </c>
      <c r="O30" s="63">
        <v>2530</v>
      </c>
      <c r="P30" s="64">
        <f>Table22457891011234567891011121314151617181920212223242526272829303132333435363738[[#This Row],[PEMBULATAN]]*O30</f>
        <v>17077.5</v>
      </c>
    </row>
    <row r="31" spans="1:16" ht="24" customHeight="1" x14ac:dyDescent="0.2">
      <c r="A31" s="13"/>
      <c r="B31" s="73"/>
      <c r="C31" s="71" t="s">
        <v>5140</v>
      </c>
      <c r="D31" s="76" t="s">
        <v>69</v>
      </c>
      <c r="E31" s="12">
        <v>44489</v>
      </c>
      <c r="F31" s="74" t="s">
        <v>523</v>
      </c>
      <c r="G31" s="12" t="s">
        <v>4422</v>
      </c>
      <c r="H31" s="75" t="s">
        <v>4423</v>
      </c>
      <c r="I31" s="15">
        <v>85</v>
      </c>
      <c r="J31" s="15">
        <v>46</v>
      </c>
      <c r="K31" s="15">
        <v>14</v>
      </c>
      <c r="L31" s="15">
        <v>5</v>
      </c>
      <c r="M31" s="79">
        <v>13.685</v>
      </c>
      <c r="N31" s="101">
        <v>13.685</v>
      </c>
      <c r="O31" s="63">
        <v>2530</v>
      </c>
      <c r="P31" s="64">
        <f>Table22457891011234567891011121314151617181920212223242526272829303132333435363738[[#This Row],[PEMBULATAN]]*O31</f>
        <v>34623.050000000003</v>
      </c>
    </row>
    <row r="32" spans="1:16" ht="24" customHeight="1" x14ac:dyDescent="0.2">
      <c r="A32" s="13"/>
      <c r="B32" s="73"/>
      <c r="C32" s="71" t="s">
        <v>5141</v>
      </c>
      <c r="D32" s="76" t="s">
        <v>69</v>
      </c>
      <c r="E32" s="12">
        <v>44489</v>
      </c>
      <c r="F32" s="74" t="s">
        <v>523</v>
      </c>
      <c r="G32" s="12" t="s">
        <v>4422</v>
      </c>
      <c r="H32" s="75" t="s">
        <v>4423</v>
      </c>
      <c r="I32" s="15">
        <v>47</v>
      </c>
      <c r="J32" s="15">
        <v>39</v>
      </c>
      <c r="K32" s="15">
        <v>36</v>
      </c>
      <c r="L32" s="15">
        <v>8</v>
      </c>
      <c r="M32" s="79">
        <v>16.497</v>
      </c>
      <c r="N32" s="101">
        <v>16.497</v>
      </c>
      <c r="O32" s="63">
        <v>2530</v>
      </c>
      <c r="P32" s="64">
        <f>Table22457891011234567891011121314151617181920212223242526272829303132333435363738[[#This Row],[PEMBULATAN]]*O32</f>
        <v>41737.409999999996</v>
      </c>
    </row>
    <row r="33" spans="1:16" ht="24" customHeight="1" x14ac:dyDescent="0.2">
      <c r="A33" s="13"/>
      <c r="B33" s="73"/>
      <c r="C33" s="71" t="s">
        <v>5142</v>
      </c>
      <c r="D33" s="76" t="s">
        <v>69</v>
      </c>
      <c r="E33" s="12">
        <v>44489</v>
      </c>
      <c r="F33" s="74" t="s">
        <v>523</v>
      </c>
      <c r="G33" s="12" t="s">
        <v>4422</v>
      </c>
      <c r="H33" s="75" t="s">
        <v>4423</v>
      </c>
      <c r="I33" s="15">
        <v>42</v>
      </c>
      <c r="J33" s="15">
        <v>35</v>
      </c>
      <c r="K33" s="15">
        <v>33</v>
      </c>
      <c r="L33" s="15">
        <v>9</v>
      </c>
      <c r="M33" s="79">
        <v>12.1275</v>
      </c>
      <c r="N33" s="101">
        <v>12.1275</v>
      </c>
      <c r="O33" s="63">
        <v>2530</v>
      </c>
      <c r="P33" s="64">
        <f>Table22457891011234567891011121314151617181920212223242526272829303132333435363738[[#This Row],[PEMBULATAN]]*O33</f>
        <v>30682.574999999997</v>
      </c>
    </row>
    <row r="34" spans="1:16" ht="24" customHeight="1" x14ac:dyDescent="0.2">
      <c r="A34" s="13"/>
      <c r="B34" s="73"/>
      <c r="C34" s="71" t="s">
        <v>5143</v>
      </c>
      <c r="D34" s="76" t="s">
        <v>69</v>
      </c>
      <c r="E34" s="12">
        <v>44489</v>
      </c>
      <c r="F34" s="74" t="s">
        <v>523</v>
      </c>
      <c r="G34" s="12" t="s">
        <v>4422</v>
      </c>
      <c r="H34" s="75" t="s">
        <v>4423</v>
      </c>
      <c r="I34" s="15">
        <v>36</v>
      </c>
      <c r="J34" s="15">
        <v>33</v>
      </c>
      <c r="K34" s="15">
        <v>26</v>
      </c>
      <c r="L34" s="15">
        <v>5</v>
      </c>
      <c r="M34" s="79">
        <v>7.7220000000000004</v>
      </c>
      <c r="N34" s="101">
        <v>7.7220000000000004</v>
      </c>
      <c r="O34" s="63">
        <v>2530</v>
      </c>
      <c r="P34" s="64">
        <f>Table22457891011234567891011121314151617181920212223242526272829303132333435363738[[#This Row],[PEMBULATAN]]*O34</f>
        <v>19536.66</v>
      </c>
    </row>
    <row r="35" spans="1:16" ht="24" customHeight="1" x14ac:dyDescent="0.2">
      <c r="A35" s="13"/>
      <c r="B35" s="73"/>
      <c r="C35" s="71" t="s">
        <v>5144</v>
      </c>
      <c r="D35" s="76" t="s">
        <v>69</v>
      </c>
      <c r="E35" s="12">
        <v>44489</v>
      </c>
      <c r="F35" s="74" t="s">
        <v>523</v>
      </c>
      <c r="G35" s="12" t="s">
        <v>4422</v>
      </c>
      <c r="H35" s="75" t="s">
        <v>4423</v>
      </c>
      <c r="I35" s="15">
        <v>82</v>
      </c>
      <c r="J35" s="15">
        <v>53</v>
      </c>
      <c r="K35" s="15">
        <v>8</v>
      </c>
      <c r="L35" s="15">
        <v>1</v>
      </c>
      <c r="M35" s="79">
        <v>8.6920000000000002</v>
      </c>
      <c r="N35" s="101">
        <v>8.6920000000000002</v>
      </c>
      <c r="O35" s="63">
        <v>2530</v>
      </c>
      <c r="P35" s="64">
        <f>Table22457891011234567891011121314151617181920212223242526272829303132333435363738[[#This Row],[PEMBULATAN]]*O35</f>
        <v>21990.760000000002</v>
      </c>
    </row>
    <row r="36" spans="1:16" ht="24" customHeight="1" x14ac:dyDescent="0.2">
      <c r="A36" s="13"/>
      <c r="B36" s="73"/>
      <c r="C36" s="71" t="s">
        <v>5145</v>
      </c>
      <c r="D36" s="76" t="s">
        <v>69</v>
      </c>
      <c r="E36" s="12">
        <v>44489</v>
      </c>
      <c r="F36" s="74" t="s">
        <v>523</v>
      </c>
      <c r="G36" s="12" t="s">
        <v>4422</v>
      </c>
      <c r="H36" s="75" t="s">
        <v>4423</v>
      </c>
      <c r="I36" s="15">
        <v>30</v>
      </c>
      <c r="J36" s="15">
        <v>30</v>
      </c>
      <c r="K36" s="15">
        <v>30</v>
      </c>
      <c r="L36" s="15">
        <v>2</v>
      </c>
      <c r="M36" s="79">
        <v>6.75</v>
      </c>
      <c r="N36" s="101">
        <v>6.75</v>
      </c>
      <c r="O36" s="63">
        <v>2530</v>
      </c>
      <c r="P36" s="64">
        <f>Table22457891011234567891011121314151617181920212223242526272829303132333435363738[[#This Row],[PEMBULATAN]]*O36</f>
        <v>17077.5</v>
      </c>
    </row>
    <row r="37" spans="1:16" ht="24" customHeight="1" x14ac:dyDescent="0.2">
      <c r="A37" s="13"/>
      <c r="B37" s="73"/>
      <c r="C37" s="71" t="s">
        <v>5146</v>
      </c>
      <c r="D37" s="76" t="s">
        <v>69</v>
      </c>
      <c r="E37" s="12">
        <v>44489</v>
      </c>
      <c r="F37" s="74" t="s">
        <v>523</v>
      </c>
      <c r="G37" s="12" t="s">
        <v>4422</v>
      </c>
      <c r="H37" s="75" t="s">
        <v>4423</v>
      </c>
      <c r="I37" s="15">
        <v>53</v>
      </c>
      <c r="J37" s="15">
        <v>46</v>
      </c>
      <c r="K37" s="15">
        <v>13</v>
      </c>
      <c r="L37" s="15">
        <v>2</v>
      </c>
      <c r="M37" s="79">
        <v>7.9234999999999998</v>
      </c>
      <c r="N37" s="101">
        <v>7.9234999999999998</v>
      </c>
      <c r="O37" s="63">
        <v>2530</v>
      </c>
      <c r="P37" s="64">
        <f>Table22457891011234567891011121314151617181920212223242526272829303132333435363738[[#This Row],[PEMBULATAN]]*O37</f>
        <v>20046.454999999998</v>
      </c>
    </row>
    <row r="38" spans="1:16" ht="24" customHeight="1" x14ac:dyDescent="0.2">
      <c r="A38" s="13"/>
      <c r="B38" s="73"/>
      <c r="C38" s="71" t="s">
        <v>5147</v>
      </c>
      <c r="D38" s="76" t="s">
        <v>69</v>
      </c>
      <c r="E38" s="12">
        <v>44489</v>
      </c>
      <c r="F38" s="74" t="s">
        <v>523</v>
      </c>
      <c r="G38" s="12" t="s">
        <v>4422</v>
      </c>
      <c r="H38" s="75" t="s">
        <v>4423</v>
      </c>
      <c r="I38" s="15">
        <v>67</v>
      </c>
      <c r="J38" s="15">
        <v>34</v>
      </c>
      <c r="K38" s="15">
        <v>30</v>
      </c>
      <c r="L38" s="15">
        <v>12</v>
      </c>
      <c r="M38" s="79">
        <v>17.085000000000001</v>
      </c>
      <c r="N38" s="101">
        <v>17.085000000000001</v>
      </c>
      <c r="O38" s="63">
        <v>2530</v>
      </c>
      <c r="P38" s="64">
        <f>Table22457891011234567891011121314151617181920212223242526272829303132333435363738[[#This Row],[PEMBULATAN]]*O38</f>
        <v>43225.05</v>
      </c>
    </row>
    <row r="39" spans="1:16" ht="24" customHeight="1" x14ac:dyDescent="0.2">
      <c r="A39" s="13"/>
      <c r="B39" s="73"/>
      <c r="C39" s="71" t="s">
        <v>5148</v>
      </c>
      <c r="D39" s="76" t="s">
        <v>69</v>
      </c>
      <c r="E39" s="12">
        <v>44489</v>
      </c>
      <c r="F39" s="74" t="s">
        <v>523</v>
      </c>
      <c r="G39" s="12" t="s">
        <v>4422</v>
      </c>
      <c r="H39" s="75" t="s">
        <v>4423</v>
      </c>
      <c r="I39" s="15">
        <v>65</v>
      </c>
      <c r="J39" s="15">
        <v>46</v>
      </c>
      <c r="K39" s="15">
        <v>15</v>
      </c>
      <c r="L39" s="15">
        <v>10</v>
      </c>
      <c r="M39" s="79">
        <v>11.2125</v>
      </c>
      <c r="N39" s="101">
        <v>11.2125</v>
      </c>
      <c r="O39" s="63">
        <v>2530</v>
      </c>
      <c r="P39" s="64">
        <f>Table22457891011234567891011121314151617181920212223242526272829303132333435363738[[#This Row],[PEMBULATAN]]*O39</f>
        <v>28367.625</v>
      </c>
    </row>
    <row r="40" spans="1:16" ht="24" customHeight="1" x14ac:dyDescent="0.2">
      <c r="A40" s="13"/>
      <c r="B40" s="73"/>
      <c r="C40" s="71" t="s">
        <v>5149</v>
      </c>
      <c r="D40" s="76" t="s">
        <v>69</v>
      </c>
      <c r="E40" s="12">
        <v>44489</v>
      </c>
      <c r="F40" s="74" t="s">
        <v>523</v>
      </c>
      <c r="G40" s="12" t="s">
        <v>4422</v>
      </c>
      <c r="H40" s="75" t="s">
        <v>4423</v>
      </c>
      <c r="I40" s="15">
        <v>112</v>
      </c>
      <c r="J40" s="15">
        <v>55</v>
      </c>
      <c r="K40" s="15">
        <v>18</v>
      </c>
      <c r="L40" s="15">
        <v>10</v>
      </c>
      <c r="M40" s="79">
        <v>27.72</v>
      </c>
      <c r="N40" s="101">
        <v>27.72</v>
      </c>
      <c r="O40" s="63">
        <v>2530</v>
      </c>
      <c r="P40" s="64">
        <f>Table22457891011234567891011121314151617181920212223242526272829303132333435363738[[#This Row],[PEMBULATAN]]*O40</f>
        <v>70131.599999999991</v>
      </c>
    </row>
    <row r="41" spans="1:16" ht="24" customHeight="1" x14ac:dyDescent="0.2">
      <c r="A41" s="13"/>
      <c r="B41" s="73"/>
      <c r="C41" s="71" t="s">
        <v>5150</v>
      </c>
      <c r="D41" s="76" t="s">
        <v>69</v>
      </c>
      <c r="E41" s="12">
        <v>44489</v>
      </c>
      <c r="F41" s="74" t="s">
        <v>523</v>
      </c>
      <c r="G41" s="12" t="s">
        <v>4422</v>
      </c>
      <c r="H41" s="75" t="s">
        <v>4423</v>
      </c>
      <c r="I41" s="15">
        <v>32</v>
      </c>
      <c r="J41" s="15">
        <v>26</v>
      </c>
      <c r="K41" s="15">
        <v>26</v>
      </c>
      <c r="L41" s="15">
        <v>1</v>
      </c>
      <c r="M41" s="79">
        <v>5.4080000000000004</v>
      </c>
      <c r="N41" s="101">
        <v>6</v>
      </c>
      <c r="O41" s="63">
        <v>2530</v>
      </c>
      <c r="P41" s="64">
        <f>Table22457891011234567891011121314151617181920212223242526272829303132333435363738[[#This Row],[PEMBULATAN]]*O41</f>
        <v>15180</v>
      </c>
    </row>
    <row r="42" spans="1:16" ht="24" customHeight="1" x14ac:dyDescent="0.2">
      <c r="A42" s="13"/>
      <c r="B42" s="73"/>
      <c r="C42" s="71" t="s">
        <v>5151</v>
      </c>
      <c r="D42" s="76" t="s">
        <v>69</v>
      </c>
      <c r="E42" s="12">
        <v>44489</v>
      </c>
      <c r="F42" s="74" t="s">
        <v>523</v>
      </c>
      <c r="G42" s="12" t="s">
        <v>4422</v>
      </c>
      <c r="H42" s="75" t="s">
        <v>4423</v>
      </c>
      <c r="I42" s="15">
        <v>65</v>
      </c>
      <c r="J42" s="15">
        <v>30</v>
      </c>
      <c r="K42" s="15">
        <v>19</v>
      </c>
      <c r="L42" s="15">
        <v>5</v>
      </c>
      <c r="M42" s="79">
        <v>9.2624999999999993</v>
      </c>
      <c r="N42" s="101">
        <v>9.2624999999999993</v>
      </c>
      <c r="O42" s="63">
        <v>2530</v>
      </c>
      <c r="P42" s="64">
        <f>Table22457891011234567891011121314151617181920212223242526272829303132333435363738[[#This Row],[PEMBULATAN]]*O42</f>
        <v>23434.125</v>
      </c>
    </row>
    <row r="43" spans="1:16" ht="24" customHeight="1" x14ac:dyDescent="0.2">
      <c r="A43" s="13"/>
      <c r="B43" s="73"/>
      <c r="C43" s="71" t="s">
        <v>5152</v>
      </c>
      <c r="D43" s="76" t="s">
        <v>69</v>
      </c>
      <c r="E43" s="12">
        <v>44489</v>
      </c>
      <c r="F43" s="74" t="s">
        <v>523</v>
      </c>
      <c r="G43" s="12" t="s">
        <v>4422</v>
      </c>
      <c r="H43" s="75" t="s">
        <v>4423</v>
      </c>
      <c r="I43" s="15">
        <v>72</v>
      </c>
      <c r="J43" s="15">
        <v>44</v>
      </c>
      <c r="K43" s="15">
        <v>12</v>
      </c>
      <c r="L43" s="15">
        <v>5</v>
      </c>
      <c r="M43" s="79">
        <v>9.5039999999999996</v>
      </c>
      <c r="N43" s="101">
        <v>9.5039999999999996</v>
      </c>
      <c r="O43" s="63">
        <v>2530</v>
      </c>
      <c r="P43" s="64">
        <f>Table22457891011234567891011121314151617181920212223242526272829303132333435363738[[#This Row],[PEMBULATAN]]*O43</f>
        <v>24045.119999999999</v>
      </c>
    </row>
    <row r="44" spans="1:16" ht="24" customHeight="1" x14ac:dyDescent="0.2">
      <c r="A44" s="13"/>
      <c r="B44" s="73"/>
      <c r="C44" s="71" t="s">
        <v>5153</v>
      </c>
      <c r="D44" s="76" t="s">
        <v>69</v>
      </c>
      <c r="E44" s="12">
        <v>44489</v>
      </c>
      <c r="F44" s="74" t="s">
        <v>523</v>
      </c>
      <c r="G44" s="12" t="s">
        <v>4422</v>
      </c>
      <c r="H44" s="75" t="s">
        <v>4423</v>
      </c>
      <c r="I44" s="15">
        <v>60</v>
      </c>
      <c r="J44" s="15">
        <v>40</v>
      </c>
      <c r="K44" s="15">
        <v>23</v>
      </c>
      <c r="L44" s="15">
        <v>20</v>
      </c>
      <c r="M44" s="79">
        <v>13.8</v>
      </c>
      <c r="N44" s="101">
        <v>20</v>
      </c>
      <c r="O44" s="63">
        <v>2530</v>
      </c>
      <c r="P44" s="64">
        <f>Table22457891011234567891011121314151617181920212223242526272829303132333435363738[[#This Row],[PEMBULATAN]]*O44</f>
        <v>50600</v>
      </c>
    </row>
    <row r="45" spans="1:16" ht="24" customHeight="1" x14ac:dyDescent="0.2">
      <c r="A45" s="13"/>
      <c r="B45" s="73"/>
      <c r="C45" s="71" t="s">
        <v>5154</v>
      </c>
      <c r="D45" s="76" t="s">
        <v>69</v>
      </c>
      <c r="E45" s="12">
        <v>44489</v>
      </c>
      <c r="F45" s="74" t="s">
        <v>523</v>
      </c>
      <c r="G45" s="12" t="s">
        <v>4422</v>
      </c>
      <c r="H45" s="75" t="s">
        <v>4423</v>
      </c>
      <c r="I45" s="15">
        <v>51</v>
      </c>
      <c r="J45" s="15">
        <v>45</v>
      </c>
      <c r="K45" s="15">
        <v>22</v>
      </c>
      <c r="L45" s="15">
        <v>15</v>
      </c>
      <c r="M45" s="79">
        <v>12.6225</v>
      </c>
      <c r="N45" s="101">
        <v>15</v>
      </c>
      <c r="O45" s="63">
        <v>2530</v>
      </c>
      <c r="P45" s="64">
        <f>Table22457891011234567891011121314151617181920212223242526272829303132333435363738[[#This Row],[PEMBULATAN]]*O45</f>
        <v>37950</v>
      </c>
    </row>
    <row r="46" spans="1:16" ht="24" customHeight="1" x14ac:dyDescent="0.2">
      <c r="A46" s="13"/>
      <c r="B46" s="73"/>
      <c r="C46" s="71" t="s">
        <v>5155</v>
      </c>
      <c r="D46" s="76" t="s">
        <v>69</v>
      </c>
      <c r="E46" s="12">
        <v>44489</v>
      </c>
      <c r="F46" s="74" t="s">
        <v>523</v>
      </c>
      <c r="G46" s="12" t="s">
        <v>4422</v>
      </c>
      <c r="H46" s="75" t="s">
        <v>4423</v>
      </c>
      <c r="I46" s="15">
        <v>49</v>
      </c>
      <c r="J46" s="15">
        <v>49</v>
      </c>
      <c r="K46" s="15">
        <v>20</v>
      </c>
      <c r="L46" s="15">
        <v>5</v>
      </c>
      <c r="M46" s="79">
        <v>12.005000000000001</v>
      </c>
      <c r="N46" s="101">
        <v>12.005000000000001</v>
      </c>
      <c r="O46" s="63">
        <v>2530</v>
      </c>
      <c r="P46" s="64">
        <f>Table22457891011234567891011121314151617181920212223242526272829303132333435363738[[#This Row],[PEMBULATAN]]*O46</f>
        <v>30372.65</v>
      </c>
    </row>
    <row r="47" spans="1:16" ht="24" customHeight="1" x14ac:dyDescent="0.2">
      <c r="A47" s="13"/>
      <c r="B47" s="73"/>
      <c r="C47" s="71" t="s">
        <v>5156</v>
      </c>
      <c r="D47" s="76" t="s">
        <v>69</v>
      </c>
      <c r="E47" s="12">
        <v>44489</v>
      </c>
      <c r="F47" s="74" t="s">
        <v>523</v>
      </c>
      <c r="G47" s="12" t="s">
        <v>4422</v>
      </c>
      <c r="H47" s="75" t="s">
        <v>4423</v>
      </c>
      <c r="I47" s="15">
        <v>70</v>
      </c>
      <c r="J47" s="15">
        <v>36</v>
      </c>
      <c r="K47" s="15">
        <v>20</v>
      </c>
      <c r="L47" s="15">
        <v>18</v>
      </c>
      <c r="M47" s="79">
        <v>12.6</v>
      </c>
      <c r="N47" s="101">
        <v>18</v>
      </c>
      <c r="O47" s="63">
        <v>2530</v>
      </c>
      <c r="P47" s="64">
        <f>Table22457891011234567891011121314151617181920212223242526272829303132333435363738[[#This Row],[PEMBULATAN]]*O47</f>
        <v>45540</v>
      </c>
    </row>
    <row r="48" spans="1:16" ht="24" customHeight="1" x14ac:dyDescent="0.2">
      <c r="A48" s="13"/>
      <c r="B48" s="73"/>
      <c r="C48" s="71" t="s">
        <v>5157</v>
      </c>
      <c r="D48" s="76" t="s">
        <v>69</v>
      </c>
      <c r="E48" s="12">
        <v>44489</v>
      </c>
      <c r="F48" s="74" t="s">
        <v>523</v>
      </c>
      <c r="G48" s="12" t="s">
        <v>4422</v>
      </c>
      <c r="H48" s="75" t="s">
        <v>4423</v>
      </c>
      <c r="I48" s="15">
        <v>39</v>
      </c>
      <c r="J48" s="15">
        <v>33</v>
      </c>
      <c r="K48" s="15">
        <v>21</v>
      </c>
      <c r="L48" s="15">
        <v>2</v>
      </c>
      <c r="M48" s="79">
        <v>6.7567500000000003</v>
      </c>
      <c r="N48" s="101">
        <v>6.7567500000000003</v>
      </c>
      <c r="O48" s="63">
        <v>2530</v>
      </c>
      <c r="P48" s="64">
        <f>Table22457891011234567891011121314151617181920212223242526272829303132333435363738[[#This Row],[PEMBULATAN]]*O48</f>
        <v>17094.577499999999</v>
      </c>
    </row>
    <row r="49" spans="1:16" ht="24" customHeight="1" x14ac:dyDescent="0.2">
      <c r="A49" s="13"/>
      <c r="B49" s="73"/>
      <c r="C49" s="71" t="s">
        <v>5158</v>
      </c>
      <c r="D49" s="76" t="s">
        <v>69</v>
      </c>
      <c r="E49" s="12">
        <v>44489</v>
      </c>
      <c r="F49" s="74" t="s">
        <v>523</v>
      </c>
      <c r="G49" s="12" t="s">
        <v>4422</v>
      </c>
      <c r="H49" s="75" t="s">
        <v>4423</v>
      </c>
      <c r="I49" s="15">
        <v>55</v>
      </c>
      <c r="J49" s="15">
        <v>52</v>
      </c>
      <c r="K49" s="15">
        <v>25</v>
      </c>
      <c r="L49" s="15">
        <v>13</v>
      </c>
      <c r="M49" s="79">
        <v>17.875</v>
      </c>
      <c r="N49" s="101">
        <v>17.875</v>
      </c>
      <c r="O49" s="63">
        <v>2530</v>
      </c>
      <c r="P49" s="64">
        <f>Table22457891011234567891011121314151617181920212223242526272829303132333435363738[[#This Row],[PEMBULATAN]]*O49</f>
        <v>45223.75</v>
      </c>
    </row>
    <row r="50" spans="1:16" ht="24" customHeight="1" x14ac:dyDescent="0.2">
      <c r="A50" s="13"/>
      <c r="B50" s="73"/>
      <c r="C50" s="71" t="s">
        <v>5159</v>
      </c>
      <c r="D50" s="76" t="s">
        <v>69</v>
      </c>
      <c r="E50" s="12">
        <v>44489</v>
      </c>
      <c r="F50" s="74" t="s">
        <v>523</v>
      </c>
      <c r="G50" s="12" t="s">
        <v>4422</v>
      </c>
      <c r="H50" s="75" t="s">
        <v>4423</v>
      </c>
      <c r="I50" s="15">
        <v>46</v>
      </c>
      <c r="J50" s="15">
        <v>46</v>
      </c>
      <c r="K50" s="15">
        <v>30</v>
      </c>
      <c r="L50" s="15">
        <v>1</v>
      </c>
      <c r="M50" s="79">
        <v>15.87</v>
      </c>
      <c r="N50" s="101">
        <v>15.87</v>
      </c>
      <c r="O50" s="63">
        <v>2530</v>
      </c>
      <c r="P50" s="64">
        <f>Table22457891011234567891011121314151617181920212223242526272829303132333435363738[[#This Row],[PEMBULATAN]]*O50</f>
        <v>40151.1</v>
      </c>
    </row>
    <row r="51" spans="1:16" ht="24" customHeight="1" x14ac:dyDescent="0.2">
      <c r="A51" s="13"/>
      <c r="B51" s="73"/>
      <c r="C51" s="71" t="s">
        <v>5160</v>
      </c>
      <c r="D51" s="76" t="s">
        <v>69</v>
      </c>
      <c r="E51" s="12">
        <v>44489</v>
      </c>
      <c r="F51" s="74" t="s">
        <v>523</v>
      </c>
      <c r="G51" s="12" t="s">
        <v>4422</v>
      </c>
      <c r="H51" s="75" t="s">
        <v>4423</v>
      </c>
      <c r="I51" s="15">
        <v>93</v>
      </c>
      <c r="J51" s="15">
        <v>60</v>
      </c>
      <c r="K51" s="15">
        <v>30</v>
      </c>
      <c r="L51" s="15">
        <v>18</v>
      </c>
      <c r="M51" s="79">
        <v>41.85</v>
      </c>
      <c r="N51" s="101">
        <v>41.85</v>
      </c>
      <c r="O51" s="63">
        <v>2530</v>
      </c>
      <c r="P51" s="64">
        <f>Table22457891011234567891011121314151617181920212223242526272829303132333435363738[[#This Row],[PEMBULATAN]]*O51</f>
        <v>105880.5</v>
      </c>
    </row>
    <row r="52" spans="1:16" ht="24" customHeight="1" x14ac:dyDescent="0.2">
      <c r="A52" s="13"/>
      <c r="B52" s="73"/>
      <c r="C52" s="71" t="s">
        <v>5161</v>
      </c>
      <c r="D52" s="76" t="s">
        <v>69</v>
      </c>
      <c r="E52" s="12">
        <v>44489</v>
      </c>
      <c r="F52" s="74" t="s">
        <v>523</v>
      </c>
      <c r="G52" s="12" t="s">
        <v>4422</v>
      </c>
      <c r="H52" s="75" t="s">
        <v>4423</v>
      </c>
      <c r="I52" s="15">
        <v>65</v>
      </c>
      <c r="J52" s="15">
        <v>63</v>
      </c>
      <c r="K52" s="15">
        <v>13</v>
      </c>
      <c r="L52" s="15">
        <v>5</v>
      </c>
      <c r="M52" s="79">
        <v>13.30875</v>
      </c>
      <c r="N52" s="101">
        <v>14</v>
      </c>
      <c r="O52" s="63">
        <v>2530</v>
      </c>
      <c r="P52" s="64">
        <f>Table22457891011234567891011121314151617181920212223242526272829303132333435363738[[#This Row],[PEMBULATAN]]*O52</f>
        <v>35420</v>
      </c>
    </row>
    <row r="53" spans="1:16" ht="24" customHeight="1" x14ac:dyDescent="0.2">
      <c r="A53" s="13"/>
      <c r="B53" s="73"/>
      <c r="C53" s="71" t="s">
        <v>5162</v>
      </c>
      <c r="D53" s="76" t="s">
        <v>69</v>
      </c>
      <c r="E53" s="12">
        <v>44489</v>
      </c>
      <c r="F53" s="74" t="s">
        <v>523</v>
      </c>
      <c r="G53" s="12" t="s">
        <v>4422</v>
      </c>
      <c r="H53" s="75" t="s">
        <v>4423</v>
      </c>
      <c r="I53" s="15">
        <v>82</v>
      </c>
      <c r="J53" s="15">
        <v>65</v>
      </c>
      <c r="K53" s="15">
        <v>25</v>
      </c>
      <c r="L53" s="15">
        <v>13</v>
      </c>
      <c r="M53" s="79">
        <v>33.3125</v>
      </c>
      <c r="N53" s="101">
        <v>34</v>
      </c>
      <c r="O53" s="63">
        <v>2530</v>
      </c>
      <c r="P53" s="64">
        <f>Table22457891011234567891011121314151617181920212223242526272829303132333435363738[[#This Row],[PEMBULATAN]]*O53</f>
        <v>86020</v>
      </c>
    </row>
    <row r="54" spans="1:16" ht="24" customHeight="1" x14ac:dyDescent="0.2">
      <c r="A54" s="13"/>
      <c r="B54" s="73"/>
      <c r="C54" s="71" t="s">
        <v>5163</v>
      </c>
      <c r="D54" s="76" t="s">
        <v>69</v>
      </c>
      <c r="E54" s="12">
        <v>44489</v>
      </c>
      <c r="F54" s="74" t="s">
        <v>523</v>
      </c>
      <c r="G54" s="12" t="s">
        <v>4422</v>
      </c>
      <c r="H54" s="75" t="s">
        <v>4423</v>
      </c>
      <c r="I54" s="15">
        <v>65</v>
      </c>
      <c r="J54" s="15">
        <v>62</v>
      </c>
      <c r="K54" s="15">
        <v>25</v>
      </c>
      <c r="L54" s="15">
        <v>13</v>
      </c>
      <c r="M54" s="79">
        <v>25.1875</v>
      </c>
      <c r="N54" s="101">
        <v>25.1875</v>
      </c>
      <c r="O54" s="63">
        <v>2530</v>
      </c>
      <c r="P54" s="64">
        <f>Table22457891011234567891011121314151617181920212223242526272829303132333435363738[[#This Row],[PEMBULATAN]]*O54</f>
        <v>63724.375</v>
      </c>
    </row>
    <row r="55" spans="1:16" ht="24" customHeight="1" x14ac:dyDescent="0.2">
      <c r="A55" s="13"/>
      <c r="B55" s="73"/>
      <c r="C55" s="71" t="s">
        <v>5164</v>
      </c>
      <c r="D55" s="76" t="s">
        <v>69</v>
      </c>
      <c r="E55" s="12">
        <v>44489</v>
      </c>
      <c r="F55" s="74" t="s">
        <v>523</v>
      </c>
      <c r="G55" s="12" t="s">
        <v>4422</v>
      </c>
      <c r="H55" s="75" t="s">
        <v>4423</v>
      </c>
      <c r="I55" s="15">
        <v>36</v>
      </c>
      <c r="J55" s="15">
        <v>35</v>
      </c>
      <c r="K55" s="15">
        <v>16</v>
      </c>
      <c r="L55" s="15">
        <v>3</v>
      </c>
      <c r="M55" s="79">
        <v>5.04</v>
      </c>
      <c r="N55" s="101">
        <v>5.04</v>
      </c>
      <c r="O55" s="63">
        <v>2530</v>
      </c>
      <c r="P55" s="64">
        <f>Table22457891011234567891011121314151617181920212223242526272829303132333435363738[[#This Row],[PEMBULATAN]]*O55</f>
        <v>12751.2</v>
      </c>
    </row>
    <row r="56" spans="1:16" ht="24" customHeight="1" x14ac:dyDescent="0.2">
      <c r="A56" s="13"/>
      <c r="B56" s="73"/>
      <c r="C56" s="71" t="s">
        <v>5165</v>
      </c>
      <c r="D56" s="76" t="s">
        <v>69</v>
      </c>
      <c r="E56" s="12">
        <v>44489</v>
      </c>
      <c r="F56" s="74" t="s">
        <v>523</v>
      </c>
      <c r="G56" s="12" t="s">
        <v>4422</v>
      </c>
      <c r="H56" s="75" t="s">
        <v>4423</v>
      </c>
      <c r="I56" s="15">
        <v>103</v>
      </c>
      <c r="J56" s="15">
        <v>69</v>
      </c>
      <c r="K56" s="15">
        <v>25</v>
      </c>
      <c r="L56" s="15">
        <v>26</v>
      </c>
      <c r="M56" s="79">
        <v>44.418750000000003</v>
      </c>
      <c r="N56" s="101">
        <v>45</v>
      </c>
      <c r="O56" s="63">
        <v>2530</v>
      </c>
      <c r="P56" s="64">
        <f>Table22457891011234567891011121314151617181920212223242526272829303132333435363738[[#This Row],[PEMBULATAN]]*O56</f>
        <v>113850</v>
      </c>
    </row>
    <row r="57" spans="1:16" ht="24" customHeight="1" x14ac:dyDescent="0.2">
      <c r="A57" s="13"/>
      <c r="B57" s="73"/>
      <c r="C57" s="71" t="s">
        <v>5166</v>
      </c>
      <c r="D57" s="76" t="s">
        <v>69</v>
      </c>
      <c r="E57" s="12">
        <v>44489</v>
      </c>
      <c r="F57" s="74" t="s">
        <v>523</v>
      </c>
      <c r="G57" s="12" t="s">
        <v>4422</v>
      </c>
      <c r="H57" s="75" t="s">
        <v>4423</v>
      </c>
      <c r="I57" s="15">
        <v>78</v>
      </c>
      <c r="J57" s="15">
        <v>64</v>
      </c>
      <c r="K57" s="15">
        <v>20</v>
      </c>
      <c r="L57" s="15">
        <v>12</v>
      </c>
      <c r="M57" s="79">
        <v>24.96</v>
      </c>
      <c r="N57" s="101">
        <v>24.96</v>
      </c>
      <c r="O57" s="63">
        <v>2530</v>
      </c>
      <c r="P57" s="64">
        <f>Table22457891011234567891011121314151617181920212223242526272829303132333435363738[[#This Row],[PEMBULATAN]]*O57</f>
        <v>63148.800000000003</v>
      </c>
    </row>
    <row r="58" spans="1:16" ht="24" customHeight="1" x14ac:dyDescent="0.2">
      <c r="A58" s="13"/>
      <c r="B58" s="73"/>
      <c r="C58" s="71" t="s">
        <v>5167</v>
      </c>
      <c r="D58" s="76" t="s">
        <v>69</v>
      </c>
      <c r="E58" s="12">
        <v>44489</v>
      </c>
      <c r="F58" s="74" t="s">
        <v>523</v>
      </c>
      <c r="G58" s="12" t="s">
        <v>4422</v>
      </c>
      <c r="H58" s="75" t="s">
        <v>4423</v>
      </c>
      <c r="I58" s="15">
        <v>96</v>
      </c>
      <c r="J58" s="15">
        <v>60</v>
      </c>
      <c r="K58" s="15">
        <v>33</v>
      </c>
      <c r="L58" s="15">
        <v>21</v>
      </c>
      <c r="M58" s="79">
        <v>47.52</v>
      </c>
      <c r="N58" s="101">
        <v>47.52</v>
      </c>
      <c r="O58" s="63">
        <v>2530</v>
      </c>
      <c r="P58" s="64">
        <f>Table22457891011234567891011121314151617181920212223242526272829303132333435363738[[#This Row],[PEMBULATAN]]*O58</f>
        <v>120225.60000000001</v>
      </c>
    </row>
    <row r="59" spans="1:16" ht="24" customHeight="1" x14ac:dyDescent="0.2">
      <c r="A59" s="13"/>
      <c r="B59" s="73"/>
      <c r="C59" s="71" t="s">
        <v>5168</v>
      </c>
      <c r="D59" s="76" t="s">
        <v>69</v>
      </c>
      <c r="E59" s="12">
        <v>44489</v>
      </c>
      <c r="F59" s="74" t="s">
        <v>523</v>
      </c>
      <c r="G59" s="12" t="s">
        <v>4422</v>
      </c>
      <c r="H59" s="75" t="s">
        <v>4423</v>
      </c>
      <c r="I59" s="15">
        <v>98</v>
      </c>
      <c r="J59" s="15">
        <v>48</v>
      </c>
      <c r="K59" s="15">
        <v>34</v>
      </c>
      <c r="L59" s="15">
        <v>19</v>
      </c>
      <c r="M59" s="79">
        <v>39.984000000000002</v>
      </c>
      <c r="N59" s="101">
        <v>39.984000000000002</v>
      </c>
      <c r="O59" s="63">
        <v>2530</v>
      </c>
      <c r="P59" s="64">
        <f>Table22457891011234567891011121314151617181920212223242526272829303132333435363738[[#This Row],[PEMBULATAN]]*O59</f>
        <v>101159.52</v>
      </c>
    </row>
    <row r="60" spans="1:16" ht="24" customHeight="1" x14ac:dyDescent="0.2">
      <c r="A60" s="13"/>
      <c r="B60" s="73"/>
      <c r="C60" s="71" t="s">
        <v>5169</v>
      </c>
      <c r="D60" s="76" t="s">
        <v>69</v>
      </c>
      <c r="E60" s="12">
        <v>44489</v>
      </c>
      <c r="F60" s="74" t="s">
        <v>523</v>
      </c>
      <c r="G60" s="12" t="s">
        <v>4422</v>
      </c>
      <c r="H60" s="75" t="s">
        <v>4423</v>
      </c>
      <c r="I60" s="15">
        <v>93</v>
      </c>
      <c r="J60" s="15">
        <v>51</v>
      </c>
      <c r="K60" s="15">
        <v>26</v>
      </c>
      <c r="L60" s="15">
        <v>17</v>
      </c>
      <c r="M60" s="79">
        <v>30.829499999999999</v>
      </c>
      <c r="N60" s="101">
        <v>30.829499999999999</v>
      </c>
      <c r="O60" s="63">
        <v>2530</v>
      </c>
      <c r="P60" s="64">
        <f>Table22457891011234567891011121314151617181920212223242526272829303132333435363738[[#This Row],[PEMBULATAN]]*O60</f>
        <v>77998.634999999995</v>
      </c>
    </row>
    <row r="61" spans="1:16" ht="24" customHeight="1" x14ac:dyDescent="0.2">
      <c r="A61" s="13"/>
      <c r="B61" s="73"/>
      <c r="C61" s="71" t="s">
        <v>5170</v>
      </c>
      <c r="D61" s="76" t="s">
        <v>69</v>
      </c>
      <c r="E61" s="12">
        <v>44489</v>
      </c>
      <c r="F61" s="74" t="s">
        <v>523</v>
      </c>
      <c r="G61" s="12" t="s">
        <v>4422</v>
      </c>
      <c r="H61" s="75" t="s">
        <v>4423</v>
      </c>
      <c r="I61" s="15">
        <v>72</v>
      </c>
      <c r="J61" s="15">
        <v>51</v>
      </c>
      <c r="K61" s="15">
        <v>18</v>
      </c>
      <c r="L61" s="15">
        <v>7</v>
      </c>
      <c r="M61" s="79">
        <v>16.524000000000001</v>
      </c>
      <c r="N61" s="101">
        <v>16.524000000000001</v>
      </c>
      <c r="O61" s="63">
        <v>2530</v>
      </c>
      <c r="P61" s="64">
        <f>Table22457891011234567891011121314151617181920212223242526272829303132333435363738[[#This Row],[PEMBULATAN]]*O61</f>
        <v>41805.72</v>
      </c>
    </row>
    <row r="62" spans="1:16" ht="24" customHeight="1" x14ac:dyDescent="0.2">
      <c r="A62" s="13"/>
      <c r="B62" s="73"/>
      <c r="C62" s="71" t="s">
        <v>5171</v>
      </c>
      <c r="D62" s="76" t="s">
        <v>69</v>
      </c>
      <c r="E62" s="12">
        <v>44489</v>
      </c>
      <c r="F62" s="74" t="s">
        <v>523</v>
      </c>
      <c r="G62" s="12" t="s">
        <v>4422</v>
      </c>
      <c r="H62" s="75" t="s">
        <v>4423</v>
      </c>
      <c r="I62" s="15">
        <v>83</v>
      </c>
      <c r="J62" s="15">
        <v>62</v>
      </c>
      <c r="K62" s="15">
        <v>25</v>
      </c>
      <c r="L62" s="15">
        <v>12</v>
      </c>
      <c r="M62" s="79">
        <v>32.162500000000001</v>
      </c>
      <c r="N62" s="101">
        <v>32.162500000000001</v>
      </c>
      <c r="O62" s="63">
        <v>2530</v>
      </c>
      <c r="P62" s="64">
        <f>Table22457891011234567891011121314151617181920212223242526272829303132333435363738[[#This Row],[PEMBULATAN]]*O62</f>
        <v>81371.125</v>
      </c>
    </row>
    <row r="63" spans="1:16" ht="24" customHeight="1" x14ac:dyDescent="0.2">
      <c r="A63" s="13"/>
      <c r="B63" s="73"/>
      <c r="C63" s="71" t="s">
        <v>5172</v>
      </c>
      <c r="D63" s="76" t="s">
        <v>69</v>
      </c>
      <c r="E63" s="12">
        <v>44489</v>
      </c>
      <c r="F63" s="74" t="s">
        <v>523</v>
      </c>
      <c r="G63" s="12" t="s">
        <v>4422</v>
      </c>
      <c r="H63" s="75" t="s">
        <v>4423</v>
      </c>
      <c r="I63" s="15">
        <v>69</v>
      </c>
      <c r="J63" s="15">
        <v>46</v>
      </c>
      <c r="K63" s="15">
        <v>30</v>
      </c>
      <c r="L63" s="15">
        <v>28</v>
      </c>
      <c r="M63" s="79">
        <v>23.805</v>
      </c>
      <c r="N63" s="101">
        <v>28</v>
      </c>
      <c r="O63" s="63">
        <v>2530</v>
      </c>
      <c r="P63" s="64">
        <f>Table22457891011234567891011121314151617181920212223242526272829303132333435363738[[#This Row],[PEMBULATAN]]*O63</f>
        <v>70840</v>
      </c>
    </row>
    <row r="64" spans="1:16" ht="24" customHeight="1" x14ac:dyDescent="0.2">
      <c r="A64" s="13"/>
      <c r="B64" s="73"/>
      <c r="C64" s="71" t="s">
        <v>5173</v>
      </c>
      <c r="D64" s="76" t="s">
        <v>69</v>
      </c>
      <c r="E64" s="12">
        <v>44489</v>
      </c>
      <c r="F64" s="74" t="s">
        <v>523</v>
      </c>
      <c r="G64" s="12" t="s">
        <v>4422</v>
      </c>
      <c r="H64" s="75" t="s">
        <v>4423</v>
      </c>
      <c r="I64" s="15">
        <v>63</v>
      </c>
      <c r="J64" s="15">
        <v>56</v>
      </c>
      <c r="K64" s="15">
        <v>37</v>
      </c>
      <c r="L64" s="15">
        <v>17</v>
      </c>
      <c r="M64" s="79">
        <v>32.634</v>
      </c>
      <c r="N64" s="101">
        <v>32.634</v>
      </c>
      <c r="O64" s="63">
        <v>2530</v>
      </c>
      <c r="P64" s="64">
        <f>Table22457891011234567891011121314151617181920212223242526272829303132333435363738[[#This Row],[PEMBULATAN]]*O64</f>
        <v>82564.02</v>
      </c>
    </row>
    <row r="65" spans="1:16" ht="24" customHeight="1" x14ac:dyDescent="0.2">
      <c r="A65" s="13"/>
      <c r="B65" s="73"/>
      <c r="C65" s="71" t="s">
        <v>5174</v>
      </c>
      <c r="D65" s="76" t="s">
        <v>69</v>
      </c>
      <c r="E65" s="12">
        <v>44489</v>
      </c>
      <c r="F65" s="74" t="s">
        <v>523</v>
      </c>
      <c r="G65" s="12" t="s">
        <v>4422</v>
      </c>
      <c r="H65" s="75" t="s">
        <v>4423</v>
      </c>
      <c r="I65" s="15">
        <v>87</v>
      </c>
      <c r="J65" s="15">
        <v>60</v>
      </c>
      <c r="K65" s="15">
        <v>39</v>
      </c>
      <c r="L65" s="15">
        <v>17</v>
      </c>
      <c r="M65" s="79">
        <v>50.895000000000003</v>
      </c>
      <c r="N65" s="101">
        <v>50.895000000000003</v>
      </c>
      <c r="O65" s="63">
        <v>2530</v>
      </c>
      <c r="P65" s="64">
        <f>Table22457891011234567891011121314151617181920212223242526272829303132333435363738[[#This Row],[PEMBULATAN]]*O65</f>
        <v>128764.35</v>
      </c>
    </row>
    <row r="66" spans="1:16" ht="24" customHeight="1" x14ac:dyDescent="0.2">
      <c r="A66" s="13"/>
      <c r="B66" s="73"/>
      <c r="C66" s="71" t="s">
        <v>5175</v>
      </c>
      <c r="D66" s="76" t="s">
        <v>69</v>
      </c>
      <c r="E66" s="12">
        <v>44489</v>
      </c>
      <c r="F66" s="74" t="s">
        <v>523</v>
      </c>
      <c r="G66" s="12" t="s">
        <v>4422</v>
      </c>
      <c r="H66" s="75" t="s">
        <v>4423</v>
      </c>
      <c r="I66" s="15">
        <v>40</v>
      </c>
      <c r="J66" s="15">
        <v>40</v>
      </c>
      <c r="K66" s="15">
        <v>45</v>
      </c>
      <c r="L66" s="15">
        <v>3</v>
      </c>
      <c r="M66" s="79">
        <v>18</v>
      </c>
      <c r="N66" s="101">
        <v>18</v>
      </c>
      <c r="O66" s="63">
        <v>2530</v>
      </c>
      <c r="P66" s="64">
        <f>Table22457891011234567891011121314151617181920212223242526272829303132333435363738[[#This Row],[PEMBULATAN]]*O66</f>
        <v>45540</v>
      </c>
    </row>
    <row r="67" spans="1:16" ht="24" customHeight="1" x14ac:dyDescent="0.2">
      <c r="A67" s="13"/>
      <c r="B67" s="73"/>
      <c r="C67" s="71" t="s">
        <v>5176</v>
      </c>
      <c r="D67" s="76" t="s">
        <v>69</v>
      </c>
      <c r="E67" s="12">
        <v>44489</v>
      </c>
      <c r="F67" s="74" t="s">
        <v>523</v>
      </c>
      <c r="G67" s="12" t="s">
        <v>4422</v>
      </c>
      <c r="H67" s="75" t="s">
        <v>4423</v>
      </c>
      <c r="I67" s="15">
        <v>82</v>
      </c>
      <c r="J67" s="15">
        <v>50</v>
      </c>
      <c r="K67" s="15">
        <v>30</v>
      </c>
      <c r="L67" s="15">
        <v>20</v>
      </c>
      <c r="M67" s="79">
        <v>30.75</v>
      </c>
      <c r="N67" s="101">
        <v>30.75</v>
      </c>
      <c r="O67" s="63">
        <v>2530</v>
      </c>
      <c r="P67" s="64">
        <f>Table22457891011234567891011121314151617181920212223242526272829303132333435363738[[#This Row],[PEMBULATAN]]*O67</f>
        <v>77797.5</v>
      </c>
    </row>
    <row r="68" spans="1:16" ht="24" customHeight="1" x14ac:dyDescent="0.2">
      <c r="A68" s="13"/>
      <c r="B68" s="73"/>
      <c r="C68" s="71" t="s">
        <v>5177</v>
      </c>
      <c r="D68" s="76" t="s">
        <v>69</v>
      </c>
      <c r="E68" s="12">
        <v>44489</v>
      </c>
      <c r="F68" s="74" t="s">
        <v>523</v>
      </c>
      <c r="G68" s="12" t="s">
        <v>4422</v>
      </c>
      <c r="H68" s="75" t="s">
        <v>4423</v>
      </c>
      <c r="I68" s="15">
        <v>80</v>
      </c>
      <c r="J68" s="15">
        <v>63</v>
      </c>
      <c r="K68" s="15">
        <v>27</v>
      </c>
      <c r="L68" s="15">
        <v>7</v>
      </c>
      <c r="M68" s="79">
        <v>34.020000000000003</v>
      </c>
      <c r="N68" s="101">
        <v>34.020000000000003</v>
      </c>
      <c r="O68" s="63">
        <v>2530</v>
      </c>
      <c r="P68" s="64">
        <f>Table22457891011234567891011121314151617181920212223242526272829303132333435363738[[#This Row],[PEMBULATAN]]*O68</f>
        <v>86070.6</v>
      </c>
    </row>
    <row r="69" spans="1:16" ht="24" customHeight="1" x14ac:dyDescent="0.2">
      <c r="A69" s="13"/>
      <c r="B69" s="73"/>
      <c r="C69" s="71" t="s">
        <v>5178</v>
      </c>
      <c r="D69" s="76" t="s">
        <v>69</v>
      </c>
      <c r="E69" s="12">
        <v>44489</v>
      </c>
      <c r="F69" s="74" t="s">
        <v>523</v>
      </c>
      <c r="G69" s="12" t="s">
        <v>4422</v>
      </c>
      <c r="H69" s="75" t="s">
        <v>4423</v>
      </c>
      <c r="I69" s="15">
        <v>93</v>
      </c>
      <c r="J69" s="15">
        <v>52</v>
      </c>
      <c r="K69" s="15">
        <v>35</v>
      </c>
      <c r="L69" s="15">
        <v>12</v>
      </c>
      <c r="M69" s="79">
        <v>42.314999999999998</v>
      </c>
      <c r="N69" s="101">
        <v>43</v>
      </c>
      <c r="O69" s="63">
        <v>2530</v>
      </c>
      <c r="P69" s="64">
        <f>Table22457891011234567891011121314151617181920212223242526272829303132333435363738[[#This Row],[PEMBULATAN]]*O69</f>
        <v>108790</v>
      </c>
    </row>
    <row r="70" spans="1:16" ht="24" customHeight="1" x14ac:dyDescent="0.2">
      <c r="A70" s="13"/>
      <c r="B70" s="73"/>
      <c r="C70" s="71" t="s">
        <v>5179</v>
      </c>
      <c r="D70" s="76" t="s">
        <v>69</v>
      </c>
      <c r="E70" s="12">
        <v>44489</v>
      </c>
      <c r="F70" s="74" t="s">
        <v>523</v>
      </c>
      <c r="G70" s="12" t="s">
        <v>4422</v>
      </c>
      <c r="H70" s="75" t="s">
        <v>4423</v>
      </c>
      <c r="I70" s="15">
        <v>92</v>
      </c>
      <c r="J70" s="15">
        <v>53</v>
      </c>
      <c r="K70" s="15">
        <v>29</v>
      </c>
      <c r="L70" s="15">
        <v>16</v>
      </c>
      <c r="M70" s="79">
        <v>35.350999999999999</v>
      </c>
      <c r="N70" s="101">
        <v>36</v>
      </c>
      <c r="O70" s="63">
        <v>2530</v>
      </c>
      <c r="P70" s="64">
        <f>Table22457891011234567891011121314151617181920212223242526272829303132333435363738[[#This Row],[PEMBULATAN]]*O70</f>
        <v>91080</v>
      </c>
    </row>
    <row r="71" spans="1:16" ht="24" customHeight="1" x14ac:dyDescent="0.2">
      <c r="A71" s="13"/>
      <c r="B71" s="73"/>
      <c r="C71" s="71" t="s">
        <v>5180</v>
      </c>
      <c r="D71" s="76" t="s">
        <v>69</v>
      </c>
      <c r="E71" s="12">
        <v>44489</v>
      </c>
      <c r="F71" s="74" t="s">
        <v>523</v>
      </c>
      <c r="G71" s="12" t="s">
        <v>4422</v>
      </c>
      <c r="H71" s="75" t="s">
        <v>4423</v>
      </c>
      <c r="I71" s="15">
        <v>96</v>
      </c>
      <c r="J71" s="15">
        <v>54</v>
      </c>
      <c r="K71" s="15">
        <v>40</v>
      </c>
      <c r="L71" s="15">
        <v>23</v>
      </c>
      <c r="M71" s="79">
        <v>51.84</v>
      </c>
      <c r="N71" s="101">
        <v>51.84</v>
      </c>
      <c r="O71" s="63">
        <v>2530</v>
      </c>
      <c r="P71" s="64">
        <f>Table22457891011234567891011121314151617181920212223242526272829303132333435363738[[#This Row],[PEMBULATAN]]*O71</f>
        <v>131155.20000000001</v>
      </c>
    </row>
    <row r="72" spans="1:16" ht="24" customHeight="1" x14ac:dyDescent="0.2">
      <c r="A72" s="13"/>
      <c r="B72" s="73"/>
      <c r="C72" s="71" t="s">
        <v>5181</v>
      </c>
      <c r="D72" s="76" t="s">
        <v>69</v>
      </c>
      <c r="E72" s="12">
        <v>44489</v>
      </c>
      <c r="F72" s="74" t="s">
        <v>523</v>
      </c>
      <c r="G72" s="12" t="s">
        <v>4422</v>
      </c>
      <c r="H72" s="75" t="s">
        <v>4423</v>
      </c>
      <c r="I72" s="15">
        <v>95</v>
      </c>
      <c r="J72" s="15">
        <v>58</v>
      </c>
      <c r="K72" s="15">
        <v>31</v>
      </c>
      <c r="L72" s="15">
        <v>32</v>
      </c>
      <c r="M72" s="79">
        <v>42.702500000000001</v>
      </c>
      <c r="N72" s="101">
        <v>42.702500000000001</v>
      </c>
      <c r="O72" s="63">
        <v>2530</v>
      </c>
      <c r="P72" s="64">
        <f>Table22457891011234567891011121314151617181920212223242526272829303132333435363738[[#This Row],[PEMBULATAN]]*O72</f>
        <v>108037.325</v>
      </c>
    </row>
    <row r="73" spans="1:16" ht="24" customHeight="1" x14ac:dyDescent="0.2">
      <c r="A73" s="13"/>
      <c r="B73" s="73"/>
      <c r="C73" s="71" t="s">
        <v>5182</v>
      </c>
      <c r="D73" s="76" t="s">
        <v>69</v>
      </c>
      <c r="E73" s="12">
        <v>44489</v>
      </c>
      <c r="F73" s="74" t="s">
        <v>523</v>
      </c>
      <c r="G73" s="12" t="s">
        <v>4422</v>
      </c>
      <c r="H73" s="75" t="s">
        <v>4423</v>
      </c>
      <c r="I73" s="15">
        <v>83</v>
      </c>
      <c r="J73" s="15">
        <v>58</v>
      </c>
      <c r="K73" s="15">
        <v>26</v>
      </c>
      <c r="L73" s="15">
        <v>15</v>
      </c>
      <c r="M73" s="79">
        <v>31.291</v>
      </c>
      <c r="N73" s="101">
        <v>31.291</v>
      </c>
      <c r="O73" s="63">
        <v>2530</v>
      </c>
      <c r="P73" s="64">
        <f>Table22457891011234567891011121314151617181920212223242526272829303132333435363738[[#This Row],[PEMBULATAN]]*O73</f>
        <v>79166.23</v>
      </c>
    </row>
    <row r="74" spans="1:16" ht="24" customHeight="1" x14ac:dyDescent="0.2">
      <c r="A74" s="13"/>
      <c r="B74" s="73"/>
      <c r="C74" s="71" t="s">
        <v>5183</v>
      </c>
      <c r="D74" s="76" t="s">
        <v>69</v>
      </c>
      <c r="E74" s="12">
        <v>44489</v>
      </c>
      <c r="F74" s="74" t="s">
        <v>523</v>
      </c>
      <c r="G74" s="12" t="s">
        <v>4422</v>
      </c>
      <c r="H74" s="75" t="s">
        <v>4423</v>
      </c>
      <c r="I74" s="15">
        <v>85</v>
      </c>
      <c r="J74" s="15">
        <v>48</v>
      </c>
      <c r="K74" s="15">
        <v>31</v>
      </c>
      <c r="L74" s="15">
        <v>10</v>
      </c>
      <c r="M74" s="79">
        <v>31.62</v>
      </c>
      <c r="N74" s="101">
        <v>31.62</v>
      </c>
      <c r="O74" s="63">
        <v>2530</v>
      </c>
      <c r="P74" s="64">
        <f>Table22457891011234567891011121314151617181920212223242526272829303132333435363738[[#This Row],[PEMBULATAN]]*O74</f>
        <v>79998.600000000006</v>
      </c>
    </row>
    <row r="75" spans="1:16" ht="24" customHeight="1" x14ac:dyDescent="0.2">
      <c r="A75" s="13"/>
      <c r="B75" s="73"/>
      <c r="C75" s="71" t="s">
        <v>5184</v>
      </c>
      <c r="D75" s="76" t="s">
        <v>69</v>
      </c>
      <c r="E75" s="12">
        <v>44489</v>
      </c>
      <c r="F75" s="74" t="s">
        <v>523</v>
      </c>
      <c r="G75" s="12" t="s">
        <v>4422</v>
      </c>
      <c r="H75" s="75" t="s">
        <v>4423</v>
      </c>
      <c r="I75" s="15">
        <v>99</v>
      </c>
      <c r="J75" s="15">
        <v>56</v>
      </c>
      <c r="K75" s="15">
        <v>31</v>
      </c>
      <c r="L75" s="15">
        <v>21</v>
      </c>
      <c r="M75" s="79">
        <v>42.966000000000001</v>
      </c>
      <c r="N75" s="101">
        <v>42.966000000000001</v>
      </c>
      <c r="O75" s="63">
        <v>2530</v>
      </c>
      <c r="P75" s="64">
        <f>Table22457891011234567891011121314151617181920212223242526272829303132333435363738[[#This Row],[PEMBULATAN]]*O75</f>
        <v>108703.98</v>
      </c>
    </row>
    <row r="76" spans="1:16" ht="24" customHeight="1" x14ac:dyDescent="0.2">
      <c r="A76" s="13"/>
      <c r="B76" s="73"/>
      <c r="C76" s="71" t="s">
        <v>5185</v>
      </c>
      <c r="D76" s="76" t="s">
        <v>69</v>
      </c>
      <c r="E76" s="12">
        <v>44489</v>
      </c>
      <c r="F76" s="74" t="s">
        <v>523</v>
      </c>
      <c r="G76" s="12" t="s">
        <v>4422</v>
      </c>
      <c r="H76" s="75" t="s">
        <v>4423</v>
      </c>
      <c r="I76" s="15">
        <v>103</v>
      </c>
      <c r="J76" s="15">
        <v>56</v>
      </c>
      <c r="K76" s="15">
        <v>26</v>
      </c>
      <c r="L76" s="15">
        <v>20</v>
      </c>
      <c r="M76" s="79">
        <v>37.491999999999997</v>
      </c>
      <c r="N76" s="101">
        <v>38</v>
      </c>
      <c r="O76" s="63">
        <v>2530</v>
      </c>
      <c r="P76" s="64">
        <f>Table22457891011234567891011121314151617181920212223242526272829303132333435363738[[#This Row],[PEMBULATAN]]*O76</f>
        <v>96140</v>
      </c>
    </row>
    <row r="77" spans="1:16" ht="24" customHeight="1" x14ac:dyDescent="0.2">
      <c r="A77" s="13"/>
      <c r="B77" s="73"/>
      <c r="C77" s="71" t="s">
        <v>5186</v>
      </c>
      <c r="D77" s="76" t="s">
        <v>69</v>
      </c>
      <c r="E77" s="12">
        <v>44489</v>
      </c>
      <c r="F77" s="74" t="s">
        <v>523</v>
      </c>
      <c r="G77" s="12" t="s">
        <v>4422</v>
      </c>
      <c r="H77" s="75" t="s">
        <v>4423</v>
      </c>
      <c r="I77" s="15">
        <v>53</v>
      </c>
      <c r="J77" s="15">
        <v>51</v>
      </c>
      <c r="K77" s="15">
        <v>16</v>
      </c>
      <c r="L77" s="15">
        <v>7</v>
      </c>
      <c r="M77" s="79">
        <v>10.811999999999999</v>
      </c>
      <c r="N77" s="101">
        <v>10.811999999999999</v>
      </c>
      <c r="O77" s="63">
        <v>2530</v>
      </c>
      <c r="P77" s="64">
        <f>Table22457891011234567891011121314151617181920212223242526272829303132333435363738[[#This Row],[PEMBULATAN]]*O77</f>
        <v>27354.359999999997</v>
      </c>
    </row>
    <row r="78" spans="1:16" ht="24" customHeight="1" x14ac:dyDescent="0.2">
      <c r="A78" s="13"/>
      <c r="B78" s="73"/>
      <c r="C78" s="71" t="s">
        <v>5187</v>
      </c>
      <c r="D78" s="76" t="s">
        <v>69</v>
      </c>
      <c r="E78" s="12">
        <v>44489</v>
      </c>
      <c r="F78" s="74" t="s">
        <v>523</v>
      </c>
      <c r="G78" s="12" t="s">
        <v>4422</v>
      </c>
      <c r="H78" s="75" t="s">
        <v>4423</v>
      </c>
      <c r="I78" s="15">
        <v>41</v>
      </c>
      <c r="J78" s="15">
        <v>52</v>
      </c>
      <c r="K78" s="15">
        <v>20</v>
      </c>
      <c r="L78" s="15">
        <v>8</v>
      </c>
      <c r="M78" s="79">
        <v>10.66</v>
      </c>
      <c r="N78" s="101">
        <v>10.66</v>
      </c>
      <c r="O78" s="63">
        <v>2530</v>
      </c>
      <c r="P78" s="64">
        <f>Table22457891011234567891011121314151617181920212223242526272829303132333435363738[[#This Row],[PEMBULATAN]]*O78</f>
        <v>26969.8</v>
      </c>
    </row>
    <row r="79" spans="1:16" ht="24" customHeight="1" x14ac:dyDescent="0.2">
      <c r="A79" s="13"/>
      <c r="B79" s="73"/>
      <c r="C79" s="71" t="s">
        <v>5188</v>
      </c>
      <c r="D79" s="76" t="s">
        <v>69</v>
      </c>
      <c r="E79" s="12">
        <v>44489</v>
      </c>
      <c r="F79" s="74" t="s">
        <v>523</v>
      </c>
      <c r="G79" s="12" t="s">
        <v>4422</v>
      </c>
      <c r="H79" s="75" t="s">
        <v>4423</v>
      </c>
      <c r="I79" s="15">
        <v>45</v>
      </c>
      <c r="J79" s="15">
        <v>30</v>
      </c>
      <c r="K79" s="15">
        <v>20</v>
      </c>
      <c r="L79" s="15">
        <v>2</v>
      </c>
      <c r="M79" s="79">
        <v>6.75</v>
      </c>
      <c r="N79" s="101">
        <v>6.75</v>
      </c>
      <c r="O79" s="63">
        <v>2530</v>
      </c>
      <c r="P79" s="64">
        <f>Table22457891011234567891011121314151617181920212223242526272829303132333435363738[[#This Row],[PEMBULATAN]]*O79</f>
        <v>17077.5</v>
      </c>
    </row>
    <row r="80" spans="1:16" ht="24" customHeight="1" x14ac:dyDescent="0.2">
      <c r="A80" s="13"/>
      <c r="B80" s="73"/>
      <c r="C80" s="71" t="s">
        <v>5189</v>
      </c>
      <c r="D80" s="76" t="s">
        <v>69</v>
      </c>
      <c r="E80" s="12">
        <v>44489</v>
      </c>
      <c r="F80" s="74" t="s">
        <v>523</v>
      </c>
      <c r="G80" s="12" t="s">
        <v>4422</v>
      </c>
      <c r="H80" s="75" t="s">
        <v>4423</v>
      </c>
      <c r="I80" s="15">
        <v>77</v>
      </c>
      <c r="J80" s="15">
        <v>58</v>
      </c>
      <c r="K80" s="15">
        <v>20</v>
      </c>
      <c r="L80" s="15">
        <v>7</v>
      </c>
      <c r="M80" s="79">
        <v>22.33</v>
      </c>
      <c r="N80" s="101">
        <v>23</v>
      </c>
      <c r="O80" s="63">
        <v>2530</v>
      </c>
      <c r="P80" s="64">
        <f>Table22457891011234567891011121314151617181920212223242526272829303132333435363738[[#This Row],[PEMBULATAN]]*O80</f>
        <v>58190</v>
      </c>
    </row>
    <row r="81" spans="1:16" ht="24" customHeight="1" x14ac:dyDescent="0.2">
      <c r="A81" s="13"/>
      <c r="B81" s="73"/>
      <c r="C81" s="71" t="s">
        <v>5190</v>
      </c>
      <c r="D81" s="76" t="s">
        <v>69</v>
      </c>
      <c r="E81" s="12">
        <v>44489</v>
      </c>
      <c r="F81" s="74" t="s">
        <v>523</v>
      </c>
      <c r="G81" s="12" t="s">
        <v>4422</v>
      </c>
      <c r="H81" s="75" t="s">
        <v>4423</v>
      </c>
      <c r="I81" s="15">
        <v>58</v>
      </c>
      <c r="J81" s="15">
        <v>35</v>
      </c>
      <c r="K81" s="15">
        <v>25</v>
      </c>
      <c r="L81" s="15">
        <v>4</v>
      </c>
      <c r="M81" s="79">
        <v>12.6875</v>
      </c>
      <c r="N81" s="101">
        <v>12.6875</v>
      </c>
      <c r="O81" s="63">
        <v>2530</v>
      </c>
      <c r="P81" s="64">
        <f>Table22457891011234567891011121314151617181920212223242526272829303132333435363738[[#This Row],[PEMBULATAN]]*O81</f>
        <v>32099.375</v>
      </c>
    </row>
    <row r="82" spans="1:16" ht="24" customHeight="1" x14ac:dyDescent="0.2">
      <c r="A82" s="13"/>
      <c r="B82" s="73"/>
      <c r="C82" s="71" t="s">
        <v>5191</v>
      </c>
      <c r="D82" s="76" t="s">
        <v>69</v>
      </c>
      <c r="E82" s="12">
        <v>44489</v>
      </c>
      <c r="F82" s="74" t="s">
        <v>523</v>
      </c>
      <c r="G82" s="12" t="s">
        <v>4422</v>
      </c>
      <c r="H82" s="75" t="s">
        <v>4423</v>
      </c>
      <c r="I82" s="15">
        <v>28</v>
      </c>
      <c r="J82" s="15">
        <v>28</v>
      </c>
      <c r="K82" s="15">
        <v>11</v>
      </c>
      <c r="L82" s="15">
        <v>1</v>
      </c>
      <c r="M82" s="79">
        <v>2.1560000000000001</v>
      </c>
      <c r="N82" s="101">
        <v>2.1560000000000001</v>
      </c>
      <c r="O82" s="63">
        <v>2530</v>
      </c>
      <c r="P82" s="64">
        <f>Table22457891011234567891011121314151617181920212223242526272829303132333435363738[[#This Row],[PEMBULATAN]]*O82</f>
        <v>5454.68</v>
      </c>
    </row>
    <row r="83" spans="1:16" ht="24" customHeight="1" x14ac:dyDescent="0.2">
      <c r="A83" s="13"/>
      <c r="B83" s="73"/>
      <c r="C83" s="71" t="s">
        <v>5192</v>
      </c>
      <c r="D83" s="76" t="s">
        <v>69</v>
      </c>
      <c r="E83" s="12">
        <v>44489</v>
      </c>
      <c r="F83" s="74" t="s">
        <v>523</v>
      </c>
      <c r="G83" s="12" t="s">
        <v>4422</v>
      </c>
      <c r="H83" s="75" t="s">
        <v>4423</v>
      </c>
      <c r="I83" s="15">
        <v>70</v>
      </c>
      <c r="J83" s="15">
        <v>45</v>
      </c>
      <c r="K83" s="15">
        <v>20</v>
      </c>
      <c r="L83" s="15">
        <v>4</v>
      </c>
      <c r="M83" s="79">
        <v>15.75</v>
      </c>
      <c r="N83" s="101">
        <v>15.75</v>
      </c>
      <c r="O83" s="63">
        <v>2530</v>
      </c>
      <c r="P83" s="64">
        <f>Table22457891011234567891011121314151617181920212223242526272829303132333435363738[[#This Row],[PEMBULATAN]]*O83</f>
        <v>39847.5</v>
      </c>
    </row>
    <row r="84" spans="1:16" ht="24" customHeight="1" x14ac:dyDescent="0.2">
      <c r="A84" s="13"/>
      <c r="B84" s="73"/>
      <c r="C84" s="71" t="s">
        <v>5193</v>
      </c>
      <c r="D84" s="76" t="s">
        <v>69</v>
      </c>
      <c r="E84" s="12">
        <v>44489</v>
      </c>
      <c r="F84" s="74" t="s">
        <v>523</v>
      </c>
      <c r="G84" s="12" t="s">
        <v>4422</v>
      </c>
      <c r="H84" s="75" t="s">
        <v>4423</v>
      </c>
      <c r="I84" s="15">
        <v>80</v>
      </c>
      <c r="J84" s="15">
        <v>40</v>
      </c>
      <c r="K84" s="15">
        <v>30</v>
      </c>
      <c r="L84" s="15">
        <v>9</v>
      </c>
      <c r="M84" s="79">
        <v>24</v>
      </c>
      <c r="N84" s="101">
        <v>24</v>
      </c>
      <c r="O84" s="63">
        <v>2530</v>
      </c>
      <c r="P84" s="64">
        <f>Table22457891011234567891011121314151617181920212223242526272829303132333435363738[[#This Row],[PEMBULATAN]]*O84</f>
        <v>60720</v>
      </c>
    </row>
    <row r="85" spans="1:16" ht="24" customHeight="1" x14ac:dyDescent="0.2">
      <c r="A85" s="13"/>
      <c r="B85" s="73"/>
      <c r="C85" s="71" t="s">
        <v>5194</v>
      </c>
      <c r="D85" s="76" t="s">
        <v>69</v>
      </c>
      <c r="E85" s="12">
        <v>44489</v>
      </c>
      <c r="F85" s="74" t="s">
        <v>523</v>
      </c>
      <c r="G85" s="12" t="s">
        <v>4422</v>
      </c>
      <c r="H85" s="75" t="s">
        <v>4423</v>
      </c>
      <c r="I85" s="15">
        <v>59</v>
      </c>
      <c r="J85" s="15">
        <v>60</v>
      </c>
      <c r="K85" s="15">
        <v>13</v>
      </c>
      <c r="L85" s="15">
        <v>6</v>
      </c>
      <c r="M85" s="79">
        <v>11.505000000000001</v>
      </c>
      <c r="N85" s="101">
        <v>11.505000000000001</v>
      </c>
      <c r="O85" s="63">
        <v>2530</v>
      </c>
      <c r="P85" s="64">
        <f>Table22457891011234567891011121314151617181920212223242526272829303132333435363738[[#This Row],[PEMBULATAN]]*O85</f>
        <v>29107.65</v>
      </c>
    </row>
    <row r="86" spans="1:16" ht="24" customHeight="1" x14ac:dyDescent="0.2">
      <c r="A86" s="13"/>
      <c r="B86" s="73"/>
      <c r="C86" s="71" t="s">
        <v>5195</v>
      </c>
      <c r="D86" s="76" t="s">
        <v>69</v>
      </c>
      <c r="E86" s="12">
        <v>44489</v>
      </c>
      <c r="F86" s="74" t="s">
        <v>523</v>
      </c>
      <c r="G86" s="12" t="s">
        <v>4422</v>
      </c>
      <c r="H86" s="75" t="s">
        <v>4423</v>
      </c>
      <c r="I86" s="15">
        <v>47</v>
      </c>
      <c r="J86" s="15">
        <v>49</v>
      </c>
      <c r="K86" s="15">
        <v>20</v>
      </c>
      <c r="L86" s="15">
        <v>9</v>
      </c>
      <c r="M86" s="79">
        <v>11.515000000000001</v>
      </c>
      <c r="N86" s="101">
        <v>11.515000000000001</v>
      </c>
      <c r="O86" s="63">
        <v>2530</v>
      </c>
      <c r="P86" s="64">
        <f>Table22457891011234567891011121314151617181920212223242526272829303132333435363738[[#This Row],[PEMBULATAN]]*O86</f>
        <v>29132.95</v>
      </c>
    </row>
    <row r="87" spans="1:16" ht="24" customHeight="1" x14ac:dyDescent="0.2">
      <c r="A87" s="13"/>
      <c r="B87" s="73"/>
      <c r="C87" s="71" t="s">
        <v>5196</v>
      </c>
      <c r="D87" s="76" t="s">
        <v>69</v>
      </c>
      <c r="E87" s="12">
        <v>44489</v>
      </c>
      <c r="F87" s="74" t="s">
        <v>523</v>
      </c>
      <c r="G87" s="12" t="s">
        <v>4422</v>
      </c>
      <c r="H87" s="75" t="s">
        <v>4423</v>
      </c>
      <c r="I87" s="15">
        <v>83</v>
      </c>
      <c r="J87" s="15">
        <v>45</v>
      </c>
      <c r="K87" s="15">
        <v>25</v>
      </c>
      <c r="L87" s="15">
        <v>13</v>
      </c>
      <c r="M87" s="79">
        <v>23.34375</v>
      </c>
      <c r="N87" s="101">
        <v>24</v>
      </c>
      <c r="O87" s="63">
        <v>2530</v>
      </c>
      <c r="P87" s="64">
        <f>Table22457891011234567891011121314151617181920212223242526272829303132333435363738[[#This Row],[PEMBULATAN]]*O87</f>
        <v>60720</v>
      </c>
    </row>
    <row r="88" spans="1:16" ht="24" customHeight="1" x14ac:dyDescent="0.2">
      <c r="A88" s="13"/>
      <c r="B88" s="73"/>
      <c r="C88" s="71" t="s">
        <v>5197</v>
      </c>
      <c r="D88" s="76" t="s">
        <v>69</v>
      </c>
      <c r="E88" s="12">
        <v>44489</v>
      </c>
      <c r="F88" s="74" t="s">
        <v>523</v>
      </c>
      <c r="G88" s="12" t="s">
        <v>4422</v>
      </c>
      <c r="H88" s="75" t="s">
        <v>4423</v>
      </c>
      <c r="I88" s="15">
        <v>60</v>
      </c>
      <c r="J88" s="15">
        <v>55</v>
      </c>
      <c r="K88" s="15">
        <v>23</v>
      </c>
      <c r="L88" s="15">
        <v>7</v>
      </c>
      <c r="M88" s="79">
        <v>18.975000000000001</v>
      </c>
      <c r="N88" s="101">
        <v>18.975000000000001</v>
      </c>
      <c r="O88" s="63">
        <v>2530</v>
      </c>
      <c r="P88" s="64">
        <f>Table22457891011234567891011121314151617181920212223242526272829303132333435363738[[#This Row],[PEMBULATAN]]*O88</f>
        <v>48006.75</v>
      </c>
    </row>
    <row r="89" spans="1:16" ht="24" customHeight="1" x14ac:dyDescent="0.2">
      <c r="A89" s="13"/>
      <c r="B89" s="73"/>
      <c r="C89" s="71" t="s">
        <v>5198</v>
      </c>
      <c r="D89" s="76" t="s">
        <v>69</v>
      </c>
      <c r="E89" s="12">
        <v>44489</v>
      </c>
      <c r="F89" s="74" t="s">
        <v>523</v>
      </c>
      <c r="G89" s="12" t="s">
        <v>4422</v>
      </c>
      <c r="H89" s="75" t="s">
        <v>4423</v>
      </c>
      <c r="I89" s="15">
        <v>40</v>
      </c>
      <c r="J89" s="15">
        <v>29</v>
      </c>
      <c r="K89" s="15">
        <v>13</v>
      </c>
      <c r="L89" s="15">
        <v>2</v>
      </c>
      <c r="M89" s="79">
        <v>3.77</v>
      </c>
      <c r="N89" s="101">
        <v>3.77</v>
      </c>
      <c r="O89" s="63">
        <v>2530</v>
      </c>
      <c r="P89" s="64">
        <f>Table22457891011234567891011121314151617181920212223242526272829303132333435363738[[#This Row],[PEMBULATAN]]*O89</f>
        <v>9538.1</v>
      </c>
    </row>
    <row r="90" spans="1:16" ht="24" customHeight="1" x14ac:dyDescent="0.2">
      <c r="A90" s="13"/>
      <c r="B90" s="73"/>
      <c r="C90" s="71" t="s">
        <v>5199</v>
      </c>
      <c r="D90" s="76" t="s">
        <v>69</v>
      </c>
      <c r="E90" s="12">
        <v>44489</v>
      </c>
      <c r="F90" s="74" t="s">
        <v>523</v>
      </c>
      <c r="G90" s="12" t="s">
        <v>4422</v>
      </c>
      <c r="H90" s="75" t="s">
        <v>4423</v>
      </c>
      <c r="I90" s="15">
        <v>77</v>
      </c>
      <c r="J90" s="15">
        <v>40</v>
      </c>
      <c r="K90" s="15">
        <v>15</v>
      </c>
      <c r="L90" s="15">
        <v>7</v>
      </c>
      <c r="M90" s="79">
        <v>11.55</v>
      </c>
      <c r="N90" s="101">
        <v>11.55</v>
      </c>
      <c r="O90" s="63">
        <v>2530</v>
      </c>
      <c r="P90" s="64">
        <f>Table22457891011234567891011121314151617181920212223242526272829303132333435363738[[#This Row],[PEMBULATAN]]*O90</f>
        <v>29221.5</v>
      </c>
    </row>
    <row r="91" spans="1:16" ht="24" customHeight="1" x14ac:dyDescent="0.2">
      <c r="A91" s="13"/>
      <c r="B91" s="73"/>
      <c r="C91" s="71" t="s">
        <v>5200</v>
      </c>
      <c r="D91" s="76" t="s">
        <v>69</v>
      </c>
      <c r="E91" s="12">
        <v>44489</v>
      </c>
      <c r="F91" s="74" t="s">
        <v>523</v>
      </c>
      <c r="G91" s="12" t="s">
        <v>4422</v>
      </c>
      <c r="H91" s="75" t="s">
        <v>4423</v>
      </c>
      <c r="I91" s="15">
        <v>95</v>
      </c>
      <c r="J91" s="15">
        <v>51</v>
      </c>
      <c r="K91" s="15">
        <v>25</v>
      </c>
      <c r="L91" s="15">
        <v>11</v>
      </c>
      <c r="M91" s="79">
        <v>30.28125</v>
      </c>
      <c r="N91" s="101">
        <v>30.28125</v>
      </c>
      <c r="O91" s="63">
        <v>2530</v>
      </c>
      <c r="P91" s="64">
        <f>Table22457891011234567891011121314151617181920212223242526272829303132333435363738[[#This Row],[PEMBULATAN]]*O91</f>
        <v>76611.5625</v>
      </c>
    </row>
    <row r="92" spans="1:16" ht="24" customHeight="1" x14ac:dyDescent="0.2">
      <c r="A92" s="13"/>
      <c r="B92" s="73"/>
      <c r="C92" s="71" t="s">
        <v>5201</v>
      </c>
      <c r="D92" s="76" t="s">
        <v>69</v>
      </c>
      <c r="E92" s="12">
        <v>44489</v>
      </c>
      <c r="F92" s="74" t="s">
        <v>523</v>
      </c>
      <c r="G92" s="12" t="s">
        <v>4422</v>
      </c>
      <c r="H92" s="75" t="s">
        <v>4423</v>
      </c>
      <c r="I92" s="15">
        <v>95</v>
      </c>
      <c r="J92" s="15">
        <v>44</v>
      </c>
      <c r="K92" s="15">
        <v>15</v>
      </c>
      <c r="L92" s="15">
        <v>8</v>
      </c>
      <c r="M92" s="79">
        <v>15.675000000000001</v>
      </c>
      <c r="N92" s="101">
        <v>15.675000000000001</v>
      </c>
      <c r="O92" s="63">
        <v>2530</v>
      </c>
      <c r="P92" s="64">
        <f>Table22457891011234567891011121314151617181920212223242526272829303132333435363738[[#This Row],[PEMBULATAN]]*O92</f>
        <v>39657.75</v>
      </c>
    </row>
    <row r="93" spans="1:16" ht="24" customHeight="1" x14ac:dyDescent="0.2">
      <c r="A93" s="13"/>
      <c r="B93" s="73"/>
      <c r="C93" s="71" t="s">
        <v>5202</v>
      </c>
      <c r="D93" s="76" t="s">
        <v>69</v>
      </c>
      <c r="E93" s="12">
        <v>44489</v>
      </c>
      <c r="F93" s="74" t="s">
        <v>523</v>
      </c>
      <c r="G93" s="12" t="s">
        <v>4422</v>
      </c>
      <c r="H93" s="75" t="s">
        <v>4423</v>
      </c>
      <c r="I93" s="15">
        <v>98</v>
      </c>
      <c r="J93" s="15">
        <v>62</v>
      </c>
      <c r="K93" s="15">
        <v>28</v>
      </c>
      <c r="L93" s="15">
        <v>20</v>
      </c>
      <c r="M93" s="79">
        <v>42.531999999999996</v>
      </c>
      <c r="N93" s="101">
        <v>42.531999999999996</v>
      </c>
      <c r="O93" s="63">
        <v>2530</v>
      </c>
      <c r="P93" s="64">
        <f>Table22457891011234567891011121314151617181920212223242526272829303132333435363738[[#This Row],[PEMBULATAN]]*O93</f>
        <v>107605.95999999999</v>
      </c>
    </row>
    <row r="94" spans="1:16" ht="24" customHeight="1" x14ac:dyDescent="0.2">
      <c r="A94" s="13"/>
      <c r="B94" s="73"/>
      <c r="C94" s="71" t="s">
        <v>5203</v>
      </c>
      <c r="D94" s="76" t="s">
        <v>69</v>
      </c>
      <c r="E94" s="12">
        <v>44489</v>
      </c>
      <c r="F94" s="74" t="s">
        <v>523</v>
      </c>
      <c r="G94" s="12" t="s">
        <v>4422</v>
      </c>
      <c r="H94" s="75" t="s">
        <v>4423</v>
      </c>
      <c r="I94" s="15">
        <v>108</v>
      </c>
      <c r="J94" s="15">
        <v>46</v>
      </c>
      <c r="K94" s="15">
        <v>29</v>
      </c>
      <c r="L94" s="15">
        <v>9</v>
      </c>
      <c r="M94" s="79">
        <v>36.018000000000001</v>
      </c>
      <c r="N94" s="101">
        <v>36.018000000000001</v>
      </c>
      <c r="O94" s="63">
        <v>2530</v>
      </c>
      <c r="P94" s="64">
        <f>Table22457891011234567891011121314151617181920212223242526272829303132333435363738[[#This Row],[PEMBULATAN]]*O94</f>
        <v>91125.540000000008</v>
      </c>
    </row>
    <row r="95" spans="1:16" ht="24" customHeight="1" x14ac:dyDescent="0.2">
      <c r="A95" s="13"/>
      <c r="B95" s="73"/>
      <c r="C95" s="71" t="s">
        <v>5204</v>
      </c>
      <c r="D95" s="76" t="s">
        <v>69</v>
      </c>
      <c r="E95" s="12">
        <v>44489</v>
      </c>
      <c r="F95" s="74" t="s">
        <v>523</v>
      </c>
      <c r="G95" s="12" t="s">
        <v>4422</v>
      </c>
      <c r="H95" s="75" t="s">
        <v>4423</v>
      </c>
      <c r="I95" s="15">
        <v>68</v>
      </c>
      <c r="J95" s="15">
        <v>40</v>
      </c>
      <c r="K95" s="15">
        <v>20</v>
      </c>
      <c r="L95" s="15">
        <v>5</v>
      </c>
      <c r="M95" s="79">
        <v>13.6</v>
      </c>
      <c r="N95" s="101">
        <v>13.6</v>
      </c>
      <c r="O95" s="63">
        <v>2530</v>
      </c>
      <c r="P95" s="64">
        <f>Table22457891011234567891011121314151617181920212223242526272829303132333435363738[[#This Row],[PEMBULATAN]]*O95</f>
        <v>34408</v>
      </c>
    </row>
    <row r="96" spans="1:16" ht="24" customHeight="1" x14ac:dyDescent="0.2">
      <c r="A96" s="13"/>
      <c r="B96" s="73"/>
      <c r="C96" s="71" t="s">
        <v>5205</v>
      </c>
      <c r="D96" s="76" t="s">
        <v>69</v>
      </c>
      <c r="E96" s="12">
        <v>44489</v>
      </c>
      <c r="F96" s="74" t="s">
        <v>523</v>
      </c>
      <c r="G96" s="12" t="s">
        <v>4422</v>
      </c>
      <c r="H96" s="75" t="s">
        <v>4423</v>
      </c>
      <c r="I96" s="15">
        <v>70</v>
      </c>
      <c r="J96" s="15">
        <v>56</v>
      </c>
      <c r="K96" s="15">
        <v>12</v>
      </c>
      <c r="L96" s="15">
        <v>11</v>
      </c>
      <c r="M96" s="79">
        <v>11.76</v>
      </c>
      <c r="N96" s="101">
        <v>11.76</v>
      </c>
      <c r="O96" s="63">
        <v>2530</v>
      </c>
      <c r="P96" s="64">
        <f>Table22457891011234567891011121314151617181920212223242526272829303132333435363738[[#This Row],[PEMBULATAN]]*O96</f>
        <v>29752.799999999999</v>
      </c>
    </row>
    <row r="97" spans="1:16" ht="24" customHeight="1" x14ac:dyDescent="0.2">
      <c r="A97" s="13"/>
      <c r="B97" s="73"/>
      <c r="C97" s="71" t="s">
        <v>5206</v>
      </c>
      <c r="D97" s="76" t="s">
        <v>69</v>
      </c>
      <c r="E97" s="12">
        <v>44489</v>
      </c>
      <c r="F97" s="74" t="s">
        <v>523</v>
      </c>
      <c r="G97" s="12" t="s">
        <v>4422</v>
      </c>
      <c r="H97" s="75" t="s">
        <v>4423</v>
      </c>
      <c r="I97" s="15">
        <v>84</v>
      </c>
      <c r="J97" s="15">
        <v>56</v>
      </c>
      <c r="K97" s="15">
        <v>25</v>
      </c>
      <c r="L97" s="15">
        <v>15</v>
      </c>
      <c r="M97" s="79">
        <v>29.4</v>
      </c>
      <c r="N97" s="101">
        <v>30</v>
      </c>
      <c r="O97" s="63">
        <v>2530</v>
      </c>
      <c r="P97" s="64">
        <f>Table22457891011234567891011121314151617181920212223242526272829303132333435363738[[#This Row],[PEMBULATAN]]*O97</f>
        <v>75900</v>
      </c>
    </row>
    <row r="98" spans="1:16" ht="24" customHeight="1" x14ac:dyDescent="0.2">
      <c r="A98" s="13"/>
      <c r="B98" s="73"/>
      <c r="C98" s="71" t="s">
        <v>5207</v>
      </c>
      <c r="D98" s="76" t="s">
        <v>69</v>
      </c>
      <c r="E98" s="12">
        <v>44489</v>
      </c>
      <c r="F98" s="74" t="s">
        <v>523</v>
      </c>
      <c r="G98" s="12" t="s">
        <v>4422</v>
      </c>
      <c r="H98" s="75" t="s">
        <v>4423</v>
      </c>
      <c r="I98" s="15">
        <v>82</v>
      </c>
      <c r="J98" s="15">
        <v>63</v>
      </c>
      <c r="K98" s="15">
        <v>26</v>
      </c>
      <c r="L98" s="15">
        <v>16</v>
      </c>
      <c r="M98" s="79">
        <v>33.579000000000001</v>
      </c>
      <c r="N98" s="101">
        <v>33.579000000000001</v>
      </c>
      <c r="O98" s="63">
        <v>2530</v>
      </c>
      <c r="P98" s="64">
        <f>Table22457891011234567891011121314151617181920212223242526272829303132333435363738[[#This Row],[PEMBULATAN]]*O98</f>
        <v>84954.87</v>
      </c>
    </row>
    <row r="99" spans="1:16" ht="24" customHeight="1" x14ac:dyDescent="0.2">
      <c r="A99" s="13"/>
      <c r="B99" s="73"/>
      <c r="C99" s="71" t="s">
        <v>5208</v>
      </c>
      <c r="D99" s="76" t="s">
        <v>69</v>
      </c>
      <c r="E99" s="12">
        <v>44489</v>
      </c>
      <c r="F99" s="74" t="s">
        <v>523</v>
      </c>
      <c r="G99" s="12" t="s">
        <v>4422</v>
      </c>
      <c r="H99" s="75" t="s">
        <v>4423</v>
      </c>
      <c r="I99" s="15">
        <v>53</v>
      </c>
      <c r="J99" s="15">
        <v>40</v>
      </c>
      <c r="K99" s="15">
        <v>11</v>
      </c>
      <c r="L99" s="15">
        <v>3</v>
      </c>
      <c r="M99" s="79">
        <v>5.83</v>
      </c>
      <c r="N99" s="101">
        <v>5.83</v>
      </c>
      <c r="O99" s="63">
        <v>2530</v>
      </c>
      <c r="P99" s="64">
        <f>Table22457891011234567891011121314151617181920212223242526272829303132333435363738[[#This Row],[PEMBULATAN]]*O99</f>
        <v>14749.9</v>
      </c>
    </row>
    <row r="100" spans="1:16" ht="24" customHeight="1" x14ac:dyDescent="0.2">
      <c r="A100" s="13"/>
      <c r="B100" s="73"/>
      <c r="C100" s="71" t="s">
        <v>5209</v>
      </c>
      <c r="D100" s="76" t="s">
        <v>69</v>
      </c>
      <c r="E100" s="12">
        <v>44489</v>
      </c>
      <c r="F100" s="74" t="s">
        <v>523</v>
      </c>
      <c r="G100" s="12" t="s">
        <v>4422</v>
      </c>
      <c r="H100" s="75" t="s">
        <v>4423</v>
      </c>
      <c r="I100" s="15">
        <v>95</v>
      </c>
      <c r="J100" s="15">
        <v>60</v>
      </c>
      <c r="K100" s="15">
        <v>30</v>
      </c>
      <c r="L100" s="15">
        <v>11</v>
      </c>
      <c r="M100" s="79">
        <v>42.75</v>
      </c>
      <c r="N100" s="101">
        <v>42.75</v>
      </c>
      <c r="O100" s="63">
        <v>2530</v>
      </c>
      <c r="P100" s="64">
        <f>Table22457891011234567891011121314151617181920212223242526272829303132333435363738[[#This Row],[PEMBULATAN]]*O100</f>
        <v>108157.5</v>
      </c>
    </row>
    <row r="101" spans="1:16" ht="24" customHeight="1" x14ac:dyDescent="0.2">
      <c r="A101" s="13"/>
      <c r="B101" s="73"/>
      <c r="C101" s="71" t="s">
        <v>5210</v>
      </c>
      <c r="D101" s="76" t="s">
        <v>69</v>
      </c>
      <c r="E101" s="12">
        <v>44489</v>
      </c>
      <c r="F101" s="74" t="s">
        <v>523</v>
      </c>
      <c r="G101" s="12" t="s">
        <v>4422</v>
      </c>
      <c r="H101" s="75" t="s">
        <v>4423</v>
      </c>
      <c r="I101" s="15">
        <v>54</v>
      </c>
      <c r="J101" s="15">
        <v>30</v>
      </c>
      <c r="K101" s="15">
        <v>12</v>
      </c>
      <c r="L101" s="15">
        <v>5</v>
      </c>
      <c r="M101" s="79">
        <v>4.8600000000000003</v>
      </c>
      <c r="N101" s="101">
        <v>5</v>
      </c>
      <c r="O101" s="63">
        <v>2530</v>
      </c>
      <c r="P101" s="64">
        <f>Table22457891011234567891011121314151617181920212223242526272829303132333435363738[[#This Row],[PEMBULATAN]]*O101</f>
        <v>12650</v>
      </c>
    </row>
    <row r="102" spans="1:16" ht="24" customHeight="1" x14ac:dyDescent="0.2">
      <c r="A102" s="13"/>
      <c r="B102" s="73"/>
      <c r="C102" s="71" t="s">
        <v>5211</v>
      </c>
      <c r="D102" s="76" t="s">
        <v>69</v>
      </c>
      <c r="E102" s="12">
        <v>44489</v>
      </c>
      <c r="F102" s="74" t="s">
        <v>523</v>
      </c>
      <c r="G102" s="12" t="s">
        <v>4422</v>
      </c>
      <c r="H102" s="75" t="s">
        <v>4423</v>
      </c>
      <c r="I102" s="15">
        <v>78</v>
      </c>
      <c r="J102" s="15">
        <v>60</v>
      </c>
      <c r="K102" s="15">
        <v>22</v>
      </c>
      <c r="L102" s="15">
        <v>9</v>
      </c>
      <c r="M102" s="79">
        <v>25.74</v>
      </c>
      <c r="N102" s="101">
        <v>25.74</v>
      </c>
      <c r="O102" s="63">
        <v>2530</v>
      </c>
      <c r="P102" s="64">
        <f>Table22457891011234567891011121314151617181920212223242526272829303132333435363738[[#This Row],[PEMBULATAN]]*O102</f>
        <v>65122.2</v>
      </c>
    </row>
    <row r="103" spans="1:16" ht="24" customHeight="1" x14ac:dyDescent="0.2">
      <c r="A103" s="13"/>
      <c r="B103" s="73"/>
      <c r="C103" s="71" t="s">
        <v>5212</v>
      </c>
      <c r="D103" s="76" t="s">
        <v>69</v>
      </c>
      <c r="E103" s="12">
        <v>44489</v>
      </c>
      <c r="F103" s="74" t="s">
        <v>523</v>
      </c>
      <c r="G103" s="12" t="s">
        <v>4422</v>
      </c>
      <c r="H103" s="75" t="s">
        <v>4423</v>
      </c>
      <c r="I103" s="15">
        <v>65</v>
      </c>
      <c r="J103" s="15">
        <v>62</v>
      </c>
      <c r="K103" s="15">
        <v>20</v>
      </c>
      <c r="L103" s="15">
        <v>5</v>
      </c>
      <c r="M103" s="79">
        <v>20.149999999999999</v>
      </c>
      <c r="N103" s="101">
        <v>20.149999999999999</v>
      </c>
      <c r="O103" s="63">
        <v>2530</v>
      </c>
      <c r="P103" s="64">
        <f>Table22457891011234567891011121314151617181920212223242526272829303132333435363738[[#This Row],[PEMBULATAN]]*O103</f>
        <v>50979.5</v>
      </c>
    </row>
    <row r="104" spans="1:16" ht="24" customHeight="1" x14ac:dyDescent="0.2">
      <c r="A104" s="13"/>
      <c r="B104" s="73"/>
      <c r="C104" s="71" t="s">
        <v>5213</v>
      </c>
      <c r="D104" s="76" t="s">
        <v>69</v>
      </c>
      <c r="E104" s="12">
        <v>44489</v>
      </c>
      <c r="F104" s="74" t="s">
        <v>523</v>
      </c>
      <c r="G104" s="12" t="s">
        <v>4422</v>
      </c>
      <c r="H104" s="75" t="s">
        <v>4423</v>
      </c>
      <c r="I104" s="15">
        <v>101</v>
      </c>
      <c r="J104" s="15">
        <v>62</v>
      </c>
      <c r="K104" s="15">
        <v>20</v>
      </c>
      <c r="L104" s="15">
        <v>15</v>
      </c>
      <c r="M104" s="79">
        <v>31.31</v>
      </c>
      <c r="N104" s="101">
        <v>32</v>
      </c>
      <c r="O104" s="63">
        <v>2530</v>
      </c>
      <c r="P104" s="64">
        <f>Table22457891011234567891011121314151617181920212223242526272829303132333435363738[[#This Row],[PEMBULATAN]]*O104</f>
        <v>80960</v>
      </c>
    </row>
    <row r="105" spans="1:16" ht="24" customHeight="1" x14ac:dyDescent="0.2">
      <c r="A105" s="13"/>
      <c r="B105" s="73"/>
      <c r="C105" s="71" t="s">
        <v>5214</v>
      </c>
      <c r="D105" s="76" t="s">
        <v>69</v>
      </c>
      <c r="E105" s="12">
        <v>44489</v>
      </c>
      <c r="F105" s="74" t="s">
        <v>523</v>
      </c>
      <c r="G105" s="12" t="s">
        <v>4422</v>
      </c>
      <c r="H105" s="75" t="s">
        <v>4423</v>
      </c>
      <c r="I105" s="15">
        <v>82</v>
      </c>
      <c r="J105" s="15">
        <v>70</v>
      </c>
      <c r="K105" s="15">
        <v>20</v>
      </c>
      <c r="L105" s="15">
        <v>13</v>
      </c>
      <c r="M105" s="79">
        <v>28.7</v>
      </c>
      <c r="N105" s="101">
        <v>28.7</v>
      </c>
      <c r="O105" s="63">
        <v>2530</v>
      </c>
      <c r="P105" s="64">
        <f>Table22457891011234567891011121314151617181920212223242526272829303132333435363738[[#This Row],[PEMBULATAN]]*O105</f>
        <v>72611</v>
      </c>
    </row>
    <row r="106" spans="1:16" ht="24" customHeight="1" x14ac:dyDescent="0.2">
      <c r="A106" s="13"/>
      <c r="B106" s="73"/>
      <c r="C106" s="71" t="s">
        <v>5215</v>
      </c>
      <c r="D106" s="76" t="s">
        <v>69</v>
      </c>
      <c r="E106" s="12">
        <v>44489</v>
      </c>
      <c r="F106" s="74" t="s">
        <v>523</v>
      </c>
      <c r="G106" s="12" t="s">
        <v>4422</v>
      </c>
      <c r="H106" s="75" t="s">
        <v>4423</v>
      </c>
      <c r="I106" s="15">
        <v>60</v>
      </c>
      <c r="J106" s="15">
        <v>51</v>
      </c>
      <c r="K106" s="15">
        <v>30</v>
      </c>
      <c r="L106" s="15">
        <v>2</v>
      </c>
      <c r="M106" s="79">
        <v>22.95</v>
      </c>
      <c r="N106" s="101">
        <v>22.95</v>
      </c>
      <c r="O106" s="63">
        <v>2530</v>
      </c>
      <c r="P106" s="64">
        <f>Table22457891011234567891011121314151617181920212223242526272829303132333435363738[[#This Row],[PEMBULATAN]]*O106</f>
        <v>58063.5</v>
      </c>
    </row>
    <row r="107" spans="1:16" ht="24" customHeight="1" x14ac:dyDescent="0.2">
      <c r="A107" s="13"/>
      <c r="B107" s="73"/>
      <c r="C107" s="71" t="s">
        <v>5216</v>
      </c>
      <c r="D107" s="76" t="s">
        <v>69</v>
      </c>
      <c r="E107" s="12">
        <v>44489</v>
      </c>
      <c r="F107" s="74" t="s">
        <v>523</v>
      </c>
      <c r="G107" s="12" t="s">
        <v>4422</v>
      </c>
      <c r="H107" s="75" t="s">
        <v>4423</v>
      </c>
      <c r="I107" s="15">
        <v>79</v>
      </c>
      <c r="J107" s="15">
        <v>41</v>
      </c>
      <c r="K107" s="15">
        <v>30</v>
      </c>
      <c r="L107" s="15">
        <v>12</v>
      </c>
      <c r="M107" s="79">
        <v>24.2925</v>
      </c>
      <c r="N107" s="101">
        <v>24.2925</v>
      </c>
      <c r="O107" s="63">
        <v>2530</v>
      </c>
      <c r="P107" s="64">
        <f>Table22457891011234567891011121314151617181920212223242526272829303132333435363738[[#This Row],[PEMBULATAN]]*O107</f>
        <v>61460.025000000001</v>
      </c>
    </row>
    <row r="108" spans="1:16" ht="24" customHeight="1" x14ac:dyDescent="0.2">
      <c r="A108" s="13"/>
      <c r="B108" s="73"/>
      <c r="C108" s="71" t="s">
        <v>5217</v>
      </c>
      <c r="D108" s="76" t="s">
        <v>69</v>
      </c>
      <c r="E108" s="12">
        <v>44489</v>
      </c>
      <c r="F108" s="74" t="s">
        <v>523</v>
      </c>
      <c r="G108" s="12" t="s">
        <v>4422</v>
      </c>
      <c r="H108" s="75" t="s">
        <v>4423</v>
      </c>
      <c r="I108" s="15">
        <v>89</v>
      </c>
      <c r="J108" s="15">
        <v>62</v>
      </c>
      <c r="K108" s="15">
        <v>25</v>
      </c>
      <c r="L108" s="15">
        <v>14</v>
      </c>
      <c r="M108" s="79">
        <v>34.487499999999997</v>
      </c>
      <c r="N108" s="101">
        <v>35</v>
      </c>
      <c r="O108" s="63">
        <v>2530</v>
      </c>
      <c r="P108" s="64">
        <f>Table22457891011234567891011121314151617181920212223242526272829303132333435363738[[#This Row],[PEMBULATAN]]*O108</f>
        <v>88550</v>
      </c>
    </row>
    <row r="109" spans="1:16" ht="24" customHeight="1" x14ac:dyDescent="0.2">
      <c r="A109" s="13"/>
      <c r="B109" s="73"/>
      <c r="C109" s="71" t="s">
        <v>5218</v>
      </c>
      <c r="D109" s="76" t="s">
        <v>69</v>
      </c>
      <c r="E109" s="12">
        <v>44489</v>
      </c>
      <c r="F109" s="74" t="s">
        <v>523</v>
      </c>
      <c r="G109" s="12" t="s">
        <v>4422</v>
      </c>
      <c r="H109" s="75" t="s">
        <v>4423</v>
      </c>
      <c r="I109" s="15">
        <v>74</v>
      </c>
      <c r="J109" s="15">
        <v>44</v>
      </c>
      <c r="K109" s="15">
        <v>20</v>
      </c>
      <c r="L109" s="15">
        <v>10</v>
      </c>
      <c r="M109" s="79">
        <v>16.28</v>
      </c>
      <c r="N109" s="101">
        <v>16.28</v>
      </c>
      <c r="O109" s="63">
        <v>2530</v>
      </c>
      <c r="P109" s="64">
        <f>Table22457891011234567891011121314151617181920212223242526272829303132333435363738[[#This Row],[PEMBULATAN]]*O109</f>
        <v>41188.400000000001</v>
      </c>
    </row>
    <row r="110" spans="1:16" ht="24" customHeight="1" x14ac:dyDescent="0.2">
      <c r="A110" s="13"/>
      <c r="B110" s="73"/>
      <c r="C110" s="71" t="s">
        <v>5219</v>
      </c>
      <c r="D110" s="76" t="s">
        <v>69</v>
      </c>
      <c r="E110" s="12">
        <v>44489</v>
      </c>
      <c r="F110" s="74" t="s">
        <v>523</v>
      </c>
      <c r="G110" s="12" t="s">
        <v>4422</v>
      </c>
      <c r="H110" s="75" t="s">
        <v>4423</v>
      </c>
      <c r="I110" s="15">
        <v>105</v>
      </c>
      <c r="J110" s="15">
        <v>75</v>
      </c>
      <c r="K110" s="15">
        <v>37</v>
      </c>
      <c r="L110" s="15">
        <v>18</v>
      </c>
      <c r="M110" s="79">
        <v>72.84375</v>
      </c>
      <c r="N110" s="101">
        <v>72.84375</v>
      </c>
      <c r="O110" s="63">
        <v>2530</v>
      </c>
      <c r="P110" s="64">
        <f>Table22457891011234567891011121314151617181920212223242526272829303132333435363738[[#This Row],[PEMBULATAN]]*O110</f>
        <v>184294.6875</v>
      </c>
    </row>
    <row r="111" spans="1:16" ht="24" customHeight="1" x14ac:dyDescent="0.2">
      <c r="A111" s="13"/>
      <c r="B111" s="73"/>
      <c r="C111" s="71" t="s">
        <v>5220</v>
      </c>
      <c r="D111" s="76" t="s">
        <v>69</v>
      </c>
      <c r="E111" s="12">
        <v>44489</v>
      </c>
      <c r="F111" s="74" t="s">
        <v>523</v>
      </c>
      <c r="G111" s="12" t="s">
        <v>4422</v>
      </c>
      <c r="H111" s="75" t="s">
        <v>4423</v>
      </c>
      <c r="I111" s="15">
        <v>93</v>
      </c>
      <c r="J111" s="15">
        <v>53</v>
      </c>
      <c r="K111" s="15">
        <v>20</v>
      </c>
      <c r="L111" s="15">
        <v>15</v>
      </c>
      <c r="M111" s="79">
        <v>24.645</v>
      </c>
      <c r="N111" s="101">
        <v>24.645</v>
      </c>
      <c r="O111" s="63">
        <v>2530</v>
      </c>
      <c r="P111" s="64">
        <f>Table22457891011234567891011121314151617181920212223242526272829303132333435363738[[#This Row],[PEMBULATAN]]*O111</f>
        <v>62351.85</v>
      </c>
    </row>
    <row r="112" spans="1:16" ht="24" customHeight="1" x14ac:dyDescent="0.2">
      <c r="A112" s="13"/>
      <c r="B112" s="73"/>
      <c r="C112" s="71" t="s">
        <v>5221</v>
      </c>
      <c r="D112" s="76" t="s">
        <v>69</v>
      </c>
      <c r="E112" s="12">
        <v>44489</v>
      </c>
      <c r="F112" s="74" t="s">
        <v>523</v>
      </c>
      <c r="G112" s="12" t="s">
        <v>4422</v>
      </c>
      <c r="H112" s="75" t="s">
        <v>4423</v>
      </c>
      <c r="I112" s="15">
        <v>94</v>
      </c>
      <c r="J112" s="15">
        <v>61</v>
      </c>
      <c r="K112" s="15">
        <v>26</v>
      </c>
      <c r="L112" s="15">
        <v>26</v>
      </c>
      <c r="M112" s="79">
        <v>37.271000000000001</v>
      </c>
      <c r="N112" s="101">
        <v>37.271000000000001</v>
      </c>
      <c r="O112" s="63">
        <v>2530</v>
      </c>
      <c r="P112" s="64">
        <f>Table22457891011234567891011121314151617181920212223242526272829303132333435363738[[#This Row],[PEMBULATAN]]*O112</f>
        <v>94295.63</v>
      </c>
    </row>
    <row r="113" spans="1:16" ht="24" customHeight="1" x14ac:dyDescent="0.2">
      <c r="A113" s="13"/>
      <c r="B113" s="73"/>
      <c r="C113" s="71" t="s">
        <v>5222</v>
      </c>
      <c r="D113" s="76" t="s">
        <v>69</v>
      </c>
      <c r="E113" s="12">
        <v>44489</v>
      </c>
      <c r="F113" s="74" t="s">
        <v>523</v>
      </c>
      <c r="G113" s="12" t="s">
        <v>4422</v>
      </c>
      <c r="H113" s="75" t="s">
        <v>4423</v>
      </c>
      <c r="I113" s="15">
        <v>45</v>
      </c>
      <c r="J113" s="15">
        <v>21</v>
      </c>
      <c r="K113" s="15">
        <v>8</v>
      </c>
      <c r="L113" s="15">
        <v>1</v>
      </c>
      <c r="M113" s="79">
        <v>1.89</v>
      </c>
      <c r="N113" s="101">
        <v>1.89</v>
      </c>
      <c r="O113" s="63">
        <v>2530</v>
      </c>
      <c r="P113" s="64">
        <f>Table22457891011234567891011121314151617181920212223242526272829303132333435363738[[#This Row],[PEMBULATAN]]*O113</f>
        <v>4781.7</v>
      </c>
    </row>
    <row r="114" spans="1:16" ht="24" customHeight="1" x14ac:dyDescent="0.2">
      <c r="A114" s="13"/>
      <c r="B114" s="73"/>
      <c r="C114" s="71" t="s">
        <v>5223</v>
      </c>
      <c r="D114" s="76" t="s">
        <v>69</v>
      </c>
      <c r="E114" s="12">
        <v>44489</v>
      </c>
      <c r="F114" s="74" t="s">
        <v>523</v>
      </c>
      <c r="G114" s="12" t="s">
        <v>4422</v>
      </c>
      <c r="H114" s="75" t="s">
        <v>4423</v>
      </c>
      <c r="I114" s="15">
        <v>115</v>
      </c>
      <c r="J114" s="15">
        <v>62</v>
      </c>
      <c r="K114" s="15">
        <v>27</v>
      </c>
      <c r="L114" s="15">
        <v>24</v>
      </c>
      <c r="M114" s="79">
        <v>48.127499999999998</v>
      </c>
      <c r="N114" s="101">
        <v>48.127499999999998</v>
      </c>
      <c r="O114" s="63">
        <v>2530</v>
      </c>
      <c r="P114" s="64">
        <f>Table22457891011234567891011121314151617181920212223242526272829303132333435363738[[#This Row],[PEMBULATAN]]*O114</f>
        <v>121762.575</v>
      </c>
    </row>
    <row r="115" spans="1:16" ht="24" customHeight="1" x14ac:dyDescent="0.2">
      <c r="A115" s="13"/>
      <c r="B115" s="73"/>
      <c r="C115" s="71" t="s">
        <v>5224</v>
      </c>
      <c r="D115" s="76" t="s">
        <v>69</v>
      </c>
      <c r="E115" s="12">
        <v>44489</v>
      </c>
      <c r="F115" s="74" t="s">
        <v>523</v>
      </c>
      <c r="G115" s="12" t="s">
        <v>4422</v>
      </c>
      <c r="H115" s="75" t="s">
        <v>4423</v>
      </c>
      <c r="I115" s="15">
        <v>54</v>
      </c>
      <c r="J115" s="15">
        <v>31</v>
      </c>
      <c r="K115" s="15">
        <v>20</v>
      </c>
      <c r="L115" s="15">
        <v>7</v>
      </c>
      <c r="M115" s="79">
        <v>8.3699999999999992</v>
      </c>
      <c r="N115" s="101">
        <v>9</v>
      </c>
      <c r="O115" s="63">
        <v>2530</v>
      </c>
      <c r="P115" s="64">
        <f>Table22457891011234567891011121314151617181920212223242526272829303132333435363738[[#This Row],[PEMBULATAN]]*O115</f>
        <v>22770</v>
      </c>
    </row>
    <row r="116" spans="1:16" ht="24" customHeight="1" x14ac:dyDescent="0.2">
      <c r="A116" s="13"/>
      <c r="B116" s="73"/>
      <c r="C116" s="71" t="s">
        <v>5225</v>
      </c>
      <c r="D116" s="76" t="s">
        <v>69</v>
      </c>
      <c r="E116" s="12">
        <v>44489</v>
      </c>
      <c r="F116" s="74" t="s">
        <v>523</v>
      </c>
      <c r="G116" s="12" t="s">
        <v>4422</v>
      </c>
      <c r="H116" s="75" t="s">
        <v>4423</v>
      </c>
      <c r="I116" s="15">
        <v>52</v>
      </c>
      <c r="J116" s="15">
        <v>35</v>
      </c>
      <c r="K116" s="15">
        <v>12</v>
      </c>
      <c r="L116" s="15">
        <v>4</v>
      </c>
      <c r="M116" s="79">
        <v>5.46</v>
      </c>
      <c r="N116" s="101">
        <v>6</v>
      </c>
      <c r="O116" s="63">
        <v>2530</v>
      </c>
      <c r="P116" s="64">
        <f>Table22457891011234567891011121314151617181920212223242526272829303132333435363738[[#This Row],[PEMBULATAN]]*O116</f>
        <v>15180</v>
      </c>
    </row>
    <row r="117" spans="1:16" ht="24" customHeight="1" x14ac:dyDescent="0.2">
      <c r="A117" s="13"/>
      <c r="B117" s="73"/>
      <c r="C117" s="71" t="s">
        <v>5226</v>
      </c>
      <c r="D117" s="76" t="s">
        <v>69</v>
      </c>
      <c r="E117" s="12">
        <v>44489</v>
      </c>
      <c r="F117" s="74" t="s">
        <v>523</v>
      </c>
      <c r="G117" s="12" t="s">
        <v>4422</v>
      </c>
      <c r="H117" s="75" t="s">
        <v>4423</v>
      </c>
      <c r="I117" s="15">
        <v>52</v>
      </c>
      <c r="J117" s="15">
        <v>51</v>
      </c>
      <c r="K117" s="15">
        <v>27</v>
      </c>
      <c r="L117" s="15">
        <v>9</v>
      </c>
      <c r="M117" s="79">
        <v>17.901</v>
      </c>
      <c r="N117" s="101">
        <v>17.901</v>
      </c>
      <c r="O117" s="63">
        <v>2530</v>
      </c>
      <c r="P117" s="64">
        <f>Table22457891011234567891011121314151617181920212223242526272829303132333435363738[[#This Row],[PEMBULATAN]]*O117</f>
        <v>45289.53</v>
      </c>
    </row>
    <row r="118" spans="1:16" ht="24" customHeight="1" x14ac:dyDescent="0.2">
      <c r="A118" s="13"/>
      <c r="B118" s="73"/>
      <c r="C118" s="71" t="s">
        <v>5227</v>
      </c>
      <c r="D118" s="76" t="s">
        <v>69</v>
      </c>
      <c r="E118" s="12">
        <v>44489</v>
      </c>
      <c r="F118" s="74" t="s">
        <v>523</v>
      </c>
      <c r="G118" s="12" t="s">
        <v>4422</v>
      </c>
      <c r="H118" s="75" t="s">
        <v>4423</v>
      </c>
      <c r="I118" s="15">
        <v>65</v>
      </c>
      <c r="J118" s="15">
        <v>45</v>
      </c>
      <c r="K118" s="15">
        <v>20</v>
      </c>
      <c r="L118" s="15">
        <v>11</v>
      </c>
      <c r="M118" s="79">
        <v>14.625</v>
      </c>
      <c r="N118" s="101">
        <v>14.625</v>
      </c>
      <c r="O118" s="63">
        <v>2530</v>
      </c>
      <c r="P118" s="64">
        <f>Table22457891011234567891011121314151617181920212223242526272829303132333435363738[[#This Row],[PEMBULATAN]]*O118</f>
        <v>37001.25</v>
      </c>
    </row>
    <row r="119" spans="1:16" ht="24" customHeight="1" x14ac:dyDescent="0.2">
      <c r="A119" s="13"/>
      <c r="B119" s="73"/>
      <c r="C119" s="71" t="s">
        <v>5228</v>
      </c>
      <c r="D119" s="76" t="s">
        <v>69</v>
      </c>
      <c r="E119" s="12">
        <v>44489</v>
      </c>
      <c r="F119" s="74" t="s">
        <v>523</v>
      </c>
      <c r="G119" s="12" t="s">
        <v>4422</v>
      </c>
      <c r="H119" s="75" t="s">
        <v>4423</v>
      </c>
      <c r="I119" s="15">
        <v>49</v>
      </c>
      <c r="J119" s="15">
        <v>40</v>
      </c>
      <c r="K119" s="15">
        <v>8</v>
      </c>
      <c r="L119" s="15">
        <v>2</v>
      </c>
      <c r="M119" s="79">
        <v>3.92</v>
      </c>
      <c r="N119" s="101">
        <v>3.92</v>
      </c>
      <c r="O119" s="63">
        <v>2530</v>
      </c>
      <c r="P119" s="64">
        <f>Table22457891011234567891011121314151617181920212223242526272829303132333435363738[[#This Row],[PEMBULATAN]]*O119</f>
        <v>9917.6</v>
      </c>
    </row>
    <row r="120" spans="1:16" ht="24" customHeight="1" x14ac:dyDescent="0.2">
      <c r="A120" s="13"/>
      <c r="B120" s="73"/>
      <c r="C120" s="71" t="s">
        <v>5229</v>
      </c>
      <c r="D120" s="76" t="s">
        <v>69</v>
      </c>
      <c r="E120" s="12">
        <v>44489</v>
      </c>
      <c r="F120" s="74" t="s">
        <v>523</v>
      </c>
      <c r="G120" s="12" t="s">
        <v>4422</v>
      </c>
      <c r="H120" s="75" t="s">
        <v>4423</v>
      </c>
      <c r="I120" s="15">
        <v>59</v>
      </c>
      <c r="J120" s="15">
        <v>58</v>
      </c>
      <c r="K120" s="15">
        <v>16</v>
      </c>
      <c r="L120" s="15">
        <v>6</v>
      </c>
      <c r="M120" s="79">
        <v>13.688000000000001</v>
      </c>
      <c r="N120" s="101">
        <v>13.688000000000001</v>
      </c>
      <c r="O120" s="63">
        <v>2530</v>
      </c>
      <c r="P120" s="64">
        <f>Table22457891011234567891011121314151617181920212223242526272829303132333435363738[[#This Row],[PEMBULATAN]]*O120</f>
        <v>34630.639999999999</v>
      </c>
    </row>
    <row r="121" spans="1:16" ht="24" customHeight="1" x14ac:dyDescent="0.2">
      <c r="A121" s="13"/>
      <c r="B121" s="73"/>
      <c r="C121" s="71" t="s">
        <v>5230</v>
      </c>
      <c r="D121" s="76" t="s">
        <v>69</v>
      </c>
      <c r="E121" s="12">
        <v>44489</v>
      </c>
      <c r="F121" s="74" t="s">
        <v>523</v>
      </c>
      <c r="G121" s="12" t="s">
        <v>4422</v>
      </c>
      <c r="H121" s="75" t="s">
        <v>4423</v>
      </c>
      <c r="I121" s="15">
        <v>48</v>
      </c>
      <c r="J121" s="15">
        <v>36</v>
      </c>
      <c r="K121" s="15">
        <v>38</v>
      </c>
      <c r="L121" s="15">
        <v>5</v>
      </c>
      <c r="M121" s="79">
        <v>16.416</v>
      </c>
      <c r="N121" s="101">
        <v>17</v>
      </c>
      <c r="O121" s="63">
        <v>2530</v>
      </c>
      <c r="P121" s="64">
        <f>Table22457891011234567891011121314151617181920212223242526272829303132333435363738[[#This Row],[PEMBULATAN]]*O121</f>
        <v>43010</v>
      </c>
    </row>
    <row r="122" spans="1:16" ht="24" customHeight="1" x14ac:dyDescent="0.2">
      <c r="A122" s="13"/>
      <c r="B122" s="73"/>
      <c r="C122" s="71" t="s">
        <v>5231</v>
      </c>
      <c r="D122" s="76" t="s">
        <v>69</v>
      </c>
      <c r="E122" s="12">
        <v>44489</v>
      </c>
      <c r="F122" s="74" t="s">
        <v>523</v>
      </c>
      <c r="G122" s="12" t="s">
        <v>4422</v>
      </c>
      <c r="H122" s="75" t="s">
        <v>4423</v>
      </c>
      <c r="I122" s="15">
        <v>100</v>
      </c>
      <c r="J122" s="15">
        <v>27</v>
      </c>
      <c r="K122" s="15">
        <v>32</v>
      </c>
      <c r="L122" s="15">
        <v>7</v>
      </c>
      <c r="M122" s="79">
        <v>21.6</v>
      </c>
      <c r="N122" s="101">
        <v>21.6</v>
      </c>
      <c r="O122" s="63">
        <v>2530</v>
      </c>
      <c r="P122" s="64">
        <f>Table22457891011234567891011121314151617181920212223242526272829303132333435363738[[#This Row],[PEMBULATAN]]*O122</f>
        <v>54648</v>
      </c>
    </row>
    <row r="123" spans="1:16" ht="24" customHeight="1" x14ac:dyDescent="0.2">
      <c r="A123" s="13"/>
      <c r="B123" s="73"/>
      <c r="C123" s="71" t="s">
        <v>5232</v>
      </c>
      <c r="D123" s="76" t="s">
        <v>69</v>
      </c>
      <c r="E123" s="12">
        <v>44489</v>
      </c>
      <c r="F123" s="74" t="s">
        <v>523</v>
      </c>
      <c r="G123" s="12" t="s">
        <v>4422</v>
      </c>
      <c r="H123" s="75" t="s">
        <v>4423</v>
      </c>
      <c r="I123" s="15">
        <v>40</v>
      </c>
      <c r="J123" s="15">
        <v>41</v>
      </c>
      <c r="K123" s="15">
        <v>42</v>
      </c>
      <c r="L123" s="15">
        <v>2</v>
      </c>
      <c r="M123" s="79">
        <v>17.22</v>
      </c>
      <c r="N123" s="101">
        <v>17.22</v>
      </c>
      <c r="O123" s="63">
        <v>2530</v>
      </c>
      <c r="P123" s="64">
        <f>Table22457891011234567891011121314151617181920212223242526272829303132333435363738[[#This Row],[PEMBULATAN]]*O123</f>
        <v>43566.6</v>
      </c>
    </row>
    <row r="124" spans="1:16" ht="24" customHeight="1" x14ac:dyDescent="0.2">
      <c r="A124" s="13"/>
      <c r="B124" s="73"/>
      <c r="C124" s="71" t="s">
        <v>5233</v>
      </c>
      <c r="D124" s="76" t="s">
        <v>69</v>
      </c>
      <c r="E124" s="12">
        <v>44489</v>
      </c>
      <c r="F124" s="74" t="s">
        <v>523</v>
      </c>
      <c r="G124" s="12" t="s">
        <v>4422</v>
      </c>
      <c r="H124" s="75" t="s">
        <v>4423</v>
      </c>
      <c r="I124" s="15">
        <v>80</v>
      </c>
      <c r="J124" s="15">
        <v>75</v>
      </c>
      <c r="K124" s="15">
        <v>15</v>
      </c>
      <c r="L124" s="15">
        <v>10</v>
      </c>
      <c r="M124" s="79">
        <v>22.5</v>
      </c>
      <c r="N124" s="101">
        <v>22.5</v>
      </c>
      <c r="O124" s="63">
        <v>2530</v>
      </c>
      <c r="P124" s="64">
        <f>Table22457891011234567891011121314151617181920212223242526272829303132333435363738[[#This Row],[PEMBULATAN]]*O124</f>
        <v>56925</v>
      </c>
    </row>
    <row r="125" spans="1:16" ht="24" customHeight="1" x14ac:dyDescent="0.2">
      <c r="A125" s="13"/>
      <c r="B125" s="73"/>
      <c r="C125" s="71" t="s">
        <v>5234</v>
      </c>
      <c r="D125" s="76" t="s">
        <v>69</v>
      </c>
      <c r="E125" s="12">
        <v>44489</v>
      </c>
      <c r="F125" s="74" t="s">
        <v>523</v>
      </c>
      <c r="G125" s="12" t="s">
        <v>4422</v>
      </c>
      <c r="H125" s="75" t="s">
        <v>4423</v>
      </c>
      <c r="I125" s="15">
        <v>115</v>
      </c>
      <c r="J125" s="15">
        <v>77</v>
      </c>
      <c r="K125" s="15">
        <v>3</v>
      </c>
      <c r="L125" s="15">
        <v>1</v>
      </c>
      <c r="M125" s="79">
        <v>6.6412500000000003</v>
      </c>
      <c r="N125" s="101">
        <v>6.6412500000000003</v>
      </c>
      <c r="O125" s="63">
        <v>2530</v>
      </c>
      <c r="P125" s="64">
        <f>Table22457891011234567891011121314151617181920212223242526272829303132333435363738[[#This Row],[PEMBULATAN]]*O125</f>
        <v>16802.362499999999</v>
      </c>
    </row>
    <row r="126" spans="1:16" ht="24" customHeight="1" x14ac:dyDescent="0.2">
      <c r="A126" s="13"/>
      <c r="B126" s="73"/>
      <c r="C126" s="71" t="s">
        <v>5235</v>
      </c>
      <c r="D126" s="76" t="s">
        <v>69</v>
      </c>
      <c r="E126" s="12">
        <v>44489</v>
      </c>
      <c r="F126" s="74" t="s">
        <v>523</v>
      </c>
      <c r="G126" s="12" t="s">
        <v>4422</v>
      </c>
      <c r="H126" s="75" t="s">
        <v>4423</v>
      </c>
      <c r="I126" s="15">
        <v>70</v>
      </c>
      <c r="J126" s="15">
        <v>45</v>
      </c>
      <c r="K126" s="15">
        <v>28</v>
      </c>
      <c r="L126" s="15">
        <v>1</v>
      </c>
      <c r="M126" s="79">
        <v>22.05</v>
      </c>
      <c r="N126" s="101">
        <v>22.05</v>
      </c>
      <c r="O126" s="63">
        <v>2530</v>
      </c>
      <c r="P126" s="64">
        <f>Table22457891011234567891011121314151617181920212223242526272829303132333435363738[[#This Row],[PEMBULATAN]]*O126</f>
        <v>55786.5</v>
      </c>
    </row>
    <row r="127" spans="1:16" ht="24" customHeight="1" x14ac:dyDescent="0.2">
      <c r="A127" s="13"/>
      <c r="B127" s="73"/>
      <c r="C127" s="71" t="s">
        <v>5236</v>
      </c>
      <c r="D127" s="76" t="s">
        <v>69</v>
      </c>
      <c r="E127" s="12">
        <v>44489</v>
      </c>
      <c r="F127" s="74" t="s">
        <v>523</v>
      </c>
      <c r="G127" s="12" t="s">
        <v>4422</v>
      </c>
      <c r="H127" s="75" t="s">
        <v>4423</v>
      </c>
      <c r="I127" s="15">
        <v>63</v>
      </c>
      <c r="J127" s="15">
        <v>33</v>
      </c>
      <c r="K127" s="15">
        <v>14</v>
      </c>
      <c r="L127" s="15">
        <v>2</v>
      </c>
      <c r="M127" s="79">
        <v>7.2765000000000004</v>
      </c>
      <c r="N127" s="101">
        <v>7.2765000000000004</v>
      </c>
      <c r="O127" s="63">
        <v>2530</v>
      </c>
      <c r="P127" s="64">
        <f>Table22457891011234567891011121314151617181920212223242526272829303132333435363738[[#This Row],[PEMBULATAN]]*O127</f>
        <v>18409.545000000002</v>
      </c>
    </row>
    <row r="128" spans="1:16" ht="24" customHeight="1" x14ac:dyDescent="0.2">
      <c r="A128" s="13"/>
      <c r="B128" s="73"/>
      <c r="C128" s="71" t="s">
        <v>5237</v>
      </c>
      <c r="D128" s="76" t="s">
        <v>69</v>
      </c>
      <c r="E128" s="12">
        <v>44489</v>
      </c>
      <c r="F128" s="74" t="s">
        <v>523</v>
      </c>
      <c r="G128" s="12" t="s">
        <v>4422</v>
      </c>
      <c r="H128" s="75" t="s">
        <v>4423</v>
      </c>
      <c r="I128" s="15">
        <v>94</v>
      </c>
      <c r="J128" s="15">
        <v>52</v>
      </c>
      <c r="K128" s="15">
        <v>20</v>
      </c>
      <c r="L128" s="15">
        <v>4</v>
      </c>
      <c r="M128" s="79">
        <v>24.44</v>
      </c>
      <c r="N128" s="101">
        <v>25</v>
      </c>
      <c r="O128" s="63">
        <v>2530</v>
      </c>
      <c r="P128" s="64">
        <f>Table22457891011234567891011121314151617181920212223242526272829303132333435363738[[#This Row],[PEMBULATAN]]*O128</f>
        <v>63250</v>
      </c>
    </row>
    <row r="129" spans="1:16" ht="24" customHeight="1" x14ac:dyDescent="0.2">
      <c r="A129" s="13"/>
      <c r="B129" s="73"/>
      <c r="C129" s="71" t="s">
        <v>5238</v>
      </c>
      <c r="D129" s="76" t="s">
        <v>69</v>
      </c>
      <c r="E129" s="12">
        <v>44489</v>
      </c>
      <c r="F129" s="74" t="s">
        <v>523</v>
      </c>
      <c r="G129" s="12" t="s">
        <v>4422</v>
      </c>
      <c r="H129" s="75" t="s">
        <v>4423</v>
      </c>
      <c r="I129" s="15">
        <v>70</v>
      </c>
      <c r="J129" s="15">
        <v>44</v>
      </c>
      <c r="K129" s="15">
        <v>15</v>
      </c>
      <c r="L129" s="15">
        <v>6</v>
      </c>
      <c r="M129" s="79">
        <v>11.55</v>
      </c>
      <c r="N129" s="101">
        <v>11.55</v>
      </c>
      <c r="O129" s="63">
        <v>2530</v>
      </c>
      <c r="P129" s="64">
        <f>Table22457891011234567891011121314151617181920212223242526272829303132333435363738[[#This Row],[PEMBULATAN]]*O129</f>
        <v>29221.5</v>
      </c>
    </row>
    <row r="130" spans="1:16" ht="24" customHeight="1" x14ac:dyDescent="0.2">
      <c r="A130" s="13"/>
      <c r="B130" s="73"/>
      <c r="C130" s="71" t="s">
        <v>5239</v>
      </c>
      <c r="D130" s="76" t="s">
        <v>69</v>
      </c>
      <c r="E130" s="12">
        <v>44489</v>
      </c>
      <c r="F130" s="74" t="s">
        <v>523</v>
      </c>
      <c r="G130" s="12" t="s">
        <v>4422</v>
      </c>
      <c r="H130" s="75" t="s">
        <v>4423</v>
      </c>
      <c r="I130" s="15">
        <v>90</v>
      </c>
      <c r="J130" s="15">
        <v>50</v>
      </c>
      <c r="K130" s="15">
        <v>21</v>
      </c>
      <c r="L130" s="15">
        <v>13</v>
      </c>
      <c r="M130" s="79">
        <v>23.625</v>
      </c>
      <c r="N130" s="101">
        <v>23.625</v>
      </c>
      <c r="O130" s="63">
        <v>2530</v>
      </c>
      <c r="P130" s="64">
        <f>Table22457891011234567891011121314151617181920212223242526272829303132333435363738[[#This Row],[PEMBULATAN]]*O130</f>
        <v>59771.25</v>
      </c>
    </row>
    <row r="131" spans="1:16" ht="24" customHeight="1" x14ac:dyDescent="0.2">
      <c r="A131" s="13"/>
      <c r="B131" s="73"/>
      <c r="C131" s="71" t="s">
        <v>5240</v>
      </c>
      <c r="D131" s="76" t="s">
        <v>69</v>
      </c>
      <c r="E131" s="12">
        <v>44489</v>
      </c>
      <c r="F131" s="74" t="s">
        <v>523</v>
      </c>
      <c r="G131" s="12" t="s">
        <v>4422</v>
      </c>
      <c r="H131" s="75" t="s">
        <v>4423</v>
      </c>
      <c r="I131" s="15">
        <v>60</v>
      </c>
      <c r="J131" s="15">
        <v>28</v>
      </c>
      <c r="K131" s="15">
        <v>28</v>
      </c>
      <c r="L131" s="15">
        <v>1</v>
      </c>
      <c r="M131" s="79">
        <v>11.76</v>
      </c>
      <c r="N131" s="101">
        <v>11.76</v>
      </c>
      <c r="O131" s="63">
        <v>2530</v>
      </c>
      <c r="P131" s="64">
        <f>Table22457891011234567891011121314151617181920212223242526272829303132333435363738[[#This Row],[PEMBULATAN]]*O131</f>
        <v>29752.799999999999</v>
      </c>
    </row>
    <row r="132" spans="1:16" ht="24" customHeight="1" x14ac:dyDescent="0.2">
      <c r="A132" s="13"/>
      <c r="B132" s="73"/>
      <c r="C132" s="71" t="s">
        <v>5241</v>
      </c>
      <c r="D132" s="76" t="s">
        <v>69</v>
      </c>
      <c r="E132" s="12">
        <v>44489</v>
      </c>
      <c r="F132" s="74" t="s">
        <v>523</v>
      </c>
      <c r="G132" s="12" t="s">
        <v>4422</v>
      </c>
      <c r="H132" s="75" t="s">
        <v>4423</v>
      </c>
      <c r="I132" s="15">
        <v>315</v>
      </c>
      <c r="J132" s="15">
        <v>10</v>
      </c>
      <c r="K132" s="15">
        <v>5</v>
      </c>
      <c r="L132" s="15">
        <v>10</v>
      </c>
      <c r="M132" s="79">
        <v>3.9375</v>
      </c>
      <c r="N132" s="101">
        <v>10</v>
      </c>
      <c r="O132" s="63">
        <v>2530</v>
      </c>
      <c r="P132" s="64">
        <f>Table22457891011234567891011121314151617181920212223242526272829303132333435363738[[#This Row],[PEMBULATAN]]*O132</f>
        <v>25300</v>
      </c>
    </row>
    <row r="133" spans="1:16" ht="24" customHeight="1" x14ac:dyDescent="0.2">
      <c r="A133" s="13"/>
      <c r="B133" s="73"/>
      <c r="C133" s="71" t="s">
        <v>5242</v>
      </c>
      <c r="D133" s="76" t="s">
        <v>69</v>
      </c>
      <c r="E133" s="12">
        <v>44489</v>
      </c>
      <c r="F133" s="74" t="s">
        <v>523</v>
      </c>
      <c r="G133" s="12" t="s">
        <v>4422</v>
      </c>
      <c r="H133" s="75" t="s">
        <v>4423</v>
      </c>
      <c r="I133" s="15">
        <v>312</v>
      </c>
      <c r="J133" s="15">
        <v>10</v>
      </c>
      <c r="K133" s="15">
        <v>5</v>
      </c>
      <c r="L133" s="15">
        <v>11</v>
      </c>
      <c r="M133" s="79">
        <v>3.9</v>
      </c>
      <c r="N133" s="101">
        <v>11</v>
      </c>
      <c r="O133" s="63">
        <v>2530</v>
      </c>
      <c r="P133" s="64">
        <f>Table22457891011234567891011121314151617181920212223242526272829303132333435363738[[#This Row],[PEMBULATAN]]*O133</f>
        <v>27830</v>
      </c>
    </row>
    <row r="134" spans="1:16" ht="24" customHeight="1" x14ac:dyDescent="0.2">
      <c r="A134" s="13"/>
      <c r="B134" s="73"/>
      <c r="C134" s="71" t="s">
        <v>5243</v>
      </c>
      <c r="D134" s="76" t="s">
        <v>69</v>
      </c>
      <c r="E134" s="12">
        <v>44489</v>
      </c>
      <c r="F134" s="74" t="s">
        <v>523</v>
      </c>
      <c r="G134" s="12" t="s">
        <v>4422</v>
      </c>
      <c r="H134" s="75" t="s">
        <v>4423</v>
      </c>
      <c r="I134" s="15">
        <v>204</v>
      </c>
      <c r="J134" s="15">
        <v>8</v>
      </c>
      <c r="K134" s="15">
        <v>8</v>
      </c>
      <c r="L134" s="15">
        <v>9</v>
      </c>
      <c r="M134" s="79">
        <v>3.2639999999999998</v>
      </c>
      <c r="N134" s="101">
        <v>9</v>
      </c>
      <c r="O134" s="63">
        <v>2530</v>
      </c>
      <c r="P134" s="64">
        <f>Table22457891011234567891011121314151617181920212223242526272829303132333435363738[[#This Row],[PEMBULATAN]]*O134</f>
        <v>22770</v>
      </c>
    </row>
    <row r="135" spans="1:16" ht="24" customHeight="1" x14ac:dyDescent="0.2">
      <c r="A135" s="13"/>
      <c r="B135" s="73"/>
      <c r="C135" s="71" t="s">
        <v>5244</v>
      </c>
      <c r="D135" s="76" t="s">
        <v>69</v>
      </c>
      <c r="E135" s="12">
        <v>44489</v>
      </c>
      <c r="F135" s="74" t="s">
        <v>523</v>
      </c>
      <c r="G135" s="12" t="s">
        <v>4422</v>
      </c>
      <c r="H135" s="75" t="s">
        <v>4423</v>
      </c>
      <c r="I135" s="15">
        <v>86</v>
      </c>
      <c r="J135" s="15">
        <v>45</v>
      </c>
      <c r="K135" s="15">
        <v>10</v>
      </c>
      <c r="L135" s="15">
        <v>1</v>
      </c>
      <c r="M135" s="79">
        <v>9.6750000000000007</v>
      </c>
      <c r="N135" s="101">
        <v>9.6750000000000007</v>
      </c>
      <c r="O135" s="63">
        <v>2530</v>
      </c>
      <c r="P135" s="64">
        <f>Table22457891011234567891011121314151617181920212223242526272829303132333435363738[[#This Row],[PEMBULATAN]]*O135</f>
        <v>24477.75</v>
      </c>
    </row>
    <row r="136" spans="1:16" ht="24" customHeight="1" x14ac:dyDescent="0.2">
      <c r="A136" s="13"/>
      <c r="B136" s="73"/>
      <c r="C136" s="71" t="s">
        <v>5245</v>
      </c>
      <c r="D136" s="76" t="s">
        <v>69</v>
      </c>
      <c r="E136" s="12">
        <v>44489</v>
      </c>
      <c r="F136" s="74" t="s">
        <v>523</v>
      </c>
      <c r="G136" s="12" t="s">
        <v>4422</v>
      </c>
      <c r="H136" s="75" t="s">
        <v>4423</v>
      </c>
      <c r="I136" s="15">
        <v>38</v>
      </c>
      <c r="J136" s="15">
        <v>25</v>
      </c>
      <c r="K136" s="15">
        <v>10</v>
      </c>
      <c r="L136" s="15">
        <v>6</v>
      </c>
      <c r="M136" s="79">
        <v>2.375</v>
      </c>
      <c r="N136" s="101">
        <v>6</v>
      </c>
      <c r="O136" s="63">
        <v>2530</v>
      </c>
      <c r="P136" s="64">
        <f>Table22457891011234567891011121314151617181920212223242526272829303132333435363738[[#This Row],[PEMBULATAN]]*O136</f>
        <v>15180</v>
      </c>
    </row>
    <row r="137" spans="1:16" ht="24" customHeight="1" x14ac:dyDescent="0.2">
      <c r="A137" s="13"/>
      <c r="B137" s="73"/>
      <c r="C137" s="71" t="s">
        <v>5246</v>
      </c>
      <c r="D137" s="76" t="s">
        <v>69</v>
      </c>
      <c r="E137" s="12">
        <v>44489</v>
      </c>
      <c r="F137" s="74" t="s">
        <v>523</v>
      </c>
      <c r="G137" s="12" t="s">
        <v>4422</v>
      </c>
      <c r="H137" s="75" t="s">
        <v>4423</v>
      </c>
      <c r="I137" s="15">
        <v>38</v>
      </c>
      <c r="J137" s="15">
        <v>33</v>
      </c>
      <c r="K137" s="15">
        <v>25</v>
      </c>
      <c r="L137" s="15">
        <v>2</v>
      </c>
      <c r="M137" s="79">
        <v>7.8375000000000004</v>
      </c>
      <c r="N137" s="101">
        <v>7.8375000000000004</v>
      </c>
      <c r="O137" s="63">
        <v>2530</v>
      </c>
      <c r="P137" s="64">
        <f>Table22457891011234567891011121314151617181920212223242526272829303132333435363738[[#This Row],[PEMBULATAN]]*O137</f>
        <v>19828.875</v>
      </c>
    </row>
    <row r="138" spans="1:16" ht="24" customHeight="1" x14ac:dyDescent="0.2">
      <c r="A138" s="13"/>
      <c r="B138" s="73"/>
      <c r="C138" s="71" t="s">
        <v>5247</v>
      </c>
      <c r="D138" s="76" t="s">
        <v>69</v>
      </c>
      <c r="E138" s="12">
        <v>44489</v>
      </c>
      <c r="F138" s="74" t="s">
        <v>523</v>
      </c>
      <c r="G138" s="12" t="s">
        <v>4422</v>
      </c>
      <c r="H138" s="75" t="s">
        <v>4423</v>
      </c>
      <c r="I138" s="15">
        <v>48</v>
      </c>
      <c r="J138" s="15">
        <v>32</v>
      </c>
      <c r="K138" s="15">
        <v>30</v>
      </c>
      <c r="L138" s="15">
        <v>6</v>
      </c>
      <c r="M138" s="79">
        <v>11.52</v>
      </c>
      <c r="N138" s="101">
        <v>11.52</v>
      </c>
      <c r="O138" s="63">
        <v>2530</v>
      </c>
      <c r="P138" s="64">
        <f>Table22457891011234567891011121314151617181920212223242526272829303132333435363738[[#This Row],[PEMBULATAN]]*O138</f>
        <v>29145.599999999999</v>
      </c>
    </row>
    <row r="139" spans="1:16" ht="24" customHeight="1" x14ac:dyDescent="0.2">
      <c r="A139" s="13"/>
      <c r="B139" s="73"/>
      <c r="C139" s="71" t="s">
        <v>5248</v>
      </c>
      <c r="D139" s="76" t="s">
        <v>69</v>
      </c>
      <c r="E139" s="12">
        <v>44489</v>
      </c>
      <c r="F139" s="74" t="s">
        <v>523</v>
      </c>
      <c r="G139" s="12" t="s">
        <v>4422</v>
      </c>
      <c r="H139" s="75" t="s">
        <v>4423</v>
      </c>
      <c r="I139" s="15">
        <v>67</v>
      </c>
      <c r="J139" s="15">
        <v>39</v>
      </c>
      <c r="K139" s="15">
        <v>20</v>
      </c>
      <c r="L139" s="15">
        <v>8</v>
      </c>
      <c r="M139" s="79">
        <v>13.065</v>
      </c>
      <c r="N139" s="101">
        <v>13.065</v>
      </c>
      <c r="O139" s="63">
        <v>2530</v>
      </c>
      <c r="P139" s="64">
        <f>Table22457891011234567891011121314151617181920212223242526272829303132333435363738[[#This Row],[PEMBULATAN]]*O139</f>
        <v>33054.449999999997</v>
      </c>
    </row>
    <row r="140" spans="1:16" ht="24" customHeight="1" x14ac:dyDescent="0.2">
      <c r="A140" s="13"/>
      <c r="B140" s="73"/>
      <c r="C140" s="71" t="s">
        <v>5249</v>
      </c>
      <c r="D140" s="76" t="s">
        <v>69</v>
      </c>
      <c r="E140" s="12">
        <v>44489</v>
      </c>
      <c r="F140" s="74" t="s">
        <v>523</v>
      </c>
      <c r="G140" s="12" t="s">
        <v>4422</v>
      </c>
      <c r="H140" s="75" t="s">
        <v>4423</v>
      </c>
      <c r="I140" s="15">
        <v>48</v>
      </c>
      <c r="J140" s="15">
        <v>27</v>
      </c>
      <c r="K140" s="15">
        <v>20</v>
      </c>
      <c r="L140" s="15">
        <v>3</v>
      </c>
      <c r="M140" s="79">
        <v>6.48</v>
      </c>
      <c r="N140" s="101">
        <v>7</v>
      </c>
      <c r="O140" s="63">
        <v>2530</v>
      </c>
      <c r="P140" s="64">
        <f>Table22457891011234567891011121314151617181920212223242526272829303132333435363738[[#This Row],[PEMBULATAN]]*O140</f>
        <v>17710</v>
      </c>
    </row>
    <row r="141" spans="1:16" ht="24" customHeight="1" x14ac:dyDescent="0.2">
      <c r="A141" s="13"/>
      <c r="B141" s="73"/>
      <c r="C141" s="71" t="s">
        <v>5250</v>
      </c>
      <c r="D141" s="76" t="s">
        <v>69</v>
      </c>
      <c r="E141" s="12">
        <v>44489</v>
      </c>
      <c r="F141" s="74" t="s">
        <v>523</v>
      </c>
      <c r="G141" s="12" t="s">
        <v>4422</v>
      </c>
      <c r="H141" s="75" t="s">
        <v>4423</v>
      </c>
      <c r="I141" s="15">
        <v>32</v>
      </c>
      <c r="J141" s="15">
        <v>31</v>
      </c>
      <c r="K141" s="15">
        <v>31</v>
      </c>
      <c r="L141" s="15">
        <v>2</v>
      </c>
      <c r="M141" s="79">
        <v>7.6879999999999997</v>
      </c>
      <c r="N141" s="101">
        <v>7.6879999999999997</v>
      </c>
      <c r="O141" s="63">
        <v>2530</v>
      </c>
      <c r="P141" s="64">
        <f>Table22457891011234567891011121314151617181920212223242526272829303132333435363738[[#This Row],[PEMBULATAN]]*O141</f>
        <v>19450.64</v>
      </c>
    </row>
    <row r="142" spans="1:16" ht="24" customHeight="1" x14ac:dyDescent="0.2">
      <c r="A142" s="13"/>
      <c r="B142" s="73"/>
      <c r="C142" s="71" t="s">
        <v>5251</v>
      </c>
      <c r="D142" s="76" t="s">
        <v>69</v>
      </c>
      <c r="E142" s="12">
        <v>44489</v>
      </c>
      <c r="F142" s="74" t="s">
        <v>523</v>
      </c>
      <c r="G142" s="12" t="s">
        <v>4422</v>
      </c>
      <c r="H142" s="75" t="s">
        <v>4423</v>
      </c>
      <c r="I142" s="15">
        <v>60</v>
      </c>
      <c r="J142" s="15">
        <v>52</v>
      </c>
      <c r="K142" s="15">
        <v>5</v>
      </c>
      <c r="L142" s="15">
        <v>3</v>
      </c>
      <c r="M142" s="79">
        <v>3.9</v>
      </c>
      <c r="N142" s="101">
        <v>3.9</v>
      </c>
      <c r="O142" s="63">
        <v>2530</v>
      </c>
      <c r="P142" s="64">
        <f>Table22457891011234567891011121314151617181920212223242526272829303132333435363738[[#This Row],[PEMBULATAN]]*O142</f>
        <v>9867</v>
      </c>
    </row>
    <row r="143" spans="1:16" ht="24" customHeight="1" x14ac:dyDescent="0.2">
      <c r="A143" s="13"/>
      <c r="B143" s="73"/>
      <c r="C143" s="71" t="s">
        <v>5252</v>
      </c>
      <c r="D143" s="76" t="s">
        <v>69</v>
      </c>
      <c r="E143" s="12">
        <v>44489</v>
      </c>
      <c r="F143" s="74" t="s">
        <v>523</v>
      </c>
      <c r="G143" s="12" t="s">
        <v>4422</v>
      </c>
      <c r="H143" s="75" t="s">
        <v>4423</v>
      </c>
      <c r="I143" s="15">
        <v>38</v>
      </c>
      <c r="J143" s="15">
        <v>31</v>
      </c>
      <c r="K143" s="15">
        <v>21</v>
      </c>
      <c r="L143" s="15">
        <v>5</v>
      </c>
      <c r="M143" s="79">
        <v>6.1844999999999999</v>
      </c>
      <c r="N143" s="101">
        <v>6.1844999999999999</v>
      </c>
      <c r="O143" s="63">
        <v>2530</v>
      </c>
      <c r="P143" s="64">
        <f>Table22457891011234567891011121314151617181920212223242526272829303132333435363738[[#This Row],[PEMBULATAN]]*O143</f>
        <v>15646.785</v>
      </c>
    </row>
    <row r="144" spans="1:16" ht="24" customHeight="1" x14ac:dyDescent="0.2">
      <c r="A144" s="13"/>
      <c r="B144" s="73"/>
      <c r="C144" s="71" t="s">
        <v>5253</v>
      </c>
      <c r="D144" s="76" t="s">
        <v>69</v>
      </c>
      <c r="E144" s="12">
        <v>44489</v>
      </c>
      <c r="F144" s="74" t="s">
        <v>523</v>
      </c>
      <c r="G144" s="12" t="s">
        <v>4422</v>
      </c>
      <c r="H144" s="75" t="s">
        <v>4423</v>
      </c>
      <c r="I144" s="15">
        <v>32</v>
      </c>
      <c r="J144" s="15">
        <v>32</v>
      </c>
      <c r="K144" s="15">
        <v>30</v>
      </c>
      <c r="L144" s="15">
        <v>2</v>
      </c>
      <c r="M144" s="79">
        <v>7.68</v>
      </c>
      <c r="N144" s="101">
        <v>7.68</v>
      </c>
      <c r="O144" s="63">
        <v>2530</v>
      </c>
      <c r="P144" s="64">
        <f>Table22457891011234567891011121314151617181920212223242526272829303132333435363738[[#This Row],[PEMBULATAN]]*O144</f>
        <v>19430.399999999998</v>
      </c>
    </row>
    <row r="145" spans="1:16" ht="24" customHeight="1" x14ac:dyDescent="0.2">
      <c r="A145" s="13"/>
      <c r="B145" s="73"/>
      <c r="C145" s="71" t="s">
        <v>5254</v>
      </c>
      <c r="D145" s="76" t="s">
        <v>69</v>
      </c>
      <c r="E145" s="12">
        <v>44489</v>
      </c>
      <c r="F145" s="74" t="s">
        <v>523</v>
      </c>
      <c r="G145" s="12" t="s">
        <v>4422</v>
      </c>
      <c r="H145" s="75" t="s">
        <v>4423</v>
      </c>
      <c r="I145" s="15">
        <v>104</v>
      </c>
      <c r="J145" s="15">
        <v>15</v>
      </c>
      <c r="K145" s="15">
        <v>15</v>
      </c>
      <c r="L145" s="15">
        <v>4</v>
      </c>
      <c r="M145" s="79">
        <v>5.85</v>
      </c>
      <c r="N145" s="101">
        <v>5.85</v>
      </c>
      <c r="O145" s="63">
        <v>2530</v>
      </c>
      <c r="P145" s="64">
        <f>Table22457891011234567891011121314151617181920212223242526272829303132333435363738[[#This Row],[PEMBULATAN]]*O145</f>
        <v>14800.5</v>
      </c>
    </row>
    <row r="146" spans="1:16" ht="24" customHeight="1" x14ac:dyDescent="0.2">
      <c r="A146" s="13"/>
      <c r="B146" s="73"/>
      <c r="C146" s="71" t="s">
        <v>5255</v>
      </c>
      <c r="D146" s="76" t="s">
        <v>69</v>
      </c>
      <c r="E146" s="12">
        <v>44489</v>
      </c>
      <c r="F146" s="74" t="s">
        <v>523</v>
      </c>
      <c r="G146" s="12" t="s">
        <v>4422</v>
      </c>
      <c r="H146" s="75" t="s">
        <v>4423</v>
      </c>
      <c r="I146" s="15">
        <v>59</v>
      </c>
      <c r="J146" s="15">
        <v>47</v>
      </c>
      <c r="K146" s="15">
        <v>8</v>
      </c>
      <c r="L146" s="15">
        <v>6</v>
      </c>
      <c r="M146" s="79">
        <v>5.5460000000000003</v>
      </c>
      <c r="N146" s="101">
        <v>6</v>
      </c>
      <c r="O146" s="63">
        <v>2530</v>
      </c>
      <c r="P146" s="64">
        <f>Table22457891011234567891011121314151617181920212223242526272829303132333435363738[[#This Row],[PEMBULATAN]]*O146</f>
        <v>15180</v>
      </c>
    </row>
    <row r="147" spans="1:16" ht="24" customHeight="1" x14ac:dyDescent="0.2">
      <c r="A147" s="13"/>
      <c r="B147" s="73"/>
      <c r="C147" s="71" t="s">
        <v>5256</v>
      </c>
      <c r="D147" s="76" t="s">
        <v>69</v>
      </c>
      <c r="E147" s="12">
        <v>44489</v>
      </c>
      <c r="F147" s="74" t="s">
        <v>523</v>
      </c>
      <c r="G147" s="12" t="s">
        <v>4422</v>
      </c>
      <c r="H147" s="75" t="s">
        <v>4423</v>
      </c>
      <c r="I147" s="15">
        <v>30</v>
      </c>
      <c r="J147" s="15">
        <v>31</v>
      </c>
      <c r="K147" s="15">
        <v>31</v>
      </c>
      <c r="L147" s="15">
        <v>2</v>
      </c>
      <c r="M147" s="79">
        <v>7.2074999999999996</v>
      </c>
      <c r="N147" s="101">
        <v>7.2074999999999996</v>
      </c>
      <c r="O147" s="63">
        <v>2530</v>
      </c>
      <c r="P147" s="64">
        <f>Table22457891011234567891011121314151617181920212223242526272829303132333435363738[[#This Row],[PEMBULATAN]]*O147</f>
        <v>18234.974999999999</v>
      </c>
    </row>
    <row r="148" spans="1:16" ht="24" customHeight="1" x14ac:dyDescent="0.2">
      <c r="A148" s="13"/>
      <c r="B148" s="73"/>
      <c r="C148" s="71" t="s">
        <v>5257</v>
      </c>
      <c r="D148" s="76" t="s">
        <v>69</v>
      </c>
      <c r="E148" s="12">
        <v>44489</v>
      </c>
      <c r="F148" s="74" t="s">
        <v>523</v>
      </c>
      <c r="G148" s="12" t="s">
        <v>4422</v>
      </c>
      <c r="H148" s="75" t="s">
        <v>4423</v>
      </c>
      <c r="I148" s="15">
        <v>53</v>
      </c>
      <c r="J148" s="15">
        <v>48</v>
      </c>
      <c r="K148" s="15">
        <v>15</v>
      </c>
      <c r="L148" s="15">
        <v>2</v>
      </c>
      <c r="M148" s="79">
        <v>9.5399999999999991</v>
      </c>
      <c r="N148" s="101">
        <v>9.5399999999999991</v>
      </c>
      <c r="O148" s="63">
        <v>2530</v>
      </c>
      <c r="P148" s="64">
        <f>Table22457891011234567891011121314151617181920212223242526272829303132333435363738[[#This Row],[PEMBULATAN]]*O148</f>
        <v>24136.199999999997</v>
      </c>
    </row>
    <row r="149" spans="1:16" ht="24" customHeight="1" x14ac:dyDescent="0.2">
      <c r="A149" s="13"/>
      <c r="B149" s="73"/>
      <c r="C149" s="71" t="s">
        <v>5258</v>
      </c>
      <c r="D149" s="76" t="s">
        <v>69</v>
      </c>
      <c r="E149" s="12">
        <v>44489</v>
      </c>
      <c r="F149" s="74" t="s">
        <v>523</v>
      </c>
      <c r="G149" s="12" t="s">
        <v>4422</v>
      </c>
      <c r="H149" s="75" t="s">
        <v>4423</v>
      </c>
      <c r="I149" s="15">
        <v>72</v>
      </c>
      <c r="J149" s="15">
        <v>48</v>
      </c>
      <c r="K149" s="15">
        <v>22</v>
      </c>
      <c r="L149" s="15">
        <v>6</v>
      </c>
      <c r="M149" s="79">
        <v>19.007999999999999</v>
      </c>
      <c r="N149" s="101">
        <v>19.007999999999999</v>
      </c>
      <c r="O149" s="63">
        <v>2530</v>
      </c>
      <c r="P149" s="64">
        <f>Table22457891011234567891011121314151617181920212223242526272829303132333435363738[[#This Row],[PEMBULATAN]]*O149</f>
        <v>48090.239999999998</v>
      </c>
    </row>
    <row r="150" spans="1:16" ht="24" customHeight="1" x14ac:dyDescent="0.2">
      <c r="A150" s="13"/>
      <c r="B150" s="73"/>
      <c r="C150" s="71" t="s">
        <v>5259</v>
      </c>
      <c r="D150" s="76" t="s">
        <v>69</v>
      </c>
      <c r="E150" s="12">
        <v>44489</v>
      </c>
      <c r="F150" s="74" t="s">
        <v>523</v>
      </c>
      <c r="G150" s="12" t="s">
        <v>4422</v>
      </c>
      <c r="H150" s="75" t="s">
        <v>4423</v>
      </c>
      <c r="I150" s="15">
        <v>40</v>
      </c>
      <c r="J150" s="15">
        <v>38</v>
      </c>
      <c r="K150" s="15">
        <v>18</v>
      </c>
      <c r="L150" s="15">
        <v>4</v>
      </c>
      <c r="M150" s="79">
        <v>6.84</v>
      </c>
      <c r="N150" s="101">
        <v>6.84</v>
      </c>
      <c r="O150" s="63">
        <v>2530</v>
      </c>
      <c r="P150" s="64">
        <f>Table22457891011234567891011121314151617181920212223242526272829303132333435363738[[#This Row],[PEMBULATAN]]*O150</f>
        <v>17305.2</v>
      </c>
    </row>
    <row r="151" spans="1:16" ht="24" customHeight="1" x14ac:dyDescent="0.2">
      <c r="A151" s="13"/>
      <c r="B151" s="73"/>
      <c r="C151" s="71" t="s">
        <v>5260</v>
      </c>
      <c r="D151" s="76" t="s">
        <v>69</v>
      </c>
      <c r="E151" s="12">
        <v>44489</v>
      </c>
      <c r="F151" s="74" t="s">
        <v>523</v>
      </c>
      <c r="G151" s="12" t="s">
        <v>4422</v>
      </c>
      <c r="H151" s="75" t="s">
        <v>4423</v>
      </c>
      <c r="I151" s="15">
        <v>67</v>
      </c>
      <c r="J151" s="15">
        <v>63</v>
      </c>
      <c r="K151" s="15">
        <v>36</v>
      </c>
      <c r="L151" s="15">
        <v>10</v>
      </c>
      <c r="M151" s="79">
        <v>37.988999999999997</v>
      </c>
      <c r="N151" s="101">
        <v>37.988999999999997</v>
      </c>
      <c r="O151" s="63">
        <v>2530</v>
      </c>
      <c r="P151" s="64">
        <f>Table22457891011234567891011121314151617181920212223242526272829303132333435363738[[#This Row],[PEMBULATAN]]*O151</f>
        <v>96112.17</v>
      </c>
    </row>
    <row r="152" spans="1:16" ht="24" customHeight="1" x14ac:dyDescent="0.2">
      <c r="A152" s="13"/>
      <c r="B152" s="73"/>
      <c r="C152" s="71" t="s">
        <v>5261</v>
      </c>
      <c r="D152" s="76" t="s">
        <v>69</v>
      </c>
      <c r="E152" s="12">
        <v>44489</v>
      </c>
      <c r="F152" s="74" t="s">
        <v>523</v>
      </c>
      <c r="G152" s="12" t="s">
        <v>4422</v>
      </c>
      <c r="H152" s="75" t="s">
        <v>4423</v>
      </c>
      <c r="I152" s="15">
        <v>93</v>
      </c>
      <c r="J152" s="15">
        <v>52</v>
      </c>
      <c r="K152" s="15">
        <v>37</v>
      </c>
      <c r="L152" s="15">
        <v>13</v>
      </c>
      <c r="M152" s="79">
        <v>44.732999999999997</v>
      </c>
      <c r="N152" s="101">
        <v>44.732999999999997</v>
      </c>
      <c r="O152" s="63">
        <v>2530</v>
      </c>
      <c r="P152" s="64">
        <f>Table22457891011234567891011121314151617181920212223242526272829303132333435363738[[#This Row],[PEMBULATAN]]*O152</f>
        <v>113174.48999999999</v>
      </c>
    </row>
    <row r="153" spans="1:16" ht="24" customHeight="1" x14ac:dyDescent="0.2">
      <c r="A153" s="13"/>
      <c r="B153" s="73"/>
      <c r="C153" s="71" t="s">
        <v>5262</v>
      </c>
      <c r="D153" s="76" t="s">
        <v>69</v>
      </c>
      <c r="E153" s="12">
        <v>44489</v>
      </c>
      <c r="F153" s="74" t="s">
        <v>523</v>
      </c>
      <c r="G153" s="12" t="s">
        <v>4422</v>
      </c>
      <c r="H153" s="75" t="s">
        <v>4423</v>
      </c>
      <c r="I153" s="15">
        <v>80</v>
      </c>
      <c r="J153" s="15">
        <v>47</v>
      </c>
      <c r="K153" s="15">
        <v>13</v>
      </c>
      <c r="L153" s="15">
        <v>10</v>
      </c>
      <c r="M153" s="79">
        <v>12.22</v>
      </c>
      <c r="N153" s="101">
        <v>12.22</v>
      </c>
      <c r="O153" s="63">
        <v>2530</v>
      </c>
      <c r="P153" s="64">
        <f>Table22457891011234567891011121314151617181920212223242526272829303132333435363738[[#This Row],[PEMBULATAN]]*O153</f>
        <v>30916.600000000002</v>
      </c>
    </row>
    <row r="154" spans="1:16" ht="24" customHeight="1" x14ac:dyDescent="0.2">
      <c r="A154" s="13"/>
      <c r="B154" s="73"/>
      <c r="C154" s="71" t="s">
        <v>5263</v>
      </c>
      <c r="D154" s="76" t="s">
        <v>69</v>
      </c>
      <c r="E154" s="12">
        <v>44489</v>
      </c>
      <c r="F154" s="74" t="s">
        <v>523</v>
      </c>
      <c r="G154" s="12" t="s">
        <v>4422</v>
      </c>
      <c r="H154" s="75" t="s">
        <v>4423</v>
      </c>
      <c r="I154" s="15">
        <v>92</v>
      </c>
      <c r="J154" s="15">
        <v>60</v>
      </c>
      <c r="K154" s="15">
        <v>21</v>
      </c>
      <c r="L154" s="15">
        <v>6</v>
      </c>
      <c r="M154" s="79">
        <v>28.98</v>
      </c>
      <c r="N154" s="101">
        <v>28.98</v>
      </c>
      <c r="O154" s="63">
        <v>2530</v>
      </c>
      <c r="P154" s="64">
        <f>Table22457891011234567891011121314151617181920212223242526272829303132333435363738[[#This Row],[PEMBULATAN]]*O154</f>
        <v>73319.399999999994</v>
      </c>
    </row>
    <row r="155" spans="1:16" ht="24" customHeight="1" x14ac:dyDescent="0.2">
      <c r="A155" s="13"/>
      <c r="B155" s="73"/>
      <c r="C155" s="71" t="s">
        <v>5264</v>
      </c>
      <c r="D155" s="76" t="s">
        <v>69</v>
      </c>
      <c r="E155" s="12">
        <v>44489</v>
      </c>
      <c r="F155" s="74" t="s">
        <v>523</v>
      </c>
      <c r="G155" s="12" t="s">
        <v>4422</v>
      </c>
      <c r="H155" s="75" t="s">
        <v>4423</v>
      </c>
      <c r="I155" s="15">
        <v>60</v>
      </c>
      <c r="J155" s="15">
        <v>48</v>
      </c>
      <c r="K155" s="15">
        <v>20</v>
      </c>
      <c r="L155" s="15">
        <v>2</v>
      </c>
      <c r="M155" s="79">
        <v>14.4</v>
      </c>
      <c r="N155" s="101">
        <v>15</v>
      </c>
      <c r="O155" s="63">
        <v>2530</v>
      </c>
      <c r="P155" s="64">
        <f>Table22457891011234567891011121314151617181920212223242526272829303132333435363738[[#This Row],[PEMBULATAN]]*O155</f>
        <v>37950</v>
      </c>
    </row>
    <row r="156" spans="1:16" ht="24" customHeight="1" x14ac:dyDescent="0.2">
      <c r="A156" s="13"/>
      <c r="B156" s="73"/>
      <c r="C156" s="71" t="s">
        <v>5265</v>
      </c>
      <c r="D156" s="76" t="s">
        <v>69</v>
      </c>
      <c r="E156" s="12">
        <v>44489</v>
      </c>
      <c r="F156" s="74" t="s">
        <v>523</v>
      </c>
      <c r="G156" s="12" t="s">
        <v>4422</v>
      </c>
      <c r="H156" s="75" t="s">
        <v>4423</v>
      </c>
      <c r="I156" s="15">
        <v>75</v>
      </c>
      <c r="J156" s="15">
        <v>61</v>
      </c>
      <c r="K156" s="15">
        <v>24</v>
      </c>
      <c r="L156" s="15">
        <v>13</v>
      </c>
      <c r="M156" s="79">
        <v>27.45</v>
      </c>
      <c r="N156" s="101">
        <v>28</v>
      </c>
      <c r="O156" s="63">
        <v>2530</v>
      </c>
      <c r="P156" s="64">
        <f>Table22457891011234567891011121314151617181920212223242526272829303132333435363738[[#This Row],[PEMBULATAN]]*O156</f>
        <v>70840</v>
      </c>
    </row>
    <row r="157" spans="1:16" ht="24" customHeight="1" x14ac:dyDescent="0.2">
      <c r="A157" s="13"/>
      <c r="B157" s="73"/>
      <c r="C157" s="71" t="s">
        <v>5266</v>
      </c>
      <c r="D157" s="76" t="s">
        <v>69</v>
      </c>
      <c r="E157" s="12">
        <v>44489</v>
      </c>
      <c r="F157" s="74" t="s">
        <v>523</v>
      </c>
      <c r="G157" s="12" t="s">
        <v>4422</v>
      </c>
      <c r="H157" s="75" t="s">
        <v>4423</v>
      </c>
      <c r="I157" s="15">
        <v>78</v>
      </c>
      <c r="J157" s="15">
        <v>60</v>
      </c>
      <c r="K157" s="15">
        <v>22</v>
      </c>
      <c r="L157" s="15">
        <v>10</v>
      </c>
      <c r="M157" s="79">
        <v>25.74</v>
      </c>
      <c r="N157" s="101">
        <v>25.74</v>
      </c>
      <c r="O157" s="63">
        <v>2530</v>
      </c>
      <c r="P157" s="64">
        <f>Table22457891011234567891011121314151617181920212223242526272829303132333435363738[[#This Row],[PEMBULATAN]]*O157</f>
        <v>65122.2</v>
      </c>
    </row>
    <row r="158" spans="1:16" ht="24" customHeight="1" x14ac:dyDescent="0.2">
      <c r="A158" s="13"/>
      <c r="B158" s="73"/>
      <c r="C158" s="71" t="s">
        <v>5267</v>
      </c>
      <c r="D158" s="76" t="s">
        <v>69</v>
      </c>
      <c r="E158" s="12">
        <v>44489</v>
      </c>
      <c r="F158" s="74" t="s">
        <v>523</v>
      </c>
      <c r="G158" s="12" t="s">
        <v>4422</v>
      </c>
      <c r="H158" s="75" t="s">
        <v>4423</v>
      </c>
      <c r="I158" s="15">
        <v>81</v>
      </c>
      <c r="J158" s="15">
        <v>53</v>
      </c>
      <c r="K158" s="15">
        <v>27</v>
      </c>
      <c r="L158" s="15">
        <v>15</v>
      </c>
      <c r="M158" s="79">
        <v>28.97775</v>
      </c>
      <c r="N158" s="101">
        <v>28.97775</v>
      </c>
      <c r="O158" s="63">
        <v>2530</v>
      </c>
      <c r="P158" s="64">
        <f>Table22457891011234567891011121314151617181920212223242526272829303132333435363738[[#This Row],[PEMBULATAN]]*O158</f>
        <v>73313.707500000004</v>
      </c>
    </row>
    <row r="159" spans="1:16" ht="24" customHeight="1" x14ac:dyDescent="0.2">
      <c r="A159" s="13"/>
      <c r="B159" s="73"/>
      <c r="C159" s="71" t="s">
        <v>5268</v>
      </c>
      <c r="D159" s="76" t="s">
        <v>69</v>
      </c>
      <c r="E159" s="12">
        <v>44489</v>
      </c>
      <c r="F159" s="74" t="s">
        <v>523</v>
      </c>
      <c r="G159" s="12" t="s">
        <v>4422</v>
      </c>
      <c r="H159" s="75" t="s">
        <v>4423</v>
      </c>
      <c r="I159" s="15">
        <v>94</v>
      </c>
      <c r="J159" s="15">
        <v>58</v>
      </c>
      <c r="K159" s="15">
        <v>36</v>
      </c>
      <c r="L159" s="15">
        <v>24</v>
      </c>
      <c r="M159" s="79">
        <v>49.067999999999998</v>
      </c>
      <c r="N159" s="101">
        <v>49.067999999999998</v>
      </c>
      <c r="O159" s="63">
        <v>2530</v>
      </c>
      <c r="P159" s="64">
        <f>Table22457891011234567891011121314151617181920212223242526272829303132333435363738[[#This Row],[PEMBULATAN]]*O159</f>
        <v>124142.04</v>
      </c>
    </row>
    <row r="160" spans="1:16" ht="24" customHeight="1" x14ac:dyDescent="0.2">
      <c r="A160" s="13"/>
      <c r="B160" s="73"/>
      <c r="C160" s="71" t="s">
        <v>5269</v>
      </c>
      <c r="D160" s="76" t="s">
        <v>69</v>
      </c>
      <c r="E160" s="12">
        <v>44489</v>
      </c>
      <c r="F160" s="74" t="s">
        <v>523</v>
      </c>
      <c r="G160" s="12" t="s">
        <v>4422</v>
      </c>
      <c r="H160" s="75" t="s">
        <v>4423</v>
      </c>
      <c r="I160" s="15">
        <v>90</v>
      </c>
      <c r="J160" s="15">
        <v>61</v>
      </c>
      <c r="K160" s="15">
        <v>32</v>
      </c>
      <c r="L160" s="15">
        <v>23</v>
      </c>
      <c r="M160" s="79">
        <v>43.92</v>
      </c>
      <c r="N160" s="101">
        <v>43.92</v>
      </c>
      <c r="O160" s="63">
        <v>2530</v>
      </c>
      <c r="P160" s="64">
        <f>Table22457891011234567891011121314151617181920212223242526272829303132333435363738[[#This Row],[PEMBULATAN]]*O160</f>
        <v>111117.6</v>
      </c>
    </row>
    <row r="161" spans="1:16" ht="24" customHeight="1" x14ac:dyDescent="0.2">
      <c r="A161" s="13"/>
      <c r="B161" s="73"/>
      <c r="C161" s="71" t="s">
        <v>5270</v>
      </c>
      <c r="D161" s="76" t="s">
        <v>69</v>
      </c>
      <c r="E161" s="12">
        <v>44489</v>
      </c>
      <c r="F161" s="74" t="s">
        <v>523</v>
      </c>
      <c r="G161" s="12" t="s">
        <v>4422</v>
      </c>
      <c r="H161" s="75" t="s">
        <v>4423</v>
      </c>
      <c r="I161" s="15">
        <v>60</v>
      </c>
      <c r="J161" s="15">
        <v>51</v>
      </c>
      <c r="K161" s="15">
        <v>21</v>
      </c>
      <c r="L161" s="15">
        <v>18</v>
      </c>
      <c r="M161" s="79">
        <v>16.065000000000001</v>
      </c>
      <c r="N161" s="101">
        <v>18</v>
      </c>
      <c r="O161" s="63">
        <v>2530</v>
      </c>
      <c r="P161" s="64">
        <f>Table22457891011234567891011121314151617181920212223242526272829303132333435363738[[#This Row],[PEMBULATAN]]*O161</f>
        <v>45540</v>
      </c>
    </row>
    <row r="162" spans="1:16" ht="24" customHeight="1" x14ac:dyDescent="0.2">
      <c r="A162" s="13"/>
      <c r="B162" s="73"/>
      <c r="C162" s="71" t="s">
        <v>5271</v>
      </c>
      <c r="D162" s="76" t="s">
        <v>69</v>
      </c>
      <c r="E162" s="12">
        <v>44489</v>
      </c>
      <c r="F162" s="74" t="s">
        <v>523</v>
      </c>
      <c r="G162" s="12" t="s">
        <v>4422</v>
      </c>
      <c r="H162" s="75" t="s">
        <v>4423</v>
      </c>
      <c r="I162" s="15">
        <v>71</v>
      </c>
      <c r="J162" s="15">
        <v>57</v>
      </c>
      <c r="K162" s="15">
        <v>23</v>
      </c>
      <c r="L162" s="15">
        <v>7</v>
      </c>
      <c r="M162" s="79">
        <v>23.270250000000001</v>
      </c>
      <c r="N162" s="101">
        <v>23.270250000000001</v>
      </c>
      <c r="O162" s="63">
        <v>2530</v>
      </c>
      <c r="P162" s="64">
        <f>Table22457891011234567891011121314151617181920212223242526272829303132333435363738[[#This Row],[PEMBULATAN]]*O162</f>
        <v>58873.732500000006</v>
      </c>
    </row>
    <row r="163" spans="1:16" ht="24" customHeight="1" x14ac:dyDescent="0.2">
      <c r="A163" s="13"/>
      <c r="B163" s="73"/>
      <c r="C163" s="71" t="s">
        <v>5272</v>
      </c>
      <c r="D163" s="76" t="s">
        <v>69</v>
      </c>
      <c r="E163" s="12">
        <v>44489</v>
      </c>
      <c r="F163" s="74" t="s">
        <v>523</v>
      </c>
      <c r="G163" s="12" t="s">
        <v>4422</v>
      </c>
      <c r="H163" s="75" t="s">
        <v>4423</v>
      </c>
      <c r="I163" s="15">
        <v>70</v>
      </c>
      <c r="J163" s="15">
        <v>58</v>
      </c>
      <c r="K163" s="15">
        <v>19</v>
      </c>
      <c r="L163" s="15">
        <v>8</v>
      </c>
      <c r="M163" s="79">
        <v>19.285</v>
      </c>
      <c r="N163" s="101">
        <v>19.285</v>
      </c>
      <c r="O163" s="63">
        <v>2530</v>
      </c>
      <c r="P163" s="64">
        <f>Table22457891011234567891011121314151617181920212223242526272829303132333435363738[[#This Row],[PEMBULATAN]]*O163</f>
        <v>48791.05</v>
      </c>
    </row>
    <row r="164" spans="1:16" ht="24" customHeight="1" x14ac:dyDescent="0.2">
      <c r="A164" s="13"/>
      <c r="B164" s="73"/>
      <c r="C164" s="71" t="s">
        <v>5273</v>
      </c>
      <c r="D164" s="76" t="s">
        <v>69</v>
      </c>
      <c r="E164" s="12">
        <v>44489</v>
      </c>
      <c r="F164" s="74" t="s">
        <v>523</v>
      </c>
      <c r="G164" s="12" t="s">
        <v>4422</v>
      </c>
      <c r="H164" s="75" t="s">
        <v>4423</v>
      </c>
      <c r="I164" s="15">
        <v>44</v>
      </c>
      <c r="J164" s="15">
        <v>23</v>
      </c>
      <c r="K164" s="15">
        <v>24</v>
      </c>
      <c r="L164" s="15">
        <v>6</v>
      </c>
      <c r="M164" s="79">
        <v>6.0720000000000001</v>
      </c>
      <c r="N164" s="101">
        <v>6.0720000000000001</v>
      </c>
      <c r="O164" s="63">
        <v>2530</v>
      </c>
      <c r="P164" s="64">
        <f>Table22457891011234567891011121314151617181920212223242526272829303132333435363738[[#This Row],[PEMBULATAN]]*O164</f>
        <v>15362.16</v>
      </c>
    </row>
    <row r="165" spans="1:16" ht="24" customHeight="1" x14ac:dyDescent="0.2">
      <c r="A165" s="13"/>
      <c r="B165" s="73"/>
      <c r="C165" s="71" t="s">
        <v>5274</v>
      </c>
      <c r="D165" s="76" t="s">
        <v>69</v>
      </c>
      <c r="E165" s="12">
        <v>44489</v>
      </c>
      <c r="F165" s="74" t="s">
        <v>523</v>
      </c>
      <c r="G165" s="12" t="s">
        <v>4422</v>
      </c>
      <c r="H165" s="75" t="s">
        <v>4423</v>
      </c>
      <c r="I165" s="15">
        <v>70</v>
      </c>
      <c r="J165" s="15">
        <v>26</v>
      </c>
      <c r="K165" s="15">
        <v>11</v>
      </c>
      <c r="L165" s="15">
        <v>1</v>
      </c>
      <c r="M165" s="79">
        <v>5.0049999999999999</v>
      </c>
      <c r="N165" s="101">
        <v>5.0049999999999999</v>
      </c>
      <c r="O165" s="63">
        <v>2530</v>
      </c>
      <c r="P165" s="64">
        <f>Table22457891011234567891011121314151617181920212223242526272829303132333435363738[[#This Row],[PEMBULATAN]]*O165</f>
        <v>12662.65</v>
      </c>
    </row>
    <row r="166" spans="1:16" ht="24" customHeight="1" x14ac:dyDescent="0.2">
      <c r="A166" s="13"/>
      <c r="B166" s="73"/>
      <c r="C166" s="71" t="s">
        <v>5275</v>
      </c>
      <c r="D166" s="76" t="s">
        <v>69</v>
      </c>
      <c r="E166" s="12">
        <v>44489</v>
      </c>
      <c r="F166" s="74" t="s">
        <v>523</v>
      </c>
      <c r="G166" s="12" t="s">
        <v>4422</v>
      </c>
      <c r="H166" s="75" t="s">
        <v>4423</v>
      </c>
      <c r="I166" s="15">
        <v>62</v>
      </c>
      <c r="J166" s="15">
        <v>64</v>
      </c>
      <c r="K166" s="15">
        <v>25</v>
      </c>
      <c r="L166" s="15">
        <v>10</v>
      </c>
      <c r="M166" s="79">
        <v>24.8</v>
      </c>
      <c r="N166" s="101">
        <v>24.8</v>
      </c>
      <c r="O166" s="63">
        <v>2530</v>
      </c>
      <c r="P166" s="64">
        <f>Table22457891011234567891011121314151617181920212223242526272829303132333435363738[[#This Row],[PEMBULATAN]]*O166</f>
        <v>62744</v>
      </c>
    </row>
    <row r="167" spans="1:16" ht="24" customHeight="1" x14ac:dyDescent="0.2">
      <c r="A167" s="13"/>
      <c r="B167" s="73"/>
      <c r="C167" s="71" t="s">
        <v>5276</v>
      </c>
      <c r="D167" s="76" t="s">
        <v>69</v>
      </c>
      <c r="E167" s="12">
        <v>44489</v>
      </c>
      <c r="F167" s="74" t="s">
        <v>523</v>
      </c>
      <c r="G167" s="12" t="s">
        <v>4422</v>
      </c>
      <c r="H167" s="75" t="s">
        <v>4423</v>
      </c>
      <c r="I167" s="15">
        <v>150</v>
      </c>
      <c r="J167" s="15">
        <v>24</v>
      </c>
      <c r="K167" s="15">
        <v>13</v>
      </c>
      <c r="L167" s="15">
        <v>5</v>
      </c>
      <c r="M167" s="79">
        <v>11.7</v>
      </c>
      <c r="N167" s="101">
        <v>11.7</v>
      </c>
      <c r="O167" s="63">
        <v>2530</v>
      </c>
      <c r="P167" s="64">
        <f>Table22457891011234567891011121314151617181920212223242526272829303132333435363738[[#This Row],[PEMBULATAN]]*O167</f>
        <v>29601</v>
      </c>
    </row>
    <row r="168" spans="1:16" ht="24" customHeight="1" x14ac:dyDescent="0.2">
      <c r="A168" s="13"/>
      <c r="B168" s="73"/>
      <c r="C168" s="71" t="s">
        <v>5277</v>
      </c>
      <c r="D168" s="76" t="s">
        <v>69</v>
      </c>
      <c r="E168" s="12">
        <v>44489</v>
      </c>
      <c r="F168" s="74" t="s">
        <v>523</v>
      </c>
      <c r="G168" s="12" t="s">
        <v>4422</v>
      </c>
      <c r="H168" s="75" t="s">
        <v>4423</v>
      </c>
      <c r="I168" s="15">
        <v>70</v>
      </c>
      <c r="J168" s="15">
        <v>60</v>
      </c>
      <c r="K168" s="15">
        <v>25</v>
      </c>
      <c r="L168" s="15">
        <v>8</v>
      </c>
      <c r="M168" s="79">
        <v>26.25</v>
      </c>
      <c r="N168" s="101">
        <v>26.25</v>
      </c>
      <c r="O168" s="63">
        <v>2530</v>
      </c>
      <c r="P168" s="64">
        <f>Table22457891011234567891011121314151617181920212223242526272829303132333435363738[[#This Row],[PEMBULATAN]]*O168</f>
        <v>66412.5</v>
      </c>
    </row>
    <row r="169" spans="1:16" ht="24" customHeight="1" x14ac:dyDescent="0.2">
      <c r="A169" s="13"/>
      <c r="B169" s="73"/>
      <c r="C169" s="71" t="s">
        <v>5278</v>
      </c>
      <c r="D169" s="76" t="s">
        <v>69</v>
      </c>
      <c r="E169" s="12">
        <v>44489</v>
      </c>
      <c r="F169" s="74" t="s">
        <v>523</v>
      </c>
      <c r="G169" s="12" t="s">
        <v>4422</v>
      </c>
      <c r="H169" s="75" t="s">
        <v>4423</v>
      </c>
      <c r="I169" s="15">
        <v>97</v>
      </c>
      <c r="J169" s="15">
        <v>56</v>
      </c>
      <c r="K169" s="15">
        <v>33</v>
      </c>
      <c r="L169" s="15">
        <v>32</v>
      </c>
      <c r="M169" s="79">
        <v>44.814</v>
      </c>
      <c r="N169" s="101">
        <v>44.814</v>
      </c>
      <c r="O169" s="63">
        <v>2530</v>
      </c>
      <c r="P169" s="64">
        <f>Table22457891011234567891011121314151617181920212223242526272829303132333435363738[[#This Row],[PEMBULATAN]]*O169</f>
        <v>113379.42</v>
      </c>
    </row>
    <row r="170" spans="1:16" ht="24" customHeight="1" x14ac:dyDescent="0.2">
      <c r="A170" s="13"/>
      <c r="B170" s="73"/>
      <c r="C170" s="71" t="s">
        <v>5279</v>
      </c>
      <c r="D170" s="76" t="s">
        <v>69</v>
      </c>
      <c r="E170" s="12">
        <v>44489</v>
      </c>
      <c r="F170" s="74" t="s">
        <v>523</v>
      </c>
      <c r="G170" s="12" t="s">
        <v>4422</v>
      </c>
      <c r="H170" s="75" t="s">
        <v>4423</v>
      </c>
      <c r="I170" s="15">
        <v>40</v>
      </c>
      <c r="J170" s="15">
        <v>38</v>
      </c>
      <c r="K170" s="15">
        <v>27</v>
      </c>
      <c r="L170" s="15">
        <v>8</v>
      </c>
      <c r="M170" s="79">
        <v>10.26</v>
      </c>
      <c r="N170" s="101">
        <v>10.26</v>
      </c>
      <c r="O170" s="63">
        <v>2530</v>
      </c>
      <c r="P170" s="64">
        <f>Table22457891011234567891011121314151617181920212223242526272829303132333435363738[[#This Row],[PEMBULATAN]]*O170</f>
        <v>25957.8</v>
      </c>
    </row>
    <row r="171" spans="1:16" ht="24" customHeight="1" x14ac:dyDescent="0.2">
      <c r="A171" s="13"/>
      <c r="B171" s="73"/>
      <c r="C171" s="71" t="s">
        <v>5280</v>
      </c>
      <c r="D171" s="76" t="s">
        <v>69</v>
      </c>
      <c r="E171" s="12">
        <v>44489</v>
      </c>
      <c r="F171" s="74" t="s">
        <v>523</v>
      </c>
      <c r="G171" s="12" t="s">
        <v>4422</v>
      </c>
      <c r="H171" s="75" t="s">
        <v>4423</v>
      </c>
      <c r="I171" s="15">
        <v>68</v>
      </c>
      <c r="J171" s="15">
        <v>57</v>
      </c>
      <c r="K171" s="15">
        <v>40</v>
      </c>
      <c r="L171" s="15">
        <v>11</v>
      </c>
      <c r="M171" s="79">
        <v>38.76</v>
      </c>
      <c r="N171" s="101">
        <v>38.76</v>
      </c>
      <c r="O171" s="63">
        <v>2530</v>
      </c>
      <c r="P171" s="64">
        <f>Table22457891011234567891011121314151617181920212223242526272829303132333435363738[[#This Row],[PEMBULATAN]]*O171</f>
        <v>98062.799999999988</v>
      </c>
    </row>
    <row r="172" spans="1:16" ht="24" customHeight="1" x14ac:dyDescent="0.2">
      <c r="A172" s="13"/>
      <c r="B172" s="73"/>
      <c r="C172" s="71" t="s">
        <v>5281</v>
      </c>
      <c r="D172" s="76" t="s">
        <v>69</v>
      </c>
      <c r="E172" s="12">
        <v>44489</v>
      </c>
      <c r="F172" s="74" t="s">
        <v>523</v>
      </c>
      <c r="G172" s="12" t="s">
        <v>4422</v>
      </c>
      <c r="H172" s="75" t="s">
        <v>4423</v>
      </c>
      <c r="I172" s="15">
        <v>34</v>
      </c>
      <c r="J172" s="15">
        <v>30</v>
      </c>
      <c r="K172" s="15">
        <v>34</v>
      </c>
      <c r="L172" s="15">
        <v>12</v>
      </c>
      <c r="M172" s="79">
        <v>8.67</v>
      </c>
      <c r="N172" s="101">
        <v>12</v>
      </c>
      <c r="O172" s="63">
        <v>2530</v>
      </c>
      <c r="P172" s="64">
        <f>Table22457891011234567891011121314151617181920212223242526272829303132333435363738[[#This Row],[PEMBULATAN]]*O172</f>
        <v>30360</v>
      </c>
    </row>
    <row r="173" spans="1:16" ht="24" customHeight="1" x14ac:dyDescent="0.2">
      <c r="A173" s="13"/>
      <c r="B173" s="73"/>
      <c r="C173" s="71" t="s">
        <v>5282</v>
      </c>
      <c r="D173" s="76" t="s">
        <v>69</v>
      </c>
      <c r="E173" s="12">
        <v>44489</v>
      </c>
      <c r="F173" s="74" t="s">
        <v>523</v>
      </c>
      <c r="G173" s="12" t="s">
        <v>4422</v>
      </c>
      <c r="H173" s="75" t="s">
        <v>4423</v>
      </c>
      <c r="I173" s="15">
        <v>38</v>
      </c>
      <c r="J173" s="15">
        <v>33</v>
      </c>
      <c r="K173" s="15">
        <v>32</v>
      </c>
      <c r="L173" s="15">
        <v>13</v>
      </c>
      <c r="M173" s="79">
        <v>10.032</v>
      </c>
      <c r="N173" s="101">
        <v>13</v>
      </c>
      <c r="O173" s="63">
        <v>2530</v>
      </c>
      <c r="P173" s="64">
        <f>Table22457891011234567891011121314151617181920212223242526272829303132333435363738[[#This Row],[PEMBULATAN]]*O173</f>
        <v>32890</v>
      </c>
    </row>
    <row r="174" spans="1:16" ht="24" customHeight="1" x14ac:dyDescent="0.2">
      <c r="A174" s="13"/>
      <c r="B174" s="73"/>
      <c r="C174" s="71" t="s">
        <v>5283</v>
      </c>
      <c r="D174" s="76" t="s">
        <v>69</v>
      </c>
      <c r="E174" s="12">
        <v>44489</v>
      </c>
      <c r="F174" s="74" t="s">
        <v>523</v>
      </c>
      <c r="G174" s="12" t="s">
        <v>4422</v>
      </c>
      <c r="H174" s="75" t="s">
        <v>4423</v>
      </c>
      <c r="I174" s="15">
        <v>50</v>
      </c>
      <c r="J174" s="15">
        <v>23</v>
      </c>
      <c r="K174" s="15">
        <v>20</v>
      </c>
      <c r="L174" s="15">
        <v>4</v>
      </c>
      <c r="M174" s="79">
        <v>5.75</v>
      </c>
      <c r="N174" s="101">
        <v>5.75</v>
      </c>
      <c r="O174" s="63">
        <v>2530</v>
      </c>
      <c r="P174" s="64">
        <f>Table22457891011234567891011121314151617181920212223242526272829303132333435363738[[#This Row],[PEMBULATAN]]*O174</f>
        <v>14547.5</v>
      </c>
    </row>
    <row r="175" spans="1:16" ht="24" customHeight="1" x14ac:dyDescent="0.2">
      <c r="A175" s="13"/>
      <c r="B175" s="73"/>
      <c r="C175" s="71" t="s">
        <v>5284</v>
      </c>
      <c r="D175" s="76" t="s">
        <v>69</v>
      </c>
      <c r="E175" s="12">
        <v>44489</v>
      </c>
      <c r="F175" s="74" t="s">
        <v>523</v>
      </c>
      <c r="G175" s="12" t="s">
        <v>4422</v>
      </c>
      <c r="H175" s="75" t="s">
        <v>4423</v>
      </c>
      <c r="I175" s="15">
        <v>50</v>
      </c>
      <c r="J175" s="15">
        <v>35</v>
      </c>
      <c r="K175" s="15">
        <v>38</v>
      </c>
      <c r="L175" s="15">
        <v>11</v>
      </c>
      <c r="M175" s="79">
        <v>16.625</v>
      </c>
      <c r="N175" s="101">
        <v>16.625</v>
      </c>
      <c r="O175" s="63">
        <v>2530</v>
      </c>
      <c r="P175" s="64">
        <f>Table22457891011234567891011121314151617181920212223242526272829303132333435363738[[#This Row],[PEMBULATAN]]*O175</f>
        <v>42061.25</v>
      </c>
    </row>
    <row r="176" spans="1:16" ht="24" customHeight="1" x14ac:dyDescent="0.2">
      <c r="A176" s="13"/>
      <c r="B176" s="73"/>
      <c r="C176" s="71" t="s">
        <v>5285</v>
      </c>
      <c r="D176" s="76" t="s">
        <v>69</v>
      </c>
      <c r="E176" s="12">
        <v>44489</v>
      </c>
      <c r="F176" s="74" t="s">
        <v>523</v>
      </c>
      <c r="G176" s="12" t="s">
        <v>4422</v>
      </c>
      <c r="H176" s="75" t="s">
        <v>4423</v>
      </c>
      <c r="I176" s="15">
        <v>82</v>
      </c>
      <c r="J176" s="15">
        <v>62</v>
      </c>
      <c r="K176" s="15">
        <v>20</v>
      </c>
      <c r="L176" s="15">
        <v>5</v>
      </c>
      <c r="M176" s="79">
        <v>25.42</v>
      </c>
      <c r="N176" s="101">
        <v>26</v>
      </c>
      <c r="O176" s="63">
        <v>2530</v>
      </c>
      <c r="P176" s="64">
        <f>Table22457891011234567891011121314151617181920212223242526272829303132333435363738[[#This Row],[PEMBULATAN]]*O176</f>
        <v>65780</v>
      </c>
    </row>
    <row r="177" spans="1:16" ht="24" customHeight="1" x14ac:dyDescent="0.2">
      <c r="A177" s="13"/>
      <c r="B177" s="106"/>
      <c r="C177" s="71" t="s">
        <v>5286</v>
      </c>
      <c r="D177" s="76" t="s">
        <v>69</v>
      </c>
      <c r="E177" s="12">
        <v>44489</v>
      </c>
      <c r="F177" s="74" t="s">
        <v>523</v>
      </c>
      <c r="G177" s="12" t="s">
        <v>4422</v>
      </c>
      <c r="H177" s="75" t="s">
        <v>4423</v>
      </c>
      <c r="I177" s="15">
        <v>76</v>
      </c>
      <c r="J177" s="15">
        <v>54</v>
      </c>
      <c r="K177" s="15">
        <v>50</v>
      </c>
      <c r="L177" s="15">
        <v>10</v>
      </c>
      <c r="M177" s="79">
        <v>51.3</v>
      </c>
      <c r="N177" s="101">
        <v>52</v>
      </c>
      <c r="O177" s="63">
        <v>2530</v>
      </c>
      <c r="P177" s="64">
        <f>Table22457891011234567891011121314151617181920212223242526272829303132333435363738[[#This Row],[PEMBULATAN]]*O177</f>
        <v>131560</v>
      </c>
    </row>
    <row r="178" spans="1:16" ht="24" customHeight="1" x14ac:dyDescent="0.2">
      <c r="A178" s="13"/>
      <c r="B178" s="73" t="s">
        <v>5287</v>
      </c>
      <c r="C178" s="71" t="s">
        <v>5288</v>
      </c>
      <c r="D178" s="76" t="s">
        <v>69</v>
      </c>
      <c r="E178" s="12">
        <v>44489</v>
      </c>
      <c r="F178" s="74" t="s">
        <v>523</v>
      </c>
      <c r="G178" s="12" t="s">
        <v>4422</v>
      </c>
      <c r="H178" s="75" t="s">
        <v>4423</v>
      </c>
      <c r="I178" s="15">
        <v>61</v>
      </c>
      <c r="J178" s="15">
        <v>31</v>
      </c>
      <c r="K178" s="15">
        <v>26</v>
      </c>
      <c r="L178" s="15">
        <v>11</v>
      </c>
      <c r="M178" s="79">
        <v>12.291499999999999</v>
      </c>
      <c r="N178" s="101">
        <v>12.291499999999999</v>
      </c>
      <c r="O178" s="63">
        <v>2530</v>
      </c>
      <c r="P178" s="64">
        <f>Table22457891011234567891011121314151617181920212223242526272829303132333435363738[[#This Row],[PEMBULATAN]]*O178</f>
        <v>31097.494999999999</v>
      </c>
    </row>
    <row r="179" spans="1:16" ht="24" customHeight="1" x14ac:dyDescent="0.2">
      <c r="A179" s="13"/>
      <c r="B179" s="73"/>
      <c r="C179" s="71" t="s">
        <v>5289</v>
      </c>
      <c r="D179" s="76" t="s">
        <v>69</v>
      </c>
      <c r="E179" s="12">
        <v>44489</v>
      </c>
      <c r="F179" s="74" t="s">
        <v>523</v>
      </c>
      <c r="G179" s="12" t="s">
        <v>4422</v>
      </c>
      <c r="H179" s="75" t="s">
        <v>4423</v>
      </c>
      <c r="I179" s="15">
        <v>44</v>
      </c>
      <c r="J179" s="15">
        <v>40</v>
      </c>
      <c r="K179" s="15">
        <v>23</v>
      </c>
      <c r="L179" s="15">
        <v>7</v>
      </c>
      <c r="M179" s="79">
        <v>10.119999999999999</v>
      </c>
      <c r="N179" s="101">
        <v>10.119999999999999</v>
      </c>
      <c r="O179" s="63">
        <v>2530</v>
      </c>
      <c r="P179" s="64">
        <f>Table22457891011234567891011121314151617181920212223242526272829303132333435363738[[#This Row],[PEMBULATAN]]*O179</f>
        <v>25603.599999999999</v>
      </c>
    </row>
    <row r="180" spans="1:16" ht="24" customHeight="1" x14ac:dyDescent="0.2">
      <c r="A180" s="13"/>
      <c r="B180" s="73"/>
      <c r="C180" s="71" t="s">
        <v>5290</v>
      </c>
      <c r="D180" s="76" t="s">
        <v>69</v>
      </c>
      <c r="E180" s="12">
        <v>44489</v>
      </c>
      <c r="F180" s="74" t="s">
        <v>523</v>
      </c>
      <c r="G180" s="12" t="s">
        <v>4422</v>
      </c>
      <c r="H180" s="75" t="s">
        <v>4423</v>
      </c>
      <c r="I180" s="15">
        <v>57</v>
      </c>
      <c r="J180" s="15">
        <v>30</v>
      </c>
      <c r="K180" s="15">
        <v>25</v>
      </c>
      <c r="L180" s="15">
        <v>5</v>
      </c>
      <c r="M180" s="79">
        <v>10.6875</v>
      </c>
      <c r="N180" s="101">
        <v>10.6875</v>
      </c>
      <c r="O180" s="63">
        <v>2530</v>
      </c>
      <c r="P180" s="64">
        <f>Table22457891011234567891011121314151617181920212223242526272829303132333435363738[[#This Row],[PEMBULATAN]]*O180</f>
        <v>27039.375</v>
      </c>
    </row>
    <row r="181" spans="1:16" ht="24" customHeight="1" x14ac:dyDescent="0.2">
      <c r="A181" s="13"/>
      <c r="B181" s="73"/>
      <c r="C181" s="71" t="s">
        <v>5291</v>
      </c>
      <c r="D181" s="76" t="s">
        <v>69</v>
      </c>
      <c r="E181" s="12">
        <v>44489</v>
      </c>
      <c r="F181" s="74" t="s">
        <v>523</v>
      </c>
      <c r="G181" s="12" t="s">
        <v>4422</v>
      </c>
      <c r="H181" s="75" t="s">
        <v>4423</v>
      </c>
      <c r="I181" s="15">
        <v>38</v>
      </c>
      <c r="J181" s="15">
        <v>34</v>
      </c>
      <c r="K181" s="15">
        <v>17</v>
      </c>
      <c r="L181" s="15">
        <v>11</v>
      </c>
      <c r="M181" s="79">
        <v>5.4909999999999997</v>
      </c>
      <c r="N181" s="101">
        <v>11</v>
      </c>
      <c r="O181" s="63">
        <v>2530</v>
      </c>
      <c r="P181" s="64">
        <f>Table22457891011234567891011121314151617181920212223242526272829303132333435363738[[#This Row],[PEMBULATAN]]*O181</f>
        <v>27830</v>
      </c>
    </row>
    <row r="182" spans="1:16" ht="24" customHeight="1" x14ac:dyDescent="0.2">
      <c r="A182" s="13"/>
      <c r="B182" s="73"/>
      <c r="C182" s="71" t="s">
        <v>5292</v>
      </c>
      <c r="D182" s="76" t="s">
        <v>69</v>
      </c>
      <c r="E182" s="12">
        <v>44489</v>
      </c>
      <c r="F182" s="74" t="s">
        <v>523</v>
      </c>
      <c r="G182" s="12" t="s">
        <v>4422</v>
      </c>
      <c r="H182" s="75" t="s">
        <v>4423</v>
      </c>
      <c r="I182" s="15">
        <v>26</v>
      </c>
      <c r="J182" s="15">
        <v>20</v>
      </c>
      <c r="K182" s="15">
        <v>10</v>
      </c>
      <c r="L182" s="15">
        <v>2</v>
      </c>
      <c r="M182" s="79">
        <v>1.3</v>
      </c>
      <c r="N182" s="101">
        <v>2</v>
      </c>
      <c r="O182" s="63">
        <v>2530</v>
      </c>
      <c r="P182" s="64">
        <f>Table22457891011234567891011121314151617181920212223242526272829303132333435363738[[#This Row],[PEMBULATAN]]*O182</f>
        <v>5060</v>
      </c>
    </row>
    <row r="183" spans="1:16" ht="24" customHeight="1" x14ac:dyDescent="0.2">
      <c r="A183" s="13"/>
      <c r="B183" s="106"/>
      <c r="C183" s="71" t="s">
        <v>5293</v>
      </c>
      <c r="D183" s="76" t="s">
        <v>69</v>
      </c>
      <c r="E183" s="12">
        <v>44489</v>
      </c>
      <c r="F183" s="74" t="s">
        <v>523</v>
      </c>
      <c r="G183" s="12" t="s">
        <v>4422</v>
      </c>
      <c r="H183" s="75" t="s">
        <v>4423</v>
      </c>
      <c r="I183" s="15">
        <v>59</v>
      </c>
      <c r="J183" s="15">
        <v>36</v>
      </c>
      <c r="K183" s="15">
        <v>10</v>
      </c>
      <c r="L183" s="15">
        <v>1</v>
      </c>
      <c r="M183" s="79">
        <v>5.31</v>
      </c>
      <c r="N183" s="101">
        <v>6</v>
      </c>
      <c r="O183" s="63">
        <v>2530</v>
      </c>
      <c r="P183" s="64">
        <f>Table22457891011234567891011121314151617181920212223242526272829303132333435363738[[#This Row],[PEMBULATAN]]*O183</f>
        <v>15180</v>
      </c>
    </row>
    <row r="184" spans="1:16" ht="24" customHeight="1" x14ac:dyDescent="0.2">
      <c r="A184" s="13"/>
      <c r="B184" s="73" t="s">
        <v>5294</v>
      </c>
      <c r="C184" s="71" t="s">
        <v>5295</v>
      </c>
      <c r="D184" s="76" t="s">
        <v>69</v>
      </c>
      <c r="E184" s="12">
        <v>44489</v>
      </c>
      <c r="F184" s="74" t="s">
        <v>523</v>
      </c>
      <c r="G184" s="12" t="s">
        <v>4422</v>
      </c>
      <c r="H184" s="75" t="s">
        <v>4423</v>
      </c>
      <c r="I184" s="15">
        <v>41</v>
      </c>
      <c r="J184" s="15">
        <v>30</v>
      </c>
      <c r="K184" s="15">
        <v>15</v>
      </c>
      <c r="L184" s="15">
        <v>10</v>
      </c>
      <c r="M184" s="79">
        <v>4.6124999999999998</v>
      </c>
      <c r="N184" s="101">
        <v>10</v>
      </c>
      <c r="O184" s="63">
        <v>2530</v>
      </c>
      <c r="P184" s="64">
        <f>Table22457891011234567891011121314151617181920212223242526272829303132333435363738[[#This Row],[PEMBULATAN]]*O184</f>
        <v>25300</v>
      </c>
    </row>
    <row r="185" spans="1:16" ht="24" customHeight="1" x14ac:dyDescent="0.2">
      <c r="A185" s="13"/>
      <c r="B185" s="73"/>
      <c r="C185" s="71" t="s">
        <v>5296</v>
      </c>
      <c r="D185" s="76" t="s">
        <v>69</v>
      </c>
      <c r="E185" s="12">
        <v>44489</v>
      </c>
      <c r="F185" s="74" t="s">
        <v>523</v>
      </c>
      <c r="G185" s="12" t="s">
        <v>4422</v>
      </c>
      <c r="H185" s="75" t="s">
        <v>4423</v>
      </c>
      <c r="I185" s="15">
        <v>59</v>
      </c>
      <c r="J185" s="15">
        <v>46</v>
      </c>
      <c r="K185" s="15">
        <v>10</v>
      </c>
      <c r="L185" s="15">
        <v>10</v>
      </c>
      <c r="M185" s="79">
        <v>6.7850000000000001</v>
      </c>
      <c r="N185" s="101">
        <v>10</v>
      </c>
      <c r="O185" s="63">
        <v>2530</v>
      </c>
      <c r="P185" s="64">
        <f>Table22457891011234567891011121314151617181920212223242526272829303132333435363738[[#This Row],[PEMBULATAN]]*O185</f>
        <v>25300</v>
      </c>
    </row>
    <row r="186" spans="1:16" ht="24" customHeight="1" x14ac:dyDescent="0.2">
      <c r="A186" s="13"/>
      <c r="B186" s="73"/>
      <c r="C186" s="71" t="s">
        <v>5297</v>
      </c>
      <c r="D186" s="76" t="s">
        <v>69</v>
      </c>
      <c r="E186" s="12">
        <v>44489</v>
      </c>
      <c r="F186" s="74" t="s">
        <v>523</v>
      </c>
      <c r="G186" s="12" t="s">
        <v>4422</v>
      </c>
      <c r="H186" s="75" t="s">
        <v>4423</v>
      </c>
      <c r="I186" s="15">
        <v>58</v>
      </c>
      <c r="J186" s="15">
        <v>41</v>
      </c>
      <c r="K186" s="15">
        <v>8</v>
      </c>
      <c r="L186" s="15">
        <v>10</v>
      </c>
      <c r="M186" s="79">
        <v>4.7560000000000002</v>
      </c>
      <c r="N186" s="101">
        <v>10</v>
      </c>
      <c r="O186" s="63">
        <v>2530</v>
      </c>
      <c r="P186" s="64">
        <f>Table22457891011234567891011121314151617181920212223242526272829303132333435363738[[#This Row],[PEMBULATAN]]*O186</f>
        <v>25300</v>
      </c>
    </row>
    <row r="187" spans="1:16" ht="24" customHeight="1" x14ac:dyDescent="0.2">
      <c r="A187" s="13"/>
      <c r="B187" s="73"/>
      <c r="C187" s="71" t="s">
        <v>5298</v>
      </c>
      <c r="D187" s="76" t="s">
        <v>69</v>
      </c>
      <c r="E187" s="12">
        <v>44489</v>
      </c>
      <c r="F187" s="74" t="s">
        <v>523</v>
      </c>
      <c r="G187" s="12" t="s">
        <v>4422</v>
      </c>
      <c r="H187" s="75" t="s">
        <v>4423</v>
      </c>
      <c r="I187" s="15">
        <v>58</v>
      </c>
      <c r="J187" s="15">
        <v>41</v>
      </c>
      <c r="K187" s="15">
        <v>8</v>
      </c>
      <c r="L187" s="15">
        <v>10</v>
      </c>
      <c r="M187" s="79">
        <v>4.7560000000000002</v>
      </c>
      <c r="N187" s="101">
        <v>10</v>
      </c>
      <c r="O187" s="63">
        <v>2530</v>
      </c>
      <c r="P187" s="64">
        <f>Table22457891011234567891011121314151617181920212223242526272829303132333435363738[[#This Row],[PEMBULATAN]]*O187</f>
        <v>25300</v>
      </c>
    </row>
    <row r="188" spans="1:16" ht="24" customHeight="1" x14ac:dyDescent="0.2">
      <c r="A188" s="13"/>
      <c r="B188" s="73"/>
      <c r="C188" s="71" t="s">
        <v>5299</v>
      </c>
      <c r="D188" s="76" t="s">
        <v>69</v>
      </c>
      <c r="E188" s="12">
        <v>44489</v>
      </c>
      <c r="F188" s="74" t="s">
        <v>523</v>
      </c>
      <c r="G188" s="12" t="s">
        <v>4422</v>
      </c>
      <c r="H188" s="75" t="s">
        <v>4423</v>
      </c>
      <c r="I188" s="15">
        <v>41</v>
      </c>
      <c r="J188" s="15">
        <v>30</v>
      </c>
      <c r="K188" s="15">
        <v>15</v>
      </c>
      <c r="L188" s="15">
        <v>10</v>
      </c>
      <c r="M188" s="79">
        <v>4.6124999999999998</v>
      </c>
      <c r="N188" s="101">
        <v>10</v>
      </c>
      <c r="O188" s="63">
        <v>2530</v>
      </c>
      <c r="P188" s="64">
        <f>Table22457891011234567891011121314151617181920212223242526272829303132333435363738[[#This Row],[PEMBULATAN]]*O188</f>
        <v>25300</v>
      </c>
    </row>
    <row r="189" spans="1:16" ht="24" customHeight="1" x14ac:dyDescent="0.2">
      <c r="A189" s="13"/>
      <c r="B189" s="73"/>
      <c r="C189" s="71" t="s">
        <v>5300</v>
      </c>
      <c r="D189" s="76" t="s">
        <v>69</v>
      </c>
      <c r="E189" s="12">
        <v>44489</v>
      </c>
      <c r="F189" s="74" t="s">
        <v>523</v>
      </c>
      <c r="G189" s="12" t="s">
        <v>4422</v>
      </c>
      <c r="H189" s="75" t="s">
        <v>4423</v>
      </c>
      <c r="I189" s="15">
        <v>31</v>
      </c>
      <c r="J189" s="15">
        <v>26</v>
      </c>
      <c r="K189" s="15">
        <v>26</v>
      </c>
      <c r="L189" s="15">
        <v>6</v>
      </c>
      <c r="M189" s="79">
        <v>5.2389999999999999</v>
      </c>
      <c r="N189" s="101">
        <v>6</v>
      </c>
      <c r="O189" s="63">
        <v>2530</v>
      </c>
      <c r="P189" s="64">
        <f>Table22457891011234567891011121314151617181920212223242526272829303132333435363738[[#This Row],[PEMBULATAN]]*O189</f>
        <v>15180</v>
      </c>
    </row>
    <row r="190" spans="1:16" ht="24" customHeight="1" x14ac:dyDescent="0.2">
      <c r="A190" s="13"/>
      <c r="B190" s="73"/>
      <c r="C190" s="71" t="s">
        <v>5301</v>
      </c>
      <c r="D190" s="76" t="s">
        <v>69</v>
      </c>
      <c r="E190" s="12">
        <v>44489</v>
      </c>
      <c r="F190" s="74" t="s">
        <v>523</v>
      </c>
      <c r="G190" s="12" t="s">
        <v>4422</v>
      </c>
      <c r="H190" s="75" t="s">
        <v>4423</v>
      </c>
      <c r="I190" s="15">
        <v>73</v>
      </c>
      <c r="J190" s="15">
        <v>53</v>
      </c>
      <c r="K190" s="15">
        <v>22</v>
      </c>
      <c r="L190" s="15">
        <v>8</v>
      </c>
      <c r="M190" s="79">
        <v>21.279499999999999</v>
      </c>
      <c r="N190" s="101">
        <v>21.279499999999999</v>
      </c>
      <c r="O190" s="63">
        <v>2530</v>
      </c>
      <c r="P190" s="64">
        <f>Table22457891011234567891011121314151617181920212223242526272829303132333435363738[[#This Row],[PEMBULATAN]]*O190</f>
        <v>53837.134999999995</v>
      </c>
    </row>
    <row r="191" spans="1:16" ht="24" customHeight="1" x14ac:dyDescent="0.2">
      <c r="A191" s="13"/>
      <c r="B191" s="73"/>
      <c r="C191" s="71" t="s">
        <v>5302</v>
      </c>
      <c r="D191" s="76" t="s">
        <v>69</v>
      </c>
      <c r="E191" s="12">
        <v>44489</v>
      </c>
      <c r="F191" s="74" t="s">
        <v>523</v>
      </c>
      <c r="G191" s="12" t="s">
        <v>4422</v>
      </c>
      <c r="H191" s="75" t="s">
        <v>4423</v>
      </c>
      <c r="I191" s="15">
        <v>29</v>
      </c>
      <c r="J191" s="15">
        <v>34</v>
      </c>
      <c r="K191" s="15">
        <v>22</v>
      </c>
      <c r="L191" s="15">
        <v>10</v>
      </c>
      <c r="M191" s="79">
        <v>5.423</v>
      </c>
      <c r="N191" s="101">
        <v>10</v>
      </c>
      <c r="O191" s="63">
        <v>2530</v>
      </c>
      <c r="P191" s="64">
        <f>Table22457891011234567891011121314151617181920212223242526272829303132333435363738[[#This Row],[PEMBULATAN]]*O191</f>
        <v>25300</v>
      </c>
    </row>
    <row r="192" spans="1:16" ht="24" customHeight="1" x14ac:dyDescent="0.2">
      <c r="A192" s="13"/>
      <c r="B192" s="73"/>
      <c r="C192" s="71" t="s">
        <v>5303</v>
      </c>
      <c r="D192" s="76" t="s">
        <v>69</v>
      </c>
      <c r="E192" s="12">
        <v>44489</v>
      </c>
      <c r="F192" s="74" t="s">
        <v>523</v>
      </c>
      <c r="G192" s="12" t="s">
        <v>4422</v>
      </c>
      <c r="H192" s="75" t="s">
        <v>4423</v>
      </c>
      <c r="I192" s="15">
        <v>41</v>
      </c>
      <c r="J192" s="15">
        <v>30</v>
      </c>
      <c r="K192" s="15">
        <v>15</v>
      </c>
      <c r="L192" s="15">
        <v>10</v>
      </c>
      <c r="M192" s="79">
        <v>4.6124999999999998</v>
      </c>
      <c r="N192" s="101">
        <v>10</v>
      </c>
      <c r="O192" s="63">
        <v>2530</v>
      </c>
      <c r="P192" s="64">
        <f>Table22457891011234567891011121314151617181920212223242526272829303132333435363738[[#This Row],[PEMBULATAN]]*O192</f>
        <v>25300</v>
      </c>
    </row>
    <row r="193" spans="1:16" ht="24" customHeight="1" x14ac:dyDescent="0.2">
      <c r="A193" s="13"/>
      <c r="B193" s="73"/>
      <c r="C193" s="71" t="s">
        <v>5304</v>
      </c>
      <c r="D193" s="76" t="s">
        <v>69</v>
      </c>
      <c r="E193" s="12">
        <v>44489</v>
      </c>
      <c r="F193" s="74" t="s">
        <v>523</v>
      </c>
      <c r="G193" s="12" t="s">
        <v>4422</v>
      </c>
      <c r="H193" s="75" t="s">
        <v>4423</v>
      </c>
      <c r="I193" s="15">
        <v>58</v>
      </c>
      <c r="J193" s="15">
        <v>10</v>
      </c>
      <c r="K193" s="15">
        <v>10</v>
      </c>
      <c r="L193" s="15">
        <v>9</v>
      </c>
      <c r="M193" s="79">
        <v>1.45</v>
      </c>
      <c r="N193" s="101">
        <v>9</v>
      </c>
      <c r="O193" s="63">
        <v>2530</v>
      </c>
      <c r="P193" s="64">
        <f>Table22457891011234567891011121314151617181920212223242526272829303132333435363738[[#This Row],[PEMBULATAN]]*O193</f>
        <v>22770</v>
      </c>
    </row>
    <row r="194" spans="1:16" ht="24" customHeight="1" x14ac:dyDescent="0.2">
      <c r="A194" s="13"/>
      <c r="B194" s="73"/>
      <c r="C194" s="71" t="s">
        <v>5305</v>
      </c>
      <c r="D194" s="76" t="s">
        <v>69</v>
      </c>
      <c r="E194" s="12">
        <v>44489</v>
      </c>
      <c r="F194" s="74" t="s">
        <v>523</v>
      </c>
      <c r="G194" s="12" t="s">
        <v>4422</v>
      </c>
      <c r="H194" s="75" t="s">
        <v>4423</v>
      </c>
      <c r="I194" s="15">
        <v>43</v>
      </c>
      <c r="J194" s="15">
        <v>34</v>
      </c>
      <c r="K194" s="15">
        <v>30</v>
      </c>
      <c r="L194" s="15">
        <v>9</v>
      </c>
      <c r="M194" s="79">
        <v>10.965</v>
      </c>
      <c r="N194" s="101">
        <v>10.965</v>
      </c>
      <c r="O194" s="63">
        <v>2530</v>
      </c>
      <c r="P194" s="64">
        <f>Table22457891011234567891011121314151617181920212223242526272829303132333435363738[[#This Row],[PEMBULATAN]]*O194</f>
        <v>27741.45</v>
      </c>
    </row>
    <row r="195" spans="1:16" ht="24" customHeight="1" x14ac:dyDescent="0.2">
      <c r="A195" s="13"/>
      <c r="B195" s="73"/>
      <c r="C195" s="71" t="s">
        <v>5306</v>
      </c>
      <c r="D195" s="76" t="s">
        <v>69</v>
      </c>
      <c r="E195" s="12">
        <v>44489</v>
      </c>
      <c r="F195" s="74" t="s">
        <v>523</v>
      </c>
      <c r="G195" s="12" t="s">
        <v>4422</v>
      </c>
      <c r="H195" s="75" t="s">
        <v>4423</v>
      </c>
      <c r="I195" s="15">
        <v>36</v>
      </c>
      <c r="J195" s="15">
        <v>35</v>
      </c>
      <c r="K195" s="15">
        <v>19</v>
      </c>
      <c r="L195" s="15">
        <v>12</v>
      </c>
      <c r="M195" s="79">
        <v>5.9850000000000003</v>
      </c>
      <c r="N195" s="101">
        <v>12</v>
      </c>
      <c r="O195" s="63">
        <v>2530</v>
      </c>
      <c r="P195" s="64">
        <f>Table22457891011234567891011121314151617181920212223242526272829303132333435363738[[#This Row],[PEMBULATAN]]*O195</f>
        <v>30360</v>
      </c>
    </row>
    <row r="196" spans="1:16" ht="24" customHeight="1" x14ac:dyDescent="0.2">
      <c r="A196" s="13"/>
      <c r="B196" s="73"/>
      <c r="C196" s="71" t="s">
        <v>5307</v>
      </c>
      <c r="D196" s="76" t="s">
        <v>69</v>
      </c>
      <c r="E196" s="12">
        <v>44489</v>
      </c>
      <c r="F196" s="74" t="s">
        <v>523</v>
      </c>
      <c r="G196" s="12" t="s">
        <v>4422</v>
      </c>
      <c r="H196" s="75" t="s">
        <v>4423</v>
      </c>
      <c r="I196" s="15">
        <v>44</v>
      </c>
      <c r="J196" s="15">
        <v>34</v>
      </c>
      <c r="K196" s="15">
        <v>29</v>
      </c>
      <c r="L196" s="15">
        <v>9</v>
      </c>
      <c r="M196" s="79">
        <v>10.846</v>
      </c>
      <c r="N196" s="101">
        <v>10.846</v>
      </c>
      <c r="O196" s="63">
        <v>2530</v>
      </c>
      <c r="P196" s="64">
        <f>Table22457891011234567891011121314151617181920212223242526272829303132333435363738[[#This Row],[PEMBULATAN]]*O196</f>
        <v>27440.38</v>
      </c>
    </row>
    <row r="197" spans="1:16" ht="24" customHeight="1" x14ac:dyDescent="0.2">
      <c r="A197" s="13"/>
      <c r="B197" s="73"/>
      <c r="C197" s="71" t="s">
        <v>5308</v>
      </c>
      <c r="D197" s="76" t="s">
        <v>69</v>
      </c>
      <c r="E197" s="12">
        <v>44489</v>
      </c>
      <c r="F197" s="74" t="s">
        <v>523</v>
      </c>
      <c r="G197" s="12" t="s">
        <v>4422</v>
      </c>
      <c r="H197" s="75" t="s">
        <v>4423</v>
      </c>
      <c r="I197" s="15">
        <v>41</v>
      </c>
      <c r="J197" s="15">
        <v>35</v>
      </c>
      <c r="K197" s="15">
        <v>15</v>
      </c>
      <c r="L197" s="15">
        <v>10</v>
      </c>
      <c r="M197" s="79">
        <v>5.3812499999999996</v>
      </c>
      <c r="N197" s="101">
        <v>10</v>
      </c>
      <c r="O197" s="63">
        <v>2530</v>
      </c>
      <c r="P197" s="64">
        <f>Table22457891011234567891011121314151617181920212223242526272829303132333435363738[[#This Row],[PEMBULATAN]]*O197</f>
        <v>25300</v>
      </c>
    </row>
    <row r="198" spans="1:16" ht="24" customHeight="1" x14ac:dyDescent="0.2">
      <c r="A198" s="13"/>
      <c r="B198" s="73"/>
      <c r="C198" s="71" t="s">
        <v>5309</v>
      </c>
      <c r="D198" s="76" t="s">
        <v>69</v>
      </c>
      <c r="E198" s="12">
        <v>44489</v>
      </c>
      <c r="F198" s="74" t="s">
        <v>523</v>
      </c>
      <c r="G198" s="12" t="s">
        <v>4422</v>
      </c>
      <c r="H198" s="75" t="s">
        <v>4423</v>
      </c>
      <c r="I198" s="15">
        <v>41</v>
      </c>
      <c r="J198" s="15">
        <v>35</v>
      </c>
      <c r="K198" s="15">
        <v>15</v>
      </c>
      <c r="L198" s="15">
        <v>10</v>
      </c>
      <c r="M198" s="79">
        <v>5.3812499999999996</v>
      </c>
      <c r="N198" s="101">
        <v>10</v>
      </c>
      <c r="O198" s="63">
        <v>2530</v>
      </c>
      <c r="P198" s="64">
        <f>Table22457891011234567891011121314151617181920212223242526272829303132333435363738[[#This Row],[PEMBULATAN]]*O198</f>
        <v>25300</v>
      </c>
    </row>
    <row r="199" spans="1:16" ht="24" customHeight="1" x14ac:dyDescent="0.2">
      <c r="A199" s="13"/>
      <c r="B199" s="73"/>
      <c r="C199" s="71" t="s">
        <v>5310</v>
      </c>
      <c r="D199" s="76" t="s">
        <v>69</v>
      </c>
      <c r="E199" s="12">
        <v>44489</v>
      </c>
      <c r="F199" s="74" t="s">
        <v>523</v>
      </c>
      <c r="G199" s="12" t="s">
        <v>4422</v>
      </c>
      <c r="H199" s="75" t="s">
        <v>4423</v>
      </c>
      <c r="I199" s="15">
        <v>44</v>
      </c>
      <c r="J199" s="15">
        <v>35</v>
      </c>
      <c r="K199" s="15">
        <v>29</v>
      </c>
      <c r="L199" s="15">
        <v>9</v>
      </c>
      <c r="M199" s="79">
        <v>11.164999999999999</v>
      </c>
      <c r="N199" s="101">
        <v>11.164999999999999</v>
      </c>
      <c r="O199" s="63">
        <v>2530</v>
      </c>
      <c r="P199" s="64">
        <f>Table22457891011234567891011121314151617181920212223242526272829303132333435363738[[#This Row],[PEMBULATAN]]*O199</f>
        <v>28247.449999999997</v>
      </c>
    </row>
    <row r="200" spans="1:16" ht="24" customHeight="1" x14ac:dyDescent="0.2">
      <c r="A200" s="13"/>
      <c r="B200" s="73"/>
      <c r="C200" s="71" t="s">
        <v>5311</v>
      </c>
      <c r="D200" s="76" t="s">
        <v>69</v>
      </c>
      <c r="E200" s="12">
        <v>44489</v>
      </c>
      <c r="F200" s="74" t="s">
        <v>523</v>
      </c>
      <c r="G200" s="12" t="s">
        <v>4422</v>
      </c>
      <c r="H200" s="75" t="s">
        <v>4423</v>
      </c>
      <c r="I200" s="15">
        <v>62</v>
      </c>
      <c r="J200" s="15">
        <v>61</v>
      </c>
      <c r="K200" s="15">
        <v>75</v>
      </c>
      <c r="L200" s="15">
        <v>31</v>
      </c>
      <c r="M200" s="79">
        <v>70.912499999999994</v>
      </c>
      <c r="N200" s="101">
        <v>70.912499999999994</v>
      </c>
      <c r="O200" s="63">
        <v>2530</v>
      </c>
      <c r="P200" s="64">
        <f>Table22457891011234567891011121314151617181920212223242526272829303132333435363738[[#This Row],[PEMBULATAN]]*O200</f>
        <v>179408.625</v>
      </c>
    </row>
    <row r="201" spans="1:16" ht="24" customHeight="1" x14ac:dyDescent="0.2">
      <c r="A201" s="13"/>
      <c r="B201" s="73"/>
      <c r="C201" s="71" t="s">
        <v>5312</v>
      </c>
      <c r="D201" s="76" t="s">
        <v>69</v>
      </c>
      <c r="E201" s="12">
        <v>44489</v>
      </c>
      <c r="F201" s="74" t="s">
        <v>523</v>
      </c>
      <c r="G201" s="12" t="s">
        <v>4422</v>
      </c>
      <c r="H201" s="75" t="s">
        <v>4423</v>
      </c>
      <c r="I201" s="15">
        <v>62</v>
      </c>
      <c r="J201" s="15">
        <v>61</v>
      </c>
      <c r="K201" s="15">
        <v>75</v>
      </c>
      <c r="L201" s="15">
        <v>31</v>
      </c>
      <c r="M201" s="79">
        <v>70.912499999999994</v>
      </c>
      <c r="N201" s="101">
        <v>70.912499999999994</v>
      </c>
      <c r="O201" s="63">
        <v>2530</v>
      </c>
      <c r="P201" s="64">
        <f>Table22457891011234567891011121314151617181920212223242526272829303132333435363738[[#This Row],[PEMBULATAN]]*O201</f>
        <v>179408.625</v>
      </c>
    </row>
    <row r="202" spans="1:16" ht="24" customHeight="1" x14ac:dyDescent="0.2">
      <c r="A202" s="13"/>
      <c r="B202" s="73"/>
      <c r="C202" s="71" t="s">
        <v>5313</v>
      </c>
      <c r="D202" s="76" t="s">
        <v>69</v>
      </c>
      <c r="E202" s="12">
        <v>44489</v>
      </c>
      <c r="F202" s="74" t="s">
        <v>523</v>
      </c>
      <c r="G202" s="12" t="s">
        <v>4422</v>
      </c>
      <c r="H202" s="75" t="s">
        <v>4423</v>
      </c>
      <c r="I202" s="15">
        <v>62</v>
      </c>
      <c r="J202" s="15">
        <v>61</v>
      </c>
      <c r="K202" s="15">
        <v>75</v>
      </c>
      <c r="L202" s="15">
        <v>31</v>
      </c>
      <c r="M202" s="79">
        <v>70.912499999999994</v>
      </c>
      <c r="N202" s="101">
        <v>70.912499999999994</v>
      </c>
      <c r="O202" s="63">
        <v>2530</v>
      </c>
      <c r="P202" s="64">
        <f>Table22457891011234567891011121314151617181920212223242526272829303132333435363738[[#This Row],[PEMBULATAN]]*O202</f>
        <v>179408.625</v>
      </c>
    </row>
    <row r="203" spans="1:16" ht="24" customHeight="1" x14ac:dyDescent="0.2">
      <c r="A203" s="13"/>
      <c r="B203" s="106"/>
      <c r="C203" s="8" t="s">
        <v>5314</v>
      </c>
      <c r="D203" s="74" t="s">
        <v>69</v>
      </c>
      <c r="E203" s="12">
        <v>44489</v>
      </c>
      <c r="F203" s="74" t="s">
        <v>523</v>
      </c>
      <c r="G203" s="12" t="s">
        <v>4422</v>
      </c>
      <c r="H203" s="9" t="s">
        <v>4423</v>
      </c>
      <c r="I203" s="1">
        <v>23</v>
      </c>
      <c r="J203" s="1">
        <v>21</v>
      </c>
      <c r="K203" s="1">
        <v>8</v>
      </c>
      <c r="L203" s="1">
        <v>4</v>
      </c>
      <c r="M203" s="78">
        <v>0.96599999999999997</v>
      </c>
      <c r="N203" s="101">
        <v>4</v>
      </c>
      <c r="O203" s="63">
        <v>2530</v>
      </c>
      <c r="P203" s="64">
        <f>Table22457891011234567891011121314151617181920212223242526272829303132333435363738[[#This Row],[PEMBULATAN]]*O203</f>
        <v>10120</v>
      </c>
    </row>
    <row r="204" spans="1:16" ht="22.5" customHeight="1" x14ac:dyDescent="0.2">
      <c r="A204" s="165" t="s">
        <v>30</v>
      </c>
      <c r="B204" s="166"/>
      <c r="C204" s="166"/>
      <c r="D204" s="166"/>
      <c r="E204" s="166"/>
      <c r="F204" s="166"/>
      <c r="G204" s="166"/>
      <c r="H204" s="166"/>
      <c r="I204" s="166"/>
      <c r="J204" s="166"/>
      <c r="K204" s="166"/>
      <c r="L204" s="167"/>
      <c r="M204" s="77">
        <f>SUBTOTAL(109,Table22457891011234567891011121314151617181920212223242526272829303132333435363738[KG VOLUME])</f>
        <v>3626.7942500000008</v>
      </c>
      <c r="N204" s="67">
        <f>SUM(N3:N203)</f>
        <v>3799.4842500000009</v>
      </c>
      <c r="O204" s="168">
        <f>SUM(P3:P203)</f>
        <v>9612695.152499998</v>
      </c>
      <c r="P204" s="169"/>
    </row>
    <row r="205" spans="1:16" ht="18" customHeight="1" x14ac:dyDescent="0.2">
      <c r="A205" s="84"/>
      <c r="B205" s="55" t="s">
        <v>42</v>
      </c>
      <c r="C205" s="54"/>
      <c r="D205" s="56" t="s">
        <v>43</v>
      </c>
      <c r="E205" s="84"/>
      <c r="F205" s="84"/>
      <c r="G205" s="84"/>
      <c r="H205" s="84"/>
      <c r="I205" s="84"/>
      <c r="J205" s="84"/>
      <c r="K205" s="84"/>
      <c r="L205" s="84"/>
      <c r="M205" s="85"/>
      <c r="N205" s="86" t="s">
        <v>51</v>
      </c>
      <c r="O205" s="87"/>
      <c r="P205" s="87">
        <f>O204*10%</f>
        <v>961269.51524999982</v>
      </c>
    </row>
    <row r="206" spans="1:16" ht="18" customHeight="1" thickBot="1" x14ac:dyDescent="0.25">
      <c r="A206" s="84"/>
      <c r="B206" s="55"/>
      <c r="C206" s="54"/>
      <c r="D206" s="56"/>
      <c r="E206" s="84"/>
      <c r="F206" s="84"/>
      <c r="G206" s="84"/>
      <c r="H206" s="84"/>
      <c r="I206" s="84"/>
      <c r="J206" s="84"/>
      <c r="K206" s="84"/>
      <c r="L206" s="84"/>
      <c r="M206" s="85"/>
      <c r="N206" s="88" t="s">
        <v>52</v>
      </c>
      <c r="O206" s="89"/>
      <c r="P206" s="89">
        <f>O204-P205</f>
        <v>8651425.6372499987</v>
      </c>
    </row>
    <row r="207" spans="1:16" ht="18" customHeight="1" x14ac:dyDescent="0.2">
      <c r="A207" s="10"/>
      <c r="H207" s="62"/>
      <c r="N207" s="61" t="s">
        <v>31</v>
      </c>
      <c r="P207" s="68">
        <f>P206*1%</f>
        <v>86514.256372499993</v>
      </c>
    </row>
    <row r="208" spans="1:16" ht="18" customHeight="1" thickBot="1" x14ac:dyDescent="0.25">
      <c r="A208" s="10"/>
      <c r="H208" s="62"/>
      <c r="N208" s="61" t="s">
        <v>53</v>
      </c>
      <c r="P208" s="70">
        <f>P206*2%</f>
        <v>173028.51274499999</v>
      </c>
    </row>
    <row r="209" spans="1:16" ht="18" customHeight="1" x14ac:dyDescent="0.2">
      <c r="A209" s="10"/>
      <c r="H209" s="62"/>
      <c r="N209" s="65" t="s">
        <v>32</v>
      </c>
      <c r="O209" s="66"/>
      <c r="P209" s="69">
        <f>P206+P207-P208</f>
        <v>8564911.3808774985</v>
      </c>
    </row>
    <row r="211" spans="1:16" x14ac:dyDescent="0.2">
      <c r="A211" s="10"/>
      <c r="H211" s="62"/>
      <c r="P211" s="70"/>
    </row>
    <row r="212" spans="1:16" x14ac:dyDescent="0.2">
      <c r="A212" s="10"/>
      <c r="H212" s="62"/>
      <c r="O212" s="57"/>
      <c r="P212" s="70"/>
    </row>
    <row r="213" spans="1:16" s="3" customFormat="1" x14ac:dyDescent="0.25">
      <c r="A213" s="10"/>
      <c r="B213" s="2"/>
      <c r="C213" s="2"/>
      <c r="E213" s="11"/>
      <c r="H213" s="62"/>
      <c r="N213" s="14"/>
      <c r="O213" s="14"/>
      <c r="P213" s="14"/>
    </row>
    <row r="214" spans="1:16" s="3" customFormat="1" x14ac:dyDescent="0.25">
      <c r="A214" s="10"/>
      <c r="B214" s="2"/>
      <c r="C214" s="2"/>
      <c r="E214" s="11"/>
      <c r="H214" s="62"/>
      <c r="N214" s="14"/>
      <c r="O214" s="14"/>
      <c r="P214" s="14"/>
    </row>
    <row r="215" spans="1:16" s="3" customFormat="1" x14ac:dyDescent="0.25">
      <c r="A215" s="10"/>
      <c r="B215" s="2"/>
      <c r="C215" s="2"/>
      <c r="E215" s="11"/>
      <c r="H215" s="62"/>
      <c r="N215" s="14"/>
      <c r="O215" s="14"/>
      <c r="P215" s="14"/>
    </row>
    <row r="216" spans="1:16" s="3" customFormat="1" x14ac:dyDescent="0.25">
      <c r="A216" s="10"/>
      <c r="B216" s="2"/>
      <c r="C216" s="2"/>
      <c r="E216" s="11"/>
      <c r="H216" s="62"/>
      <c r="N216" s="14"/>
      <c r="O216" s="14"/>
      <c r="P216" s="14"/>
    </row>
    <row r="217" spans="1:16" s="3" customFormat="1" x14ac:dyDescent="0.25">
      <c r="A217" s="10"/>
      <c r="B217" s="2"/>
      <c r="C217" s="2"/>
      <c r="E217" s="11"/>
      <c r="H217" s="62"/>
      <c r="N217" s="14"/>
      <c r="O217" s="14"/>
      <c r="P217" s="14"/>
    </row>
    <row r="218" spans="1:16" s="3" customFormat="1" x14ac:dyDescent="0.25">
      <c r="A218" s="10"/>
      <c r="B218" s="2"/>
      <c r="C218" s="2"/>
      <c r="E218" s="11"/>
      <c r="H218" s="62"/>
      <c r="N218" s="14"/>
      <c r="O218" s="14"/>
      <c r="P218" s="14"/>
    </row>
    <row r="219" spans="1:16" s="3" customFormat="1" x14ac:dyDescent="0.25">
      <c r="A219" s="10"/>
      <c r="B219" s="2"/>
      <c r="C219" s="2"/>
      <c r="E219" s="11"/>
      <c r="H219" s="62"/>
      <c r="N219" s="14"/>
      <c r="O219" s="14"/>
      <c r="P219" s="14"/>
    </row>
    <row r="220" spans="1:16" s="3" customFormat="1" x14ac:dyDescent="0.25">
      <c r="A220" s="10"/>
      <c r="B220" s="2"/>
      <c r="C220" s="2"/>
      <c r="E220" s="11"/>
      <c r="H220" s="62"/>
      <c r="N220" s="14"/>
      <c r="O220" s="14"/>
      <c r="P220" s="14"/>
    </row>
    <row r="221" spans="1:16" s="3" customFormat="1" x14ac:dyDescent="0.25">
      <c r="A221" s="10"/>
      <c r="B221" s="2"/>
      <c r="C221" s="2"/>
      <c r="E221" s="11"/>
      <c r="H221" s="62"/>
      <c r="N221" s="14"/>
      <c r="O221" s="14"/>
      <c r="P221" s="14"/>
    </row>
    <row r="222" spans="1:16" s="3" customFormat="1" x14ac:dyDescent="0.25">
      <c r="A222" s="10"/>
      <c r="B222" s="2"/>
      <c r="C222" s="2"/>
      <c r="E222" s="11"/>
      <c r="H222" s="62"/>
      <c r="N222" s="14"/>
      <c r="O222" s="14"/>
      <c r="P222" s="14"/>
    </row>
    <row r="223" spans="1:16" s="3" customFormat="1" x14ac:dyDescent="0.25">
      <c r="A223" s="10"/>
      <c r="B223" s="2"/>
      <c r="C223" s="2"/>
      <c r="E223" s="11"/>
      <c r="H223" s="62"/>
      <c r="N223" s="14"/>
      <c r="O223" s="14"/>
      <c r="P223" s="14"/>
    </row>
    <row r="224" spans="1:16" s="3" customFormat="1" x14ac:dyDescent="0.25">
      <c r="A224" s="10"/>
      <c r="B224" s="2"/>
      <c r="C224" s="2"/>
      <c r="E224" s="11"/>
      <c r="H224" s="62"/>
      <c r="N224" s="14"/>
      <c r="O224" s="14"/>
      <c r="P224" s="14"/>
    </row>
  </sheetData>
  <mergeCells count="2">
    <mergeCell ref="A204:L204"/>
    <mergeCell ref="O204:P204"/>
  </mergeCells>
  <conditionalFormatting sqref="B3:B202">
    <cfRule type="duplicateValues" dxfId="392" priority="2"/>
  </conditionalFormatting>
  <conditionalFormatting sqref="B203">
    <cfRule type="duplicateValues" dxfId="391" priority="11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66"/>
  <sheetViews>
    <sheetView zoomScale="110" zoomScaleNormal="110" workbookViewId="0">
      <pane xSplit="3" ySplit="2" topLeftCell="D39" activePane="bottomRight" state="frozen"/>
      <selection pane="topRight" activeCell="B1" sqref="B1"/>
      <selection pane="bottomLeft" activeCell="A3" sqref="A3"/>
      <selection pane="bottomRight" activeCell="N47" sqref="N47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403915</v>
      </c>
      <c r="B3" s="72" t="s">
        <v>5315</v>
      </c>
      <c r="C3" s="8" t="s">
        <v>5316</v>
      </c>
      <c r="D3" s="74" t="s">
        <v>69</v>
      </c>
      <c r="E3" s="12">
        <v>44490</v>
      </c>
      <c r="F3" s="74" t="s">
        <v>523</v>
      </c>
      <c r="G3" s="12" t="s">
        <v>59</v>
      </c>
      <c r="H3" s="9" t="s">
        <v>5317</v>
      </c>
      <c r="I3" s="1">
        <v>80</v>
      </c>
      <c r="J3" s="1">
        <v>50</v>
      </c>
      <c r="K3" s="1">
        <v>12</v>
      </c>
      <c r="L3" s="1">
        <v>3</v>
      </c>
      <c r="M3" s="78">
        <v>12</v>
      </c>
      <c r="N3" s="101">
        <v>12</v>
      </c>
      <c r="O3" s="63">
        <v>2530</v>
      </c>
      <c r="P3" s="64">
        <f>Table2245789101123456789101112131415161718192021222324252627282930313233343536373839[[#This Row],[PEMBULATAN]]*O3</f>
        <v>30360</v>
      </c>
    </row>
    <row r="4" spans="1:16" ht="26.25" customHeight="1" x14ac:dyDescent="0.2">
      <c r="A4" s="13"/>
      <c r="B4" s="73"/>
      <c r="C4" s="71" t="s">
        <v>5318</v>
      </c>
      <c r="D4" s="76" t="s">
        <v>69</v>
      </c>
      <c r="E4" s="12">
        <v>44490</v>
      </c>
      <c r="F4" s="74" t="s">
        <v>523</v>
      </c>
      <c r="G4" s="12" t="s">
        <v>59</v>
      </c>
      <c r="H4" s="75" t="s">
        <v>5317</v>
      </c>
      <c r="I4" s="15">
        <v>100</v>
      </c>
      <c r="J4" s="15">
        <v>63</v>
      </c>
      <c r="K4" s="15">
        <v>20</v>
      </c>
      <c r="L4" s="15">
        <v>22</v>
      </c>
      <c r="M4" s="79">
        <v>31.5</v>
      </c>
      <c r="N4" s="101">
        <v>31.5</v>
      </c>
      <c r="O4" s="63">
        <v>2530</v>
      </c>
      <c r="P4" s="64">
        <f>Table2245789101123456789101112131415161718192021222324252627282930313233343536373839[[#This Row],[PEMBULATAN]]*O4</f>
        <v>79695</v>
      </c>
    </row>
    <row r="5" spans="1:16" ht="26.25" customHeight="1" x14ac:dyDescent="0.2">
      <c r="A5" s="13"/>
      <c r="B5" s="73"/>
      <c r="C5" s="71" t="s">
        <v>5319</v>
      </c>
      <c r="D5" s="76" t="s">
        <v>69</v>
      </c>
      <c r="E5" s="12">
        <v>44490</v>
      </c>
      <c r="F5" s="74" t="s">
        <v>523</v>
      </c>
      <c r="G5" s="12" t="s">
        <v>59</v>
      </c>
      <c r="H5" s="75" t="s">
        <v>5317</v>
      </c>
      <c r="I5" s="15">
        <v>90</v>
      </c>
      <c r="J5" s="15">
        <v>60</v>
      </c>
      <c r="K5" s="15">
        <v>17</v>
      </c>
      <c r="L5" s="15">
        <v>8</v>
      </c>
      <c r="M5" s="79">
        <v>22.95</v>
      </c>
      <c r="N5" s="101">
        <v>22.95</v>
      </c>
      <c r="O5" s="63">
        <v>2530</v>
      </c>
      <c r="P5" s="64">
        <f>Table2245789101123456789101112131415161718192021222324252627282930313233343536373839[[#This Row],[PEMBULATAN]]*O5</f>
        <v>58063.5</v>
      </c>
    </row>
    <row r="6" spans="1:16" ht="26.25" customHeight="1" x14ac:dyDescent="0.2">
      <c r="A6" s="13"/>
      <c r="B6" s="73"/>
      <c r="C6" s="71" t="s">
        <v>5320</v>
      </c>
      <c r="D6" s="76" t="s">
        <v>69</v>
      </c>
      <c r="E6" s="12">
        <v>44490</v>
      </c>
      <c r="F6" s="74" t="s">
        <v>523</v>
      </c>
      <c r="G6" s="12" t="s">
        <v>59</v>
      </c>
      <c r="H6" s="75" t="s">
        <v>5317</v>
      </c>
      <c r="I6" s="15">
        <v>100</v>
      </c>
      <c r="J6" s="15">
        <v>66</v>
      </c>
      <c r="K6" s="15">
        <v>20</v>
      </c>
      <c r="L6" s="15">
        <v>20</v>
      </c>
      <c r="M6" s="79">
        <v>33</v>
      </c>
      <c r="N6" s="101">
        <v>33</v>
      </c>
      <c r="O6" s="63">
        <v>2530</v>
      </c>
      <c r="P6" s="64">
        <f>Table2245789101123456789101112131415161718192021222324252627282930313233343536373839[[#This Row],[PEMBULATAN]]*O6</f>
        <v>83490</v>
      </c>
    </row>
    <row r="7" spans="1:16" ht="26.25" customHeight="1" x14ac:dyDescent="0.2">
      <c r="A7" s="13"/>
      <c r="B7" s="73"/>
      <c r="C7" s="71" t="s">
        <v>5321</v>
      </c>
      <c r="D7" s="76" t="s">
        <v>69</v>
      </c>
      <c r="E7" s="12">
        <v>44490</v>
      </c>
      <c r="F7" s="74" t="s">
        <v>523</v>
      </c>
      <c r="G7" s="12" t="s">
        <v>59</v>
      </c>
      <c r="H7" s="75" t="s">
        <v>5317</v>
      </c>
      <c r="I7" s="15">
        <v>80</v>
      </c>
      <c r="J7" s="15">
        <v>65</v>
      </c>
      <c r="K7" s="15">
        <v>20</v>
      </c>
      <c r="L7" s="15">
        <v>7</v>
      </c>
      <c r="M7" s="79">
        <v>26</v>
      </c>
      <c r="N7" s="101">
        <v>26</v>
      </c>
      <c r="O7" s="63">
        <v>2530</v>
      </c>
      <c r="P7" s="64">
        <f>Table2245789101123456789101112131415161718192021222324252627282930313233343536373839[[#This Row],[PEMBULATAN]]*O7</f>
        <v>65780</v>
      </c>
    </row>
    <row r="8" spans="1:16" ht="26.25" customHeight="1" x14ac:dyDescent="0.2">
      <c r="A8" s="13"/>
      <c r="B8" s="73"/>
      <c r="C8" s="71" t="s">
        <v>5322</v>
      </c>
      <c r="D8" s="76" t="s">
        <v>69</v>
      </c>
      <c r="E8" s="12">
        <v>44490</v>
      </c>
      <c r="F8" s="74" t="s">
        <v>523</v>
      </c>
      <c r="G8" s="12" t="s">
        <v>59</v>
      </c>
      <c r="H8" s="75" t="s">
        <v>5317</v>
      </c>
      <c r="I8" s="15">
        <v>80</v>
      </c>
      <c r="J8" s="15">
        <v>63</v>
      </c>
      <c r="K8" s="15">
        <v>25</v>
      </c>
      <c r="L8" s="15">
        <v>9</v>
      </c>
      <c r="M8" s="79">
        <v>31.5</v>
      </c>
      <c r="N8" s="101">
        <v>31.5</v>
      </c>
      <c r="O8" s="63">
        <v>2530</v>
      </c>
      <c r="P8" s="64">
        <f>Table2245789101123456789101112131415161718192021222324252627282930313233343536373839[[#This Row],[PEMBULATAN]]*O8</f>
        <v>79695</v>
      </c>
    </row>
    <row r="9" spans="1:16" ht="26.25" customHeight="1" x14ac:dyDescent="0.2">
      <c r="A9" s="13"/>
      <c r="B9" s="73"/>
      <c r="C9" s="71" t="s">
        <v>5323</v>
      </c>
      <c r="D9" s="76" t="s">
        <v>69</v>
      </c>
      <c r="E9" s="12">
        <v>44490</v>
      </c>
      <c r="F9" s="74" t="s">
        <v>523</v>
      </c>
      <c r="G9" s="12" t="s">
        <v>59</v>
      </c>
      <c r="H9" s="75" t="s">
        <v>5317</v>
      </c>
      <c r="I9" s="15">
        <v>65</v>
      </c>
      <c r="J9" s="15">
        <v>45</v>
      </c>
      <c r="K9" s="15">
        <v>15</v>
      </c>
      <c r="L9" s="15">
        <v>6</v>
      </c>
      <c r="M9" s="79">
        <v>10.96875</v>
      </c>
      <c r="N9" s="101">
        <v>10.96875</v>
      </c>
      <c r="O9" s="63">
        <v>2530</v>
      </c>
      <c r="P9" s="64">
        <f>Table2245789101123456789101112131415161718192021222324252627282930313233343536373839[[#This Row],[PEMBULATAN]]*O9</f>
        <v>27750.9375</v>
      </c>
    </row>
    <row r="10" spans="1:16" ht="26.25" customHeight="1" x14ac:dyDescent="0.2">
      <c r="A10" s="13"/>
      <c r="B10" s="73"/>
      <c r="C10" s="71" t="s">
        <v>5324</v>
      </c>
      <c r="D10" s="76" t="s">
        <v>69</v>
      </c>
      <c r="E10" s="12">
        <v>44490</v>
      </c>
      <c r="F10" s="74" t="s">
        <v>523</v>
      </c>
      <c r="G10" s="12" t="s">
        <v>59</v>
      </c>
      <c r="H10" s="75" t="s">
        <v>5317</v>
      </c>
      <c r="I10" s="15">
        <v>85</v>
      </c>
      <c r="J10" s="15">
        <v>65</v>
      </c>
      <c r="K10" s="15">
        <v>20</v>
      </c>
      <c r="L10" s="15">
        <v>6</v>
      </c>
      <c r="M10" s="79">
        <v>27.625</v>
      </c>
      <c r="N10" s="101">
        <v>27.625</v>
      </c>
      <c r="O10" s="63">
        <v>2530</v>
      </c>
      <c r="P10" s="64">
        <f>Table2245789101123456789101112131415161718192021222324252627282930313233343536373839[[#This Row],[PEMBULATAN]]*O10</f>
        <v>69891.25</v>
      </c>
    </row>
    <row r="11" spans="1:16" ht="26.25" customHeight="1" x14ac:dyDescent="0.2">
      <c r="A11" s="13"/>
      <c r="B11" s="73"/>
      <c r="C11" s="71" t="s">
        <v>5325</v>
      </c>
      <c r="D11" s="76" t="s">
        <v>69</v>
      </c>
      <c r="E11" s="12">
        <v>44490</v>
      </c>
      <c r="F11" s="74" t="s">
        <v>523</v>
      </c>
      <c r="G11" s="12" t="s">
        <v>59</v>
      </c>
      <c r="H11" s="75" t="s">
        <v>5317</v>
      </c>
      <c r="I11" s="15">
        <v>60</v>
      </c>
      <c r="J11" s="15">
        <v>55</v>
      </c>
      <c r="K11" s="15">
        <v>15</v>
      </c>
      <c r="L11" s="15">
        <v>6</v>
      </c>
      <c r="M11" s="79">
        <v>12.375</v>
      </c>
      <c r="N11" s="101">
        <v>13</v>
      </c>
      <c r="O11" s="63">
        <v>2530</v>
      </c>
      <c r="P11" s="64">
        <f>Table2245789101123456789101112131415161718192021222324252627282930313233343536373839[[#This Row],[PEMBULATAN]]*O11</f>
        <v>32890</v>
      </c>
    </row>
    <row r="12" spans="1:16" ht="26.25" customHeight="1" x14ac:dyDescent="0.2">
      <c r="A12" s="13"/>
      <c r="B12" s="73"/>
      <c r="C12" s="71" t="s">
        <v>5326</v>
      </c>
      <c r="D12" s="76" t="s">
        <v>69</v>
      </c>
      <c r="E12" s="12">
        <v>44490</v>
      </c>
      <c r="F12" s="74" t="s">
        <v>523</v>
      </c>
      <c r="G12" s="12" t="s">
        <v>59</v>
      </c>
      <c r="H12" s="75" t="s">
        <v>5317</v>
      </c>
      <c r="I12" s="15">
        <v>60</v>
      </c>
      <c r="J12" s="15">
        <v>55</v>
      </c>
      <c r="K12" s="15">
        <v>15</v>
      </c>
      <c r="L12" s="15">
        <v>10</v>
      </c>
      <c r="M12" s="79">
        <v>12.375</v>
      </c>
      <c r="N12" s="101">
        <v>13</v>
      </c>
      <c r="O12" s="63">
        <v>2530</v>
      </c>
      <c r="P12" s="64">
        <f>Table2245789101123456789101112131415161718192021222324252627282930313233343536373839[[#This Row],[PEMBULATAN]]*O12</f>
        <v>32890</v>
      </c>
    </row>
    <row r="13" spans="1:16" ht="26.25" customHeight="1" x14ac:dyDescent="0.2">
      <c r="A13" s="13"/>
      <c r="B13" s="73"/>
      <c r="C13" s="71" t="s">
        <v>5327</v>
      </c>
      <c r="D13" s="76" t="s">
        <v>69</v>
      </c>
      <c r="E13" s="12">
        <v>44490</v>
      </c>
      <c r="F13" s="74" t="s">
        <v>523</v>
      </c>
      <c r="G13" s="12" t="s">
        <v>59</v>
      </c>
      <c r="H13" s="75" t="s">
        <v>5317</v>
      </c>
      <c r="I13" s="15">
        <v>100</v>
      </c>
      <c r="J13" s="15">
        <v>40</v>
      </c>
      <c r="K13" s="15">
        <v>20</v>
      </c>
      <c r="L13" s="15">
        <v>14</v>
      </c>
      <c r="M13" s="79">
        <v>20</v>
      </c>
      <c r="N13" s="101">
        <v>20</v>
      </c>
      <c r="O13" s="63">
        <v>2530</v>
      </c>
      <c r="P13" s="64">
        <f>Table2245789101123456789101112131415161718192021222324252627282930313233343536373839[[#This Row],[PEMBULATAN]]*O13</f>
        <v>50600</v>
      </c>
    </row>
    <row r="14" spans="1:16" ht="26.25" customHeight="1" x14ac:dyDescent="0.2">
      <c r="A14" s="13"/>
      <c r="B14" s="73"/>
      <c r="C14" s="71" t="s">
        <v>5328</v>
      </c>
      <c r="D14" s="76" t="s">
        <v>69</v>
      </c>
      <c r="E14" s="12">
        <v>44490</v>
      </c>
      <c r="F14" s="74" t="s">
        <v>523</v>
      </c>
      <c r="G14" s="12" t="s">
        <v>59</v>
      </c>
      <c r="H14" s="75" t="s">
        <v>5317</v>
      </c>
      <c r="I14" s="15">
        <v>90</v>
      </c>
      <c r="J14" s="15">
        <v>60</v>
      </c>
      <c r="K14" s="15">
        <v>15</v>
      </c>
      <c r="L14" s="15">
        <v>7</v>
      </c>
      <c r="M14" s="79">
        <v>20.25</v>
      </c>
      <c r="N14" s="101">
        <v>20.25</v>
      </c>
      <c r="O14" s="63">
        <v>2530</v>
      </c>
      <c r="P14" s="64">
        <f>Table2245789101123456789101112131415161718192021222324252627282930313233343536373839[[#This Row],[PEMBULATAN]]*O14</f>
        <v>51232.5</v>
      </c>
    </row>
    <row r="15" spans="1:16" ht="26.25" customHeight="1" x14ac:dyDescent="0.2">
      <c r="A15" s="13"/>
      <c r="B15" s="73"/>
      <c r="C15" s="71" t="s">
        <v>5329</v>
      </c>
      <c r="D15" s="76" t="s">
        <v>69</v>
      </c>
      <c r="E15" s="12">
        <v>44490</v>
      </c>
      <c r="F15" s="74" t="s">
        <v>523</v>
      </c>
      <c r="G15" s="12" t="s">
        <v>59</v>
      </c>
      <c r="H15" s="75" t="s">
        <v>5317</v>
      </c>
      <c r="I15" s="15">
        <v>65</v>
      </c>
      <c r="J15" s="15">
        <v>65</v>
      </c>
      <c r="K15" s="15">
        <v>20</v>
      </c>
      <c r="L15" s="15">
        <v>6</v>
      </c>
      <c r="M15" s="79">
        <v>21.125</v>
      </c>
      <c r="N15" s="101">
        <v>21.125</v>
      </c>
      <c r="O15" s="63">
        <v>2530</v>
      </c>
      <c r="P15" s="64">
        <f>Table2245789101123456789101112131415161718192021222324252627282930313233343536373839[[#This Row],[PEMBULATAN]]*O15</f>
        <v>53446.25</v>
      </c>
    </row>
    <row r="16" spans="1:16" ht="26.25" customHeight="1" x14ac:dyDescent="0.2">
      <c r="A16" s="13"/>
      <c r="B16" s="73"/>
      <c r="C16" s="71" t="s">
        <v>5330</v>
      </c>
      <c r="D16" s="76" t="s">
        <v>69</v>
      </c>
      <c r="E16" s="12">
        <v>44490</v>
      </c>
      <c r="F16" s="74" t="s">
        <v>523</v>
      </c>
      <c r="G16" s="12" t="s">
        <v>59</v>
      </c>
      <c r="H16" s="75" t="s">
        <v>5317</v>
      </c>
      <c r="I16" s="15">
        <v>65</v>
      </c>
      <c r="J16" s="15">
        <v>45</v>
      </c>
      <c r="K16" s="15">
        <v>15</v>
      </c>
      <c r="L16" s="15">
        <v>5</v>
      </c>
      <c r="M16" s="79">
        <v>10.96875</v>
      </c>
      <c r="N16" s="101">
        <v>10.96875</v>
      </c>
      <c r="O16" s="63">
        <v>2530</v>
      </c>
      <c r="P16" s="64">
        <f>Table2245789101123456789101112131415161718192021222324252627282930313233343536373839[[#This Row],[PEMBULATAN]]*O16</f>
        <v>27750.9375</v>
      </c>
    </row>
    <row r="17" spans="1:16" ht="26.25" customHeight="1" x14ac:dyDescent="0.2">
      <c r="A17" s="13"/>
      <c r="B17" s="73"/>
      <c r="C17" s="71" t="s">
        <v>5331</v>
      </c>
      <c r="D17" s="76" t="s">
        <v>69</v>
      </c>
      <c r="E17" s="12">
        <v>44490</v>
      </c>
      <c r="F17" s="74" t="s">
        <v>523</v>
      </c>
      <c r="G17" s="12" t="s">
        <v>59</v>
      </c>
      <c r="H17" s="75" t="s">
        <v>5317</v>
      </c>
      <c r="I17" s="15">
        <v>73</v>
      </c>
      <c r="J17" s="15">
        <v>65</v>
      </c>
      <c r="K17" s="15">
        <v>15</v>
      </c>
      <c r="L17" s="15">
        <v>12</v>
      </c>
      <c r="M17" s="79">
        <v>17.793749999999999</v>
      </c>
      <c r="N17" s="101">
        <v>17.793749999999999</v>
      </c>
      <c r="O17" s="63">
        <v>2530</v>
      </c>
      <c r="P17" s="64">
        <f>Table2245789101123456789101112131415161718192021222324252627282930313233343536373839[[#This Row],[PEMBULATAN]]*O17</f>
        <v>45018.1875</v>
      </c>
    </row>
    <row r="18" spans="1:16" ht="26.25" customHeight="1" x14ac:dyDescent="0.2">
      <c r="A18" s="13"/>
      <c r="B18" s="73"/>
      <c r="C18" s="71" t="s">
        <v>5332</v>
      </c>
      <c r="D18" s="76" t="s">
        <v>69</v>
      </c>
      <c r="E18" s="12">
        <v>44490</v>
      </c>
      <c r="F18" s="74" t="s">
        <v>523</v>
      </c>
      <c r="G18" s="12" t="s">
        <v>59</v>
      </c>
      <c r="H18" s="75" t="s">
        <v>5317</v>
      </c>
      <c r="I18" s="15">
        <v>75</v>
      </c>
      <c r="J18" s="15">
        <v>60</v>
      </c>
      <c r="K18" s="15">
        <v>15</v>
      </c>
      <c r="L18" s="15">
        <v>8</v>
      </c>
      <c r="M18" s="79">
        <v>16.875</v>
      </c>
      <c r="N18" s="101">
        <v>16.875</v>
      </c>
      <c r="O18" s="63">
        <v>2530</v>
      </c>
      <c r="P18" s="64">
        <f>Table2245789101123456789101112131415161718192021222324252627282930313233343536373839[[#This Row],[PEMBULATAN]]*O18</f>
        <v>42693.75</v>
      </c>
    </row>
    <row r="19" spans="1:16" ht="26.25" customHeight="1" x14ac:dyDescent="0.2">
      <c r="A19" s="13"/>
      <c r="B19" s="73"/>
      <c r="C19" s="71" t="s">
        <v>5333</v>
      </c>
      <c r="D19" s="76" t="s">
        <v>69</v>
      </c>
      <c r="E19" s="12">
        <v>44490</v>
      </c>
      <c r="F19" s="74" t="s">
        <v>523</v>
      </c>
      <c r="G19" s="12" t="s">
        <v>59</v>
      </c>
      <c r="H19" s="75" t="s">
        <v>5317</v>
      </c>
      <c r="I19" s="15">
        <v>60</v>
      </c>
      <c r="J19" s="15">
        <v>40</v>
      </c>
      <c r="K19" s="15">
        <v>12</v>
      </c>
      <c r="L19" s="15">
        <v>1</v>
      </c>
      <c r="M19" s="79">
        <v>7.2</v>
      </c>
      <c r="N19" s="101">
        <v>7.2</v>
      </c>
      <c r="O19" s="63">
        <v>2530</v>
      </c>
      <c r="P19" s="64">
        <f>Table2245789101123456789101112131415161718192021222324252627282930313233343536373839[[#This Row],[PEMBULATAN]]*O19</f>
        <v>18216</v>
      </c>
    </row>
    <row r="20" spans="1:16" ht="26.25" customHeight="1" x14ac:dyDescent="0.2">
      <c r="A20" s="13"/>
      <c r="B20" s="73"/>
      <c r="C20" s="71" t="s">
        <v>5334</v>
      </c>
      <c r="D20" s="76" t="s">
        <v>69</v>
      </c>
      <c r="E20" s="12">
        <v>44490</v>
      </c>
      <c r="F20" s="74" t="s">
        <v>523</v>
      </c>
      <c r="G20" s="12" t="s">
        <v>59</v>
      </c>
      <c r="H20" s="75" t="s">
        <v>5317</v>
      </c>
      <c r="I20" s="15">
        <v>100</v>
      </c>
      <c r="J20" s="15">
        <v>63</v>
      </c>
      <c r="K20" s="15">
        <v>20</v>
      </c>
      <c r="L20" s="15">
        <v>2</v>
      </c>
      <c r="M20" s="79">
        <v>31.5</v>
      </c>
      <c r="N20" s="101">
        <v>31.5</v>
      </c>
      <c r="O20" s="63">
        <v>2530</v>
      </c>
      <c r="P20" s="64">
        <f>Table2245789101123456789101112131415161718192021222324252627282930313233343536373839[[#This Row],[PEMBULATAN]]*O20</f>
        <v>79695</v>
      </c>
    </row>
    <row r="21" spans="1:16" ht="26.25" customHeight="1" x14ac:dyDescent="0.2">
      <c r="A21" s="13"/>
      <c r="B21" s="73"/>
      <c r="C21" s="71" t="s">
        <v>5335</v>
      </c>
      <c r="D21" s="76" t="s">
        <v>69</v>
      </c>
      <c r="E21" s="12">
        <v>44490</v>
      </c>
      <c r="F21" s="74" t="s">
        <v>523</v>
      </c>
      <c r="G21" s="12" t="s">
        <v>59</v>
      </c>
      <c r="H21" s="75" t="s">
        <v>5317</v>
      </c>
      <c r="I21" s="15">
        <v>85</v>
      </c>
      <c r="J21" s="15">
        <v>63</v>
      </c>
      <c r="K21" s="15">
        <v>20</v>
      </c>
      <c r="L21" s="15">
        <v>10</v>
      </c>
      <c r="M21" s="79">
        <v>26.774999999999999</v>
      </c>
      <c r="N21" s="101">
        <v>26.774999999999999</v>
      </c>
      <c r="O21" s="63">
        <v>2530</v>
      </c>
      <c r="P21" s="64">
        <f>Table2245789101123456789101112131415161718192021222324252627282930313233343536373839[[#This Row],[PEMBULATAN]]*O21</f>
        <v>67740.75</v>
      </c>
    </row>
    <row r="22" spans="1:16" ht="26.25" customHeight="1" x14ac:dyDescent="0.2">
      <c r="A22" s="13"/>
      <c r="B22" s="73"/>
      <c r="C22" s="71" t="s">
        <v>5336</v>
      </c>
      <c r="D22" s="76" t="s">
        <v>69</v>
      </c>
      <c r="E22" s="12">
        <v>44490</v>
      </c>
      <c r="F22" s="74" t="s">
        <v>523</v>
      </c>
      <c r="G22" s="12" t="s">
        <v>59</v>
      </c>
      <c r="H22" s="75" t="s">
        <v>5317</v>
      </c>
      <c r="I22" s="15">
        <v>90</v>
      </c>
      <c r="J22" s="15">
        <v>55</v>
      </c>
      <c r="K22" s="15">
        <v>20</v>
      </c>
      <c r="L22" s="15">
        <v>14</v>
      </c>
      <c r="M22" s="79">
        <v>24.75</v>
      </c>
      <c r="N22" s="101">
        <v>24.75</v>
      </c>
      <c r="O22" s="63">
        <v>2530</v>
      </c>
      <c r="P22" s="64">
        <f>Table2245789101123456789101112131415161718192021222324252627282930313233343536373839[[#This Row],[PEMBULATAN]]*O22</f>
        <v>62617.5</v>
      </c>
    </row>
    <row r="23" spans="1:16" ht="26.25" customHeight="1" x14ac:dyDescent="0.2">
      <c r="A23" s="13"/>
      <c r="B23" s="73"/>
      <c r="C23" s="71" t="s">
        <v>5337</v>
      </c>
      <c r="D23" s="76" t="s">
        <v>69</v>
      </c>
      <c r="E23" s="12">
        <v>44490</v>
      </c>
      <c r="F23" s="74" t="s">
        <v>523</v>
      </c>
      <c r="G23" s="12" t="s">
        <v>59</v>
      </c>
      <c r="H23" s="75" t="s">
        <v>5317</v>
      </c>
      <c r="I23" s="15">
        <v>95</v>
      </c>
      <c r="J23" s="15">
        <v>60</v>
      </c>
      <c r="K23" s="15">
        <v>40</v>
      </c>
      <c r="L23" s="15">
        <v>23</v>
      </c>
      <c r="M23" s="79">
        <v>57</v>
      </c>
      <c r="N23" s="101">
        <v>57</v>
      </c>
      <c r="O23" s="63">
        <v>2530</v>
      </c>
      <c r="P23" s="64">
        <f>Table2245789101123456789101112131415161718192021222324252627282930313233343536373839[[#This Row],[PEMBULATAN]]*O23</f>
        <v>144210</v>
      </c>
    </row>
    <row r="24" spans="1:16" ht="26.25" customHeight="1" x14ac:dyDescent="0.2">
      <c r="A24" s="13"/>
      <c r="B24" s="73"/>
      <c r="C24" s="71" t="s">
        <v>5338</v>
      </c>
      <c r="D24" s="76" t="s">
        <v>69</v>
      </c>
      <c r="E24" s="12">
        <v>44490</v>
      </c>
      <c r="F24" s="74" t="s">
        <v>523</v>
      </c>
      <c r="G24" s="12" t="s">
        <v>59</v>
      </c>
      <c r="H24" s="75" t="s">
        <v>5317</v>
      </c>
      <c r="I24" s="15">
        <v>90</v>
      </c>
      <c r="J24" s="15">
        <v>60</v>
      </c>
      <c r="K24" s="15">
        <v>20</v>
      </c>
      <c r="L24" s="15">
        <v>17</v>
      </c>
      <c r="M24" s="79">
        <v>27</v>
      </c>
      <c r="N24" s="101">
        <v>27</v>
      </c>
      <c r="O24" s="63">
        <v>2530</v>
      </c>
      <c r="P24" s="64">
        <f>Table2245789101123456789101112131415161718192021222324252627282930313233343536373839[[#This Row],[PEMBULATAN]]*O24</f>
        <v>68310</v>
      </c>
    </row>
    <row r="25" spans="1:16" ht="26.25" customHeight="1" x14ac:dyDescent="0.2">
      <c r="A25" s="13"/>
      <c r="B25" s="73"/>
      <c r="C25" s="71" t="s">
        <v>5339</v>
      </c>
      <c r="D25" s="76" t="s">
        <v>69</v>
      </c>
      <c r="E25" s="12">
        <v>44490</v>
      </c>
      <c r="F25" s="74" t="s">
        <v>523</v>
      </c>
      <c r="G25" s="12" t="s">
        <v>59</v>
      </c>
      <c r="H25" s="75" t="s">
        <v>5317</v>
      </c>
      <c r="I25" s="15">
        <v>90</v>
      </c>
      <c r="J25" s="15">
        <v>60</v>
      </c>
      <c r="K25" s="15">
        <v>30</v>
      </c>
      <c r="L25" s="15">
        <v>17</v>
      </c>
      <c r="M25" s="79">
        <v>40.5</v>
      </c>
      <c r="N25" s="101">
        <v>40.5</v>
      </c>
      <c r="O25" s="63">
        <v>2530</v>
      </c>
      <c r="P25" s="64">
        <f>Table2245789101123456789101112131415161718192021222324252627282930313233343536373839[[#This Row],[PEMBULATAN]]*O25</f>
        <v>102465</v>
      </c>
    </row>
    <row r="26" spans="1:16" ht="26.25" customHeight="1" x14ac:dyDescent="0.2">
      <c r="A26" s="13"/>
      <c r="B26" s="73"/>
      <c r="C26" s="71" t="s">
        <v>5340</v>
      </c>
      <c r="D26" s="76" t="s">
        <v>69</v>
      </c>
      <c r="E26" s="12">
        <v>44490</v>
      </c>
      <c r="F26" s="74" t="s">
        <v>523</v>
      </c>
      <c r="G26" s="12" t="s">
        <v>59</v>
      </c>
      <c r="H26" s="75" t="s">
        <v>5317</v>
      </c>
      <c r="I26" s="15">
        <v>90</v>
      </c>
      <c r="J26" s="15">
        <v>70</v>
      </c>
      <c r="K26" s="15">
        <v>20</v>
      </c>
      <c r="L26" s="15">
        <v>12</v>
      </c>
      <c r="M26" s="79">
        <v>31.5</v>
      </c>
      <c r="N26" s="101">
        <v>31.5</v>
      </c>
      <c r="O26" s="63">
        <v>2530</v>
      </c>
      <c r="P26" s="64">
        <f>Table2245789101123456789101112131415161718192021222324252627282930313233343536373839[[#This Row],[PEMBULATAN]]*O26</f>
        <v>79695</v>
      </c>
    </row>
    <row r="27" spans="1:16" ht="26.25" customHeight="1" x14ac:dyDescent="0.2">
      <c r="A27" s="13"/>
      <c r="B27" s="73"/>
      <c r="C27" s="71" t="s">
        <v>5341</v>
      </c>
      <c r="D27" s="76" t="s">
        <v>69</v>
      </c>
      <c r="E27" s="12">
        <v>44490</v>
      </c>
      <c r="F27" s="74" t="s">
        <v>523</v>
      </c>
      <c r="G27" s="12" t="s">
        <v>59</v>
      </c>
      <c r="H27" s="75" t="s">
        <v>5317</v>
      </c>
      <c r="I27" s="15">
        <v>80</v>
      </c>
      <c r="J27" s="15">
        <v>65</v>
      </c>
      <c r="K27" s="15">
        <v>20</v>
      </c>
      <c r="L27" s="15">
        <v>18</v>
      </c>
      <c r="M27" s="79">
        <v>26</v>
      </c>
      <c r="N27" s="101">
        <v>26</v>
      </c>
      <c r="O27" s="63">
        <v>2530</v>
      </c>
      <c r="P27" s="64">
        <f>Table2245789101123456789101112131415161718192021222324252627282930313233343536373839[[#This Row],[PEMBULATAN]]*O27</f>
        <v>65780</v>
      </c>
    </row>
    <row r="28" spans="1:16" ht="26.25" customHeight="1" x14ac:dyDescent="0.2">
      <c r="A28" s="13"/>
      <c r="B28" s="73"/>
      <c r="C28" s="71" t="s">
        <v>5342</v>
      </c>
      <c r="D28" s="76" t="s">
        <v>69</v>
      </c>
      <c r="E28" s="12">
        <v>44490</v>
      </c>
      <c r="F28" s="74" t="s">
        <v>523</v>
      </c>
      <c r="G28" s="12" t="s">
        <v>59</v>
      </c>
      <c r="H28" s="75" t="s">
        <v>5317</v>
      </c>
      <c r="I28" s="15">
        <v>56</v>
      </c>
      <c r="J28" s="15">
        <v>42</v>
      </c>
      <c r="K28" s="15">
        <v>17</v>
      </c>
      <c r="L28" s="15">
        <v>3</v>
      </c>
      <c r="M28" s="79">
        <v>9.9960000000000004</v>
      </c>
      <c r="N28" s="101">
        <v>9.9960000000000004</v>
      </c>
      <c r="O28" s="63">
        <v>2530</v>
      </c>
      <c r="P28" s="64">
        <f>Table2245789101123456789101112131415161718192021222324252627282930313233343536373839[[#This Row],[PEMBULATAN]]*O28</f>
        <v>25289.88</v>
      </c>
    </row>
    <row r="29" spans="1:16" ht="26.25" customHeight="1" x14ac:dyDescent="0.2">
      <c r="A29" s="13"/>
      <c r="B29" s="73"/>
      <c r="C29" s="71" t="s">
        <v>5343</v>
      </c>
      <c r="D29" s="76" t="s">
        <v>69</v>
      </c>
      <c r="E29" s="12">
        <v>44490</v>
      </c>
      <c r="F29" s="74" t="s">
        <v>523</v>
      </c>
      <c r="G29" s="12" t="s">
        <v>59</v>
      </c>
      <c r="H29" s="75" t="s">
        <v>5317</v>
      </c>
      <c r="I29" s="15">
        <v>85</v>
      </c>
      <c r="J29" s="15">
        <v>61</v>
      </c>
      <c r="K29" s="15">
        <v>38</v>
      </c>
      <c r="L29" s="15">
        <v>13</v>
      </c>
      <c r="M29" s="79">
        <v>49.2575</v>
      </c>
      <c r="N29" s="101">
        <v>49.2575</v>
      </c>
      <c r="O29" s="63">
        <v>2530</v>
      </c>
      <c r="P29" s="64">
        <f>Table2245789101123456789101112131415161718192021222324252627282930313233343536373839[[#This Row],[PEMBULATAN]]*O29</f>
        <v>124621.47500000001</v>
      </c>
    </row>
    <row r="30" spans="1:16" ht="26.25" customHeight="1" x14ac:dyDescent="0.2">
      <c r="A30" s="13"/>
      <c r="B30" s="73"/>
      <c r="C30" s="71" t="s">
        <v>5344</v>
      </c>
      <c r="D30" s="76" t="s">
        <v>69</v>
      </c>
      <c r="E30" s="12">
        <v>44490</v>
      </c>
      <c r="F30" s="74" t="s">
        <v>523</v>
      </c>
      <c r="G30" s="12" t="s">
        <v>59</v>
      </c>
      <c r="H30" s="75" t="s">
        <v>5317</v>
      </c>
      <c r="I30" s="15">
        <v>87</v>
      </c>
      <c r="J30" s="15">
        <v>60</v>
      </c>
      <c r="K30" s="15">
        <v>33</v>
      </c>
      <c r="L30" s="15">
        <v>7</v>
      </c>
      <c r="M30" s="79">
        <v>43.064999999999998</v>
      </c>
      <c r="N30" s="101">
        <v>43.064999999999998</v>
      </c>
      <c r="O30" s="63">
        <v>2530</v>
      </c>
      <c r="P30" s="64">
        <f>Table2245789101123456789101112131415161718192021222324252627282930313233343536373839[[#This Row],[PEMBULATAN]]*O30</f>
        <v>108954.45</v>
      </c>
    </row>
    <row r="31" spans="1:16" ht="26.25" customHeight="1" x14ac:dyDescent="0.2">
      <c r="A31" s="13"/>
      <c r="B31" s="73"/>
      <c r="C31" s="71" t="s">
        <v>5345</v>
      </c>
      <c r="D31" s="76" t="s">
        <v>69</v>
      </c>
      <c r="E31" s="12">
        <v>44490</v>
      </c>
      <c r="F31" s="74" t="s">
        <v>523</v>
      </c>
      <c r="G31" s="12" t="s">
        <v>59</v>
      </c>
      <c r="H31" s="75" t="s">
        <v>5317</v>
      </c>
      <c r="I31" s="15">
        <v>71</v>
      </c>
      <c r="J31" s="15">
        <v>61</v>
      </c>
      <c r="K31" s="15">
        <v>34</v>
      </c>
      <c r="L31" s="15">
        <v>11</v>
      </c>
      <c r="M31" s="79">
        <v>36.813499999999998</v>
      </c>
      <c r="N31" s="101">
        <v>36.813499999999998</v>
      </c>
      <c r="O31" s="63">
        <v>2530</v>
      </c>
      <c r="P31" s="64">
        <f>Table2245789101123456789101112131415161718192021222324252627282930313233343536373839[[#This Row],[PEMBULATAN]]*O31</f>
        <v>93138.154999999999</v>
      </c>
    </row>
    <row r="32" spans="1:16" ht="26.25" customHeight="1" x14ac:dyDescent="0.2">
      <c r="A32" s="13"/>
      <c r="B32" s="73"/>
      <c r="C32" s="71" t="s">
        <v>5346</v>
      </c>
      <c r="D32" s="76" t="s">
        <v>69</v>
      </c>
      <c r="E32" s="12">
        <v>44490</v>
      </c>
      <c r="F32" s="74" t="s">
        <v>523</v>
      </c>
      <c r="G32" s="12" t="s">
        <v>59</v>
      </c>
      <c r="H32" s="75" t="s">
        <v>5317</v>
      </c>
      <c r="I32" s="15">
        <v>50</v>
      </c>
      <c r="J32" s="15">
        <v>30</v>
      </c>
      <c r="K32" s="15">
        <v>10</v>
      </c>
      <c r="L32" s="15">
        <v>1</v>
      </c>
      <c r="M32" s="79">
        <v>3.75</v>
      </c>
      <c r="N32" s="101">
        <v>3.75</v>
      </c>
      <c r="O32" s="63">
        <v>2530</v>
      </c>
      <c r="P32" s="64">
        <f>Table2245789101123456789101112131415161718192021222324252627282930313233343536373839[[#This Row],[PEMBULATAN]]*O32</f>
        <v>9487.5</v>
      </c>
    </row>
    <row r="33" spans="1:16" ht="26.25" customHeight="1" x14ac:dyDescent="0.2">
      <c r="A33" s="13"/>
      <c r="B33" s="73"/>
      <c r="C33" s="71" t="s">
        <v>5347</v>
      </c>
      <c r="D33" s="76" t="s">
        <v>69</v>
      </c>
      <c r="E33" s="12">
        <v>44490</v>
      </c>
      <c r="F33" s="74" t="s">
        <v>523</v>
      </c>
      <c r="G33" s="12" t="s">
        <v>59</v>
      </c>
      <c r="H33" s="75" t="s">
        <v>5317</v>
      </c>
      <c r="I33" s="15">
        <v>72</v>
      </c>
      <c r="J33" s="15">
        <v>42</v>
      </c>
      <c r="K33" s="15">
        <v>18</v>
      </c>
      <c r="L33" s="15">
        <v>3</v>
      </c>
      <c r="M33" s="79">
        <v>13.608000000000001</v>
      </c>
      <c r="N33" s="101">
        <v>13.608000000000001</v>
      </c>
      <c r="O33" s="63">
        <v>2530</v>
      </c>
      <c r="P33" s="64">
        <f>Table2245789101123456789101112131415161718192021222324252627282930313233343536373839[[#This Row],[PEMBULATAN]]*O33</f>
        <v>34428.239999999998</v>
      </c>
    </row>
    <row r="34" spans="1:16" ht="26.25" customHeight="1" x14ac:dyDescent="0.2">
      <c r="A34" s="13"/>
      <c r="B34" s="73"/>
      <c r="C34" s="71" t="s">
        <v>5348</v>
      </c>
      <c r="D34" s="76" t="s">
        <v>69</v>
      </c>
      <c r="E34" s="12">
        <v>44490</v>
      </c>
      <c r="F34" s="74" t="s">
        <v>523</v>
      </c>
      <c r="G34" s="12" t="s">
        <v>59</v>
      </c>
      <c r="H34" s="75" t="s">
        <v>5317</v>
      </c>
      <c r="I34" s="15">
        <v>100</v>
      </c>
      <c r="J34" s="15">
        <v>58</v>
      </c>
      <c r="K34" s="15">
        <v>32</v>
      </c>
      <c r="L34" s="15">
        <v>8</v>
      </c>
      <c r="M34" s="79">
        <v>46.4</v>
      </c>
      <c r="N34" s="101">
        <v>47</v>
      </c>
      <c r="O34" s="63">
        <v>2530</v>
      </c>
      <c r="P34" s="64">
        <f>Table2245789101123456789101112131415161718192021222324252627282930313233343536373839[[#This Row],[PEMBULATAN]]*O34</f>
        <v>118910</v>
      </c>
    </row>
    <row r="35" spans="1:16" ht="26.25" customHeight="1" x14ac:dyDescent="0.2">
      <c r="A35" s="13"/>
      <c r="B35" s="73"/>
      <c r="C35" s="71" t="s">
        <v>5349</v>
      </c>
      <c r="D35" s="76" t="s">
        <v>69</v>
      </c>
      <c r="E35" s="12">
        <v>44490</v>
      </c>
      <c r="F35" s="74" t="s">
        <v>523</v>
      </c>
      <c r="G35" s="12" t="s">
        <v>59</v>
      </c>
      <c r="H35" s="75" t="s">
        <v>5317</v>
      </c>
      <c r="I35" s="15">
        <v>66</v>
      </c>
      <c r="J35" s="15">
        <v>58</v>
      </c>
      <c r="K35" s="15">
        <v>33</v>
      </c>
      <c r="L35" s="15">
        <v>8</v>
      </c>
      <c r="M35" s="79">
        <v>31.581</v>
      </c>
      <c r="N35" s="101">
        <v>31.581</v>
      </c>
      <c r="O35" s="63">
        <v>2530</v>
      </c>
      <c r="P35" s="64">
        <f>Table2245789101123456789101112131415161718192021222324252627282930313233343536373839[[#This Row],[PEMBULATAN]]*O35</f>
        <v>79899.929999999993</v>
      </c>
    </row>
    <row r="36" spans="1:16" ht="26.25" customHeight="1" x14ac:dyDescent="0.2">
      <c r="A36" s="13"/>
      <c r="B36" s="73"/>
      <c r="C36" s="71" t="s">
        <v>5350</v>
      </c>
      <c r="D36" s="76" t="s">
        <v>69</v>
      </c>
      <c r="E36" s="12">
        <v>44490</v>
      </c>
      <c r="F36" s="74" t="s">
        <v>523</v>
      </c>
      <c r="G36" s="12" t="s">
        <v>59</v>
      </c>
      <c r="H36" s="75" t="s">
        <v>5317</v>
      </c>
      <c r="I36" s="15">
        <v>77</v>
      </c>
      <c r="J36" s="15">
        <v>12</v>
      </c>
      <c r="K36" s="15">
        <v>10</v>
      </c>
      <c r="L36" s="15">
        <v>1</v>
      </c>
      <c r="M36" s="79">
        <v>2.31</v>
      </c>
      <c r="N36" s="101">
        <v>3</v>
      </c>
      <c r="O36" s="63">
        <v>2530</v>
      </c>
      <c r="P36" s="64">
        <f>Table2245789101123456789101112131415161718192021222324252627282930313233343536373839[[#This Row],[PEMBULATAN]]*O36</f>
        <v>7590</v>
      </c>
    </row>
    <row r="37" spans="1:16" ht="26.25" customHeight="1" x14ac:dyDescent="0.2">
      <c r="A37" s="13"/>
      <c r="B37" s="73"/>
      <c r="C37" s="71" t="s">
        <v>5351</v>
      </c>
      <c r="D37" s="76" t="s">
        <v>69</v>
      </c>
      <c r="E37" s="12">
        <v>44490</v>
      </c>
      <c r="F37" s="74" t="s">
        <v>523</v>
      </c>
      <c r="G37" s="12" t="s">
        <v>59</v>
      </c>
      <c r="H37" s="75" t="s">
        <v>5317</v>
      </c>
      <c r="I37" s="15">
        <v>77</v>
      </c>
      <c r="J37" s="15">
        <v>12</v>
      </c>
      <c r="K37" s="15">
        <v>10</v>
      </c>
      <c r="L37" s="15">
        <v>1</v>
      </c>
      <c r="M37" s="79">
        <v>2.31</v>
      </c>
      <c r="N37" s="101">
        <v>3</v>
      </c>
      <c r="O37" s="63">
        <v>2530</v>
      </c>
      <c r="P37" s="64">
        <f>Table2245789101123456789101112131415161718192021222324252627282930313233343536373839[[#This Row],[PEMBULATAN]]*O37</f>
        <v>7590</v>
      </c>
    </row>
    <row r="38" spans="1:16" ht="26.25" customHeight="1" x14ac:dyDescent="0.2">
      <c r="A38" s="13"/>
      <c r="B38" s="73"/>
      <c r="C38" s="71" t="s">
        <v>5352</v>
      </c>
      <c r="D38" s="76" t="s">
        <v>69</v>
      </c>
      <c r="E38" s="12">
        <v>44490</v>
      </c>
      <c r="F38" s="74" t="s">
        <v>523</v>
      </c>
      <c r="G38" s="12" t="s">
        <v>59</v>
      </c>
      <c r="H38" s="75" t="s">
        <v>5317</v>
      </c>
      <c r="I38" s="15">
        <v>48</v>
      </c>
      <c r="J38" s="15">
        <v>48</v>
      </c>
      <c r="K38" s="15">
        <v>23</v>
      </c>
      <c r="L38" s="15">
        <v>8</v>
      </c>
      <c r="M38" s="79">
        <v>13.247999999999999</v>
      </c>
      <c r="N38" s="101">
        <v>13.247999999999999</v>
      </c>
      <c r="O38" s="63">
        <v>2530</v>
      </c>
      <c r="P38" s="64">
        <f>Table2245789101123456789101112131415161718192021222324252627282930313233343536373839[[#This Row],[PEMBULATAN]]*O38</f>
        <v>33517.439999999995</v>
      </c>
    </row>
    <row r="39" spans="1:16" ht="26.25" customHeight="1" x14ac:dyDescent="0.2">
      <c r="A39" s="13"/>
      <c r="B39" s="73"/>
      <c r="C39" s="71" t="s">
        <v>5353</v>
      </c>
      <c r="D39" s="76" t="s">
        <v>69</v>
      </c>
      <c r="E39" s="12">
        <v>44490</v>
      </c>
      <c r="F39" s="74" t="s">
        <v>523</v>
      </c>
      <c r="G39" s="12" t="s">
        <v>59</v>
      </c>
      <c r="H39" s="75" t="s">
        <v>5317</v>
      </c>
      <c r="I39" s="15">
        <v>53</v>
      </c>
      <c r="J39" s="15">
        <v>30</v>
      </c>
      <c r="K39" s="15">
        <v>10</v>
      </c>
      <c r="L39" s="15">
        <v>3</v>
      </c>
      <c r="M39" s="79">
        <v>3.9750000000000001</v>
      </c>
      <c r="N39" s="101">
        <v>3.9750000000000001</v>
      </c>
      <c r="O39" s="63">
        <v>2530</v>
      </c>
      <c r="P39" s="64">
        <f>Table2245789101123456789101112131415161718192021222324252627282930313233343536373839[[#This Row],[PEMBULATAN]]*O39</f>
        <v>10056.75</v>
      </c>
    </row>
    <row r="40" spans="1:16" ht="26.25" customHeight="1" x14ac:dyDescent="0.2">
      <c r="A40" s="13"/>
      <c r="B40" s="73"/>
      <c r="C40" s="71" t="s">
        <v>5354</v>
      </c>
      <c r="D40" s="76" t="s">
        <v>69</v>
      </c>
      <c r="E40" s="12">
        <v>44490</v>
      </c>
      <c r="F40" s="74" t="s">
        <v>523</v>
      </c>
      <c r="G40" s="12" t="s">
        <v>59</v>
      </c>
      <c r="H40" s="75" t="s">
        <v>5317</v>
      </c>
      <c r="I40" s="15">
        <v>64</v>
      </c>
      <c r="J40" s="15">
        <v>47</v>
      </c>
      <c r="K40" s="15">
        <v>29</v>
      </c>
      <c r="L40" s="15">
        <v>3</v>
      </c>
      <c r="M40" s="79">
        <v>21.808</v>
      </c>
      <c r="N40" s="101">
        <v>21.808</v>
      </c>
      <c r="O40" s="63">
        <v>2530</v>
      </c>
      <c r="P40" s="64">
        <f>Table2245789101123456789101112131415161718192021222324252627282930313233343536373839[[#This Row],[PEMBULATAN]]*O40</f>
        <v>55174.239999999998</v>
      </c>
    </row>
    <row r="41" spans="1:16" ht="26.25" customHeight="1" x14ac:dyDescent="0.2">
      <c r="A41" s="13"/>
      <c r="B41" s="73"/>
      <c r="C41" s="8" t="s">
        <v>5355</v>
      </c>
      <c r="D41" s="74" t="s">
        <v>69</v>
      </c>
      <c r="E41" s="12">
        <v>44490</v>
      </c>
      <c r="F41" s="74" t="s">
        <v>523</v>
      </c>
      <c r="G41" s="12" t="s">
        <v>59</v>
      </c>
      <c r="H41" s="9" t="s">
        <v>5317</v>
      </c>
      <c r="I41" s="1">
        <v>171</v>
      </c>
      <c r="J41" s="1">
        <v>16</v>
      </c>
      <c r="K41" s="1">
        <v>15</v>
      </c>
      <c r="L41" s="1">
        <v>2</v>
      </c>
      <c r="M41" s="78">
        <v>10.26</v>
      </c>
      <c r="N41" s="101">
        <v>10.26</v>
      </c>
      <c r="O41" s="63">
        <v>2530</v>
      </c>
      <c r="P41" s="64">
        <f>Table2245789101123456789101112131415161718192021222324252627282930313233343536373839[[#This Row],[PEMBULATAN]]*O41</f>
        <v>25957.8</v>
      </c>
    </row>
    <row r="42" spans="1:16" ht="26.25" customHeight="1" x14ac:dyDescent="0.2">
      <c r="A42" s="13"/>
      <c r="B42" s="73"/>
      <c r="C42" s="94" t="s">
        <v>5356</v>
      </c>
      <c r="D42" s="95" t="s">
        <v>69</v>
      </c>
      <c r="E42" s="96">
        <v>44490</v>
      </c>
      <c r="F42" s="97" t="s">
        <v>523</v>
      </c>
      <c r="G42" s="96" t="s">
        <v>59</v>
      </c>
      <c r="H42" s="98" t="s">
        <v>5317</v>
      </c>
      <c r="I42" s="99">
        <v>74</v>
      </c>
      <c r="J42" s="99">
        <v>41</v>
      </c>
      <c r="K42" s="99">
        <v>16</v>
      </c>
      <c r="L42" s="99">
        <v>5</v>
      </c>
      <c r="M42" s="100">
        <v>12.135999999999999</v>
      </c>
      <c r="N42" s="105">
        <v>12.135999999999999</v>
      </c>
      <c r="O42" s="63">
        <v>2530</v>
      </c>
      <c r="P42" s="64">
        <f>Table2245789101123456789101112131415161718192021222324252627282930313233343536373839[[#This Row],[PEMBULATAN]]*O42</f>
        <v>30704.079999999998</v>
      </c>
    </row>
    <row r="43" spans="1:16" ht="26.25" customHeight="1" x14ac:dyDescent="0.2">
      <c r="A43" s="13"/>
      <c r="B43" s="73"/>
      <c r="C43" s="94" t="s">
        <v>5357</v>
      </c>
      <c r="D43" s="95" t="s">
        <v>69</v>
      </c>
      <c r="E43" s="96">
        <v>44490</v>
      </c>
      <c r="F43" s="97" t="s">
        <v>523</v>
      </c>
      <c r="G43" s="96" t="s">
        <v>59</v>
      </c>
      <c r="H43" s="98" t="s">
        <v>5317</v>
      </c>
      <c r="I43" s="99">
        <v>48</v>
      </c>
      <c r="J43" s="99">
        <v>48</v>
      </c>
      <c r="K43" s="99">
        <v>9</v>
      </c>
      <c r="L43" s="99">
        <v>3</v>
      </c>
      <c r="M43" s="100">
        <v>5.1840000000000002</v>
      </c>
      <c r="N43" s="105">
        <v>5.1840000000000002</v>
      </c>
      <c r="O43" s="63">
        <v>2530</v>
      </c>
      <c r="P43" s="64">
        <f>Table2245789101123456789101112131415161718192021222324252627282930313233343536373839[[#This Row],[PEMBULATAN]]*O43</f>
        <v>13115.52</v>
      </c>
    </row>
    <row r="44" spans="1:16" ht="26.25" customHeight="1" x14ac:dyDescent="0.2">
      <c r="A44" s="13"/>
      <c r="B44" s="106"/>
      <c r="C44" s="94" t="s">
        <v>5358</v>
      </c>
      <c r="D44" s="95" t="s">
        <v>69</v>
      </c>
      <c r="E44" s="96">
        <v>44490</v>
      </c>
      <c r="F44" s="97" t="s">
        <v>523</v>
      </c>
      <c r="G44" s="96" t="s">
        <v>59</v>
      </c>
      <c r="H44" s="98" t="s">
        <v>5317</v>
      </c>
      <c r="I44" s="99">
        <v>36</v>
      </c>
      <c r="J44" s="99">
        <v>27</v>
      </c>
      <c r="K44" s="99">
        <v>27</v>
      </c>
      <c r="L44" s="99">
        <v>17</v>
      </c>
      <c r="M44" s="100">
        <v>6.5609999999999999</v>
      </c>
      <c r="N44" s="105">
        <v>17</v>
      </c>
      <c r="O44" s="63">
        <v>2530</v>
      </c>
      <c r="P44" s="64">
        <f>Table2245789101123456789101112131415161718192021222324252627282930313233343536373839[[#This Row],[PEMBULATAN]]*O44</f>
        <v>43010</v>
      </c>
    </row>
    <row r="45" spans="1:16" ht="26.25" customHeight="1" x14ac:dyDescent="0.2">
      <c r="A45" s="13"/>
      <c r="B45" s="73" t="s">
        <v>5359</v>
      </c>
      <c r="C45" s="94" t="s">
        <v>5360</v>
      </c>
      <c r="D45" s="95" t="s">
        <v>69</v>
      </c>
      <c r="E45" s="96">
        <v>44490</v>
      </c>
      <c r="F45" s="97" t="s">
        <v>523</v>
      </c>
      <c r="G45" s="96" t="s">
        <v>59</v>
      </c>
      <c r="H45" s="98" t="s">
        <v>5317</v>
      </c>
      <c r="I45" s="99">
        <v>77</v>
      </c>
      <c r="J45" s="99">
        <v>60</v>
      </c>
      <c r="K45" s="99">
        <v>10</v>
      </c>
      <c r="L45" s="99">
        <v>15</v>
      </c>
      <c r="M45" s="100">
        <v>11.55</v>
      </c>
      <c r="N45" s="105">
        <v>15</v>
      </c>
      <c r="O45" s="63">
        <v>2530</v>
      </c>
      <c r="P45" s="64">
        <f>Table2245789101123456789101112131415161718192021222324252627282930313233343536373839[[#This Row],[PEMBULATAN]]*O45</f>
        <v>37950</v>
      </c>
    </row>
    <row r="46" spans="1:16" ht="22.5" customHeight="1" x14ac:dyDescent="0.2">
      <c r="A46" s="165" t="s">
        <v>30</v>
      </c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7"/>
      <c r="M46" s="77">
        <f>SUBTOTAL(109,Table2245789101123456789101112131415161718192021222324252627282930313233343536373839[KG VOLUME])</f>
        <v>923.34424999999987</v>
      </c>
      <c r="N46" s="67">
        <f>SUM(N3:N45)</f>
        <v>940.46325000000002</v>
      </c>
      <c r="O46" s="168">
        <f>SUM(P3:P45)</f>
        <v>2379372.0225</v>
      </c>
      <c r="P46" s="169"/>
    </row>
    <row r="47" spans="1:16" ht="18" customHeight="1" x14ac:dyDescent="0.2">
      <c r="A47" s="84"/>
      <c r="B47" s="55" t="s">
        <v>42</v>
      </c>
      <c r="C47" s="54"/>
      <c r="D47" s="56" t="s">
        <v>43</v>
      </c>
      <c r="E47" s="84"/>
      <c r="F47" s="84"/>
      <c r="G47" s="84"/>
      <c r="H47" s="84"/>
      <c r="I47" s="84"/>
      <c r="J47" s="84"/>
      <c r="K47" s="84"/>
      <c r="L47" s="84"/>
      <c r="M47" s="85"/>
      <c r="N47" s="86" t="s">
        <v>51</v>
      </c>
      <c r="O47" s="87"/>
      <c r="P47" s="87">
        <f>O46*10%</f>
        <v>237937.20225</v>
      </c>
    </row>
    <row r="48" spans="1:16" ht="18" customHeight="1" thickBot="1" x14ac:dyDescent="0.25">
      <c r="A48" s="84"/>
      <c r="B48" s="55"/>
      <c r="C48" s="54"/>
      <c r="D48" s="56"/>
      <c r="E48" s="84"/>
      <c r="F48" s="84"/>
      <c r="G48" s="84"/>
      <c r="H48" s="84"/>
      <c r="I48" s="84"/>
      <c r="J48" s="84"/>
      <c r="K48" s="84"/>
      <c r="L48" s="84"/>
      <c r="M48" s="85"/>
      <c r="N48" s="88" t="s">
        <v>52</v>
      </c>
      <c r="O48" s="89"/>
      <c r="P48" s="89">
        <f>O46-P47</f>
        <v>2141434.8202499999</v>
      </c>
    </row>
    <row r="49" spans="1:16" ht="18" customHeight="1" x14ac:dyDescent="0.2">
      <c r="A49" s="10"/>
      <c r="H49" s="62"/>
      <c r="N49" s="61" t="s">
        <v>31</v>
      </c>
      <c r="P49" s="68">
        <f>P48*1%</f>
        <v>21414.348202499998</v>
      </c>
    </row>
    <row r="50" spans="1:16" ht="18" customHeight="1" thickBot="1" x14ac:dyDescent="0.25">
      <c r="A50" s="10"/>
      <c r="H50" s="62"/>
      <c r="N50" s="61" t="s">
        <v>53</v>
      </c>
      <c r="P50" s="70">
        <f>P48*2%</f>
        <v>42828.696404999995</v>
      </c>
    </row>
    <row r="51" spans="1:16" ht="18" customHeight="1" x14ac:dyDescent="0.2">
      <c r="A51" s="10"/>
      <c r="H51" s="62"/>
      <c r="N51" s="65" t="s">
        <v>32</v>
      </c>
      <c r="O51" s="66"/>
      <c r="P51" s="69">
        <f>P48+P49-P50</f>
        <v>2120020.4720474998</v>
      </c>
    </row>
    <row r="53" spans="1:16" x14ac:dyDescent="0.2">
      <c r="A53" s="10"/>
      <c r="H53" s="62"/>
      <c r="P53" s="70"/>
    </row>
    <row r="54" spans="1:16" x14ac:dyDescent="0.2">
      <c r="A54" s="10"/>
      <c r="H54" s="62"/>
      <c r="O54" s="57"/>
      <c r="P54" s="70"/>
    </row>
    <row r="55" spans="1:16" s="3" customFormat="1" x14ac:dyDescent="0.25">
      <c r="A55" s="10"/>
      <c r="B55" s="2"/>
      <c r="C55" s="2"/>
      <c r="E55" s="11"/>
      <c r="H55" s="62"/>
      <c r="N55" s="14"/>
      <c r="O55" s="14"/>
      <c r="P55" s="14"/>
    </row>
    <row r="56" spans="1:16" s="3" customFormat="1" x14ac:dyDescent="0.25">
      <c r="A56" s="10"/>
      <c r="B56" s="2"/>
      <c r="C56" s="2"/>
      <c r="E56" s="11"/>
      <c r="H56" s="62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62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62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62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62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62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62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62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62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2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2"/>
      <c r="N66" s="14"/>
      <c r="O66" s="14"/>
      <c r="P66" s="14"/>
    </row>
  </sheetData>
  <mergeCells count="2">
    <mergeCell ref="A46:L46"/>
    <mergeCell ref="O46:P46"/>
  </mergeCells>
  <conditionalFormatting sqref="B3:B40">
    <cfRule type="duplicateValues" dxfId="375" priority="2"/>
  </conditionalFormatting>
  <conditionalFormatting sqref="B41:B45">
    <cfRule type="duplicateValues" dxfId="374" priority="11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6"/>
  <sheetViews>
    <sheetView zoomScale="110" zoomScaleNormal="110" workbookViewId="0">
      <pane xSplit="3" ySplit="2" topLeftCell="D102" activePane="bottomRight" state="frozen"/>
      <selection pane="topRight" activeCell="B1" sqref="B1"/>
      <selection pane="bottomLeft" activeCell="A3" sqref="A3"/>
      <selection pane="bottomRight" activeCell="O106" sqref="O106:P106"/>
    </sheetView>
  </sheetViews>
  <sheetFormatPr defaultRowHeight="15" x14ac:dyDescent="0.2"/>
  <cols>
    <col min="1" max="1" width="8" style="4" customWidth="1"/>
    <col min="2" max="2" width="19.5703125" style="2" customWidth="1"/>
    <col min="3" max="3" width="14.8554687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129">
        <v>401491</v>
      </c>
      <c r="B3" s="128" t="s">
        <v>5361</v>
      </c>
      <c r="C3" s="71" t="s">
        <v>5362</v>
      </c>
      <c r="D3" s="76" t="s">
        <v>69</v>
      </c>
      <c r="E3" s="127">
        <v>44490</v>
      </c>
      <c r="F3" s="76" t="s">
        <v>523</v>
      </c>
      <c r="G3" s="127" t="s">
        <v>59</v>
      </c>
      <c r="H3" s="75" t="s">
        <v>5317</v>
      </c>
      <c r="I3" s="15">
        <v>110</v>
      </c>
      <c r="J3" s="15">
        <v>50</v>
      </c>
      <c r="K3" s="15">
        <v>37</v>
      </c>
      <c r="L3" s="15">
        <v>28</v>
      </c>
      <c r="M3" s="79">
        <v>50.875</v>
      </c>
      <c r="N3" s="130">
        <v>50.875</v>
      </c>
      <c r="O3" s="63">
        <v>2530</v>
      </c>
      <c r="P3" s="64">
        <f>Table224578910112345678910111213141516171819202122232425262728293031323334353637383940[[#This Row],[PEMBULATAN]]*O3</f>
        <v>128713.75</v>
      </c>
    </row>
    <row r="4" spans="1:16" ht="26.25" customHeight="1" x14ac:dyDescent="0.2">
      <c r="A4" s="131"/>
      <c r="B4" s="132"/>
      <c r="C4" s="71" t="s">
        <v>5363</v>
      </c>
      <c r="D4" s="76" t="s">
        <v>69</v>
      </c>
      <c r="E4" s="127">
        <v>44490</v>
      </c>
      <c r="F4" s="76" t="s">
        <v>523</v>
      </c>
      <c r="G4" s="127" t="s">
        <v>59</v>
      </c>
      <c r="H4" s="75" t="s">
        <v>5317</v>
      </c>
      <c r="I4" s="15">
        <v>87</v>
      </c>
      <c r="J4" s="15">
        <v>53</v>
      </c>
      <c r="K4" s="15">
        <v>28</v>
      </c>
      <c r="L4" s="15">
        <v>22</v>
      </c>
      <c r="M4" s="79">
        <v>32.277000000000001</v>
      </c>
      <c r="N4" s="130">
        <v>32.277000000000001</v>
      </c>
      <c r="O4" s="63">
        <v>2530</v>
      </c>
      <c r="P4" s="64">
        <f>Table224578910112345678910111213141516171819202122232425262728293031323334353637383940[[#This Row],[PEMBULATAN]]*O4</f>
        <v>81660.81</v>
      </c>
    </row>
    <row r="5" spans="1:16" ht="26.25" customHeight="1" x14ac:dyDescent="0.2">
      <c r="A5" s="131"/>
      <c r="B5" s="132"/>
      <c r="C5" s="71" t="s">
        <v>5364</v>
      </c>
      <c r="D5" s="76" t="s">
        <v>69</v>
      </c>
      <c r="E5" s="127">
        <v>44490</v>
      </c>
      <c r="F5" s="76" t="s">
        <v>523</v>
      </c>
      <c r="G5" s="127" t="s">
        <v>59</v>
      </c>
      <c r="H5" s="75" t="s">
        <v>5317</v>
      </c>
      <c r="I5" s="15">
        <v>92</v>
      </c>
      <c r="J5" s="15">
        <v>61</v>
      </c>
      <c r="K5" s="15">
        <v>33</v>
      </c>
      <c r="L5" s="15">
        <v>25</v>
      </c>
      <c r="M5" s="79">
        <v>46.298999999999999</v>
      </c>
      <c r="N5" s="130">
        <v>47</v>
      </c>
      <c r="O5" s="63">
        <v>2530</v>
      </c>
      <c r="P5" s="64">
        <f>Table224578910112345678910111213141516171819202122232425262728293031323334353637383940[[#This Row],[PEMBULATAN]]*O5</f>
        <v>118910</v>
      </c>
    </row>
    <row r="6" spans="1:16" ht="26.25" customHeight="1" x14ac:dyDescent="0.2">
      <c r="A6" s="131"/>
      <c r="B6" s="132"/>
      <c r="C6" s="71" t="s">
        <v>5365</v>
      </c>
      <c r="D6" s="76" t="s">
        <v>69</v>
      </c>
      <c r="E6" s="127">
        <v>44490</v>
      </c>
      <c r="F6" s="76" t="s">
        <v>523</v>
      </c>
      <c r="G6" s="127" t="s">
        <v>59</v>
      </c>
      <c r="H6" s="75" t="s">
        <v>5317</v>
      </c>
      <c r="I6" s="15">
        <v>100</v>
      </c>
      <c r="J6" s="15">
        <v>57</v>
      </c>
      <c r="K6" s="15">
        <v>38</v>
      </c>
      <c r="L6" s="15">
        <v>26</v>
      </c>
      <c r="M6" s="79">
        <v>54.15</v>
      </c>
      <c r="N6" s="130">
        <v>54.15</v>
      </c>
      <c r="O6" s="63">
        <v>2530</v>
      </c>
      <c r="P6" s="64">
        <f>Table224578910112345678910111213141516171819202122232425262728293031323334353637383940[[#This Row],[PEMBULATAN]]*O6</f>
        <v>136999.5</v>
      </c>
    </row>
    <row r="7" spans="1:16" ht="26.25" customHeight="1" x14ac:dyDescent="0.2">
      <c r="A7" s="131"/>
      <c r="B7" s="132"/>
      <c r="C7" s="71" t="s">
        <v>5366</v>
      </c>
      <c r="D7" s="76" t="s">
        <v>69</v>
      </c>
      <c r="E7" s="127">
        <v>44490</v>
      </c>
      <c r="F7" s="76" t="s">
        <v>523</v>
      </c>
      <c r="G7" s="127" t="s">
        <v>59</v>
      </c>
      <c r="H7" s="75" t="s">
        <v>5317</v>
      </c>
      <c r="I7" s="15">
        <v>105</v>
      </c>
      <c r="J7" s="15">
        <v>66</v>
      </c>
      <c r="K7" s="15">
        <v>25</v>
      </c>
      <c r="L7" s="15">
        <v>21</v>
      </c>
      <c r="M7" s="79">
        <v>43.3125</v>
      </c>
      <c r="N7" s="130">
        <v>44</v>
      </c>
      <c r="O7" s="63">
        <v>2530</v>
      </c>
      <c r="P7" s="64">
        <f>Table224578910112345678910111213141516171819202122232425262728293031323334353637383940[[#This Row],[PEMBULATAN]]*O7</f>
        <v>111320</v>
      </c>
    </row>
    <row r="8" spans="1:16" ht="26.25" customHeight="1" x14ac:dyDescent="0.2">
      <c r="A8" s="131"/>
      <c r="B8" s="132"/>
      <c r="C8" s="71" t="s">
        <v>5367</v>
      </c>
      <c r="D8" s="76" t="s">
        <v>69</v>
      </c>
      <c r="E8" s="127">
        <v>44490</v>
      </c>
      <c r="F8" s="76" t="s">
        <v>523</v>
      </c>
      <c r="G8" s="127" t="s">
        <v>59</v>
      </c>
      <c r="H8" s="75" t="s">
        <v>5317</v>
      </c>
      <c r="I8" s="15">
        <v>82</v>
      </c>
      <c r="J8" s="15">
        <v>61</v>
      </c>
      <c r="K8" s="15">
        <v>24</v>
      </c>
      <c r="L8" s="15">
        <v>11</v>
      </c>
      <c r="M8" s="79">
        <v>30.012</v>
      </c>
      <c r="N8" s="130">
        <v>30.012</v>
      </c>
      <c r="O8" s="63">
        <v>2530</v>
      </c>
      <c r="P8" s="64">
        <f>Table224578910112345678910111213141516171819202122232425262728293031323334353637383940[[#This Row],[PEMBULATAN]]*O8</f>
        <v>75930.36</v>
      </c>
    </row>
    <row r="9" spans="1:16" ht="26.25" customHeight="1" x14ac:dyDescent="0.2">
      <c r="A9" s="131"/>
      <c r="B9" s="132"/>
      <c r="C9" s="71" t="s">
        <v>5368</v>
      </c>
      <c r="D9" s="76" t="s">
        <v>69</v>
      </c>
      <c r="E9" s="127">
        <v>44490</v>
      </c>
      <c r="F9" s="76" t="s">
        <v>523</v>
      </c>
      <c r="G9" s="127" t="s">
        <v>59</v>
      </c>
      <c r="H9" s="75" t="s">
        <v>5317</v>
      </c>
      <c r="I9" s="15">
        <v>85</v>
      </c>
      <c r="J9" s="15">
        <v>62</v>
      </c>
      <c r="K9" s="15">
        <v>29</v>
      </c>
      <c r="L9" s="15">
        <v>22</v>
      </c>
      <c r="M9" s="79">
        <v>38.207500000000003</v>
      </c>
      <c r="N9" s="130">
        <v>38.207500000000003</v>
      </c>
      <c r="O9" s="63">
        <v>2530</v>
      </c>
      <c r="P9" s="64">
        <f>Table224578910112345678910111213141516171819202122232425262728293031323334353637383940[[#This Row],[PEMBULATAN]]*O9</f>
        <v>96664.975000000006</v>
      </c>
    </row>
    <row r="10" spans="1:16" ht="26.25" customHeight="1" x14ac:dyDescent="0.2">
      <c r="A10" s="131"/>
      <c r="B10" s="132"/>
      <c r="C10" s="71" t="s">
        <v>5369</v>
      </c>
      <c r="D10" s="76" t="s">
        <v>69</v>
      </c>
      <c r="E10" s="127">
        <v>44490</v>
      </c>
      <c r="F10" s="76" t="s">
        <v>523</v>
      </c>
      <c r="G10" s="127" t="s">
        <v>59</v>
      </c>
      <c r="H10" s="75" t="s">
        <v>5317</v>
      </c>
      <c r="I10" s="15">
        <v>92</v>
      </c>
      <c r="J10" s="15">
        <v>67</v>
      </c>
      <c r="K10" s="15">
        <v>29</v>
      </c>
      <c r="L10" s="15">
        <v>22</v>
      </c>
      <c r="M10" s="79">
        <v>44.689</v>
      </c>
      <c r="N10" s="130">
        <v>44.689</v>
      </c>
      <c r="O10" s="63">
        <v>2530</v>
      </c>
      <c r="P10" s="64">
        <f>Table224578910112345678910111213141516171819202122232425262728293031323334353637383940[[#This Row],[PEMBULATAN]]*O10</f>
        <v>113063.17</v>
      </c>
    </row>
    <row r="11" spans="1:16" ht="26.25" customHeight="1" x14ac:dyDescent="0.2">
      <c r="A11" s="131"/>
      <c r="B11" s="132"/>
      <c r="C11" s="71" t="s">
        <v>5370</v>
      </c>
      <c r="D11" s="76" t="s">
        <v>69</v>
      </c>
      <c r="E11" s="127">
        <v>44490</v>
      </c>
      <c r="F11" s="76" t="s">
        <v>523</v>
      </c>
      <c r="G11" s="127" t="s">
        <v>59</v>
      </c>
      <c r="H11" s="75" t="s">
        <v>5317</v>
      </c>
      <c r="I11" s="15">
        <v>82</v>
      </c>
      <c r="J11" s="15">
        <v>66</v>
      </c>
      <c r="K11" s="15">
        <v>30</v>
      </c>
      <c r="L11" s="15">
        <v>7</v>
      </c>
      <c r="M11" s="79">
        <v>40.590000000000003</v>
      </c>
      <c r="N11" s="130">
        <v>40.590000000000003</v>
      </c>
      <c r="O11" s="63">
        <v>2530</v>
      </c>
      <c r="P11" s="64">
        <f>Table224578910112345678910111213141516171819202122232425262728293031323334353637383940[[#This Row],[PEMBULATAN]]*O11</f>
        <v>102692.70000000001</v>
      </c>
    </row>
    <row r="12" spans="1:16" ht="26.25" customHeight="1" x14ac:dyDescent="0.2">
      <c r="A12" s="131"/>
      <c r="B12" s="132"/>
      <c r="C12" s="71" t="s">
        <v>5371</v>
      </c>
      <c r="D12" s="76" t="s">
        <v>69</v>
      </c>
      <c r="E12" s="127">
        <v>44490</v>
      </c>
      <c r="F12" s="76" t="s">
        <v>523</v>
      </c>
      <c r="G12" s="127" t="s">
        <v>59</v>
      </c>
      <c r="H12" s="75" t="s">
        <v>5317</v>
      </c>
      <c r="I12" s="15">
        <v>35</v>
      </c>
      <c r="J12" s="15">
        <v>45</v>
      </c>
      <c r="K12" s="15">
        <v>16</v>
      </c>
      <c r="L12" s="15">
        <v>4</v>
      </c>
      <c r="M12" s="79">
        <v>6.3</v>
      </c>
      <c r="N12" s="130">
        <v>7</v>
      </c>
      <c r="O12" s="63">
        <v>2530</v>
      </c>
      <c r="P12" s="64">
        <f>Table224578910112345678910111213141516171819202122232425262728293031323334353637383940[[#This Row],[PEMBULATAN]]*O12</f>
        <v>17710</v>
      </c>
    </row>
    <row r="13" spans="1:16" ht="26.25" customHeight="1" x14ac:dyDescent="0.2">
      <c r="A13" s="131"/>
      <c r="B13" s="132"/>
      <c r="C13" s="71" t="s">
        <v>5372</v>
      </c>
      <c r="D13" s="76" t="s">
        <v>69</v>
      </c>
      <c r="E13" s="127">
        <v>44490</v>
      </c>
      <c r="F13" s="76" t="s">
        <v>523</v>
      </c>
      <c r="G13" s="127" t="s">
        <v>59</v>
      </c>
      <c r="H13" s="75" t="s">
        <v>5317</v>
      </c>
      <c r="I13" s="15">
        <v>34</v>
      </c>
      <c r="J13" s="15">
        <v>34</v>
      </c>
      <c r="K13" s="15">
        <v>10</v>
      </c>
      <c r="L13" s="15">
        <v>1</v>
      </c>
      <c r="M13" s="79">
        <v>2.89</v>
      </c>
      <c r="N13" s="130">
        <v>2.89</v>
      </c>
      <c r="O13" s="63">
        <v>2530</v>
      </c>
      <c r="P13" s="64">
        <f>Table224578910112345678910111213141516171819202122232425262728293031323334353637383940[[#This Row],[PEMBULATAN]]*O13</f>
        <v>7311.7000000000007</v>
      </c>
    </row>
    <row r="14" spans="1:16" ht="26.25" customHeight="1" x14ac:dyDescent="0.2">
      <c r="A14" s="131"/>
      <c r="B14" s="132"/>
      <c r="C14" s="71" t="s">
        <v>5373</v>
      </c>
      <c r="D14" s="76" t="s">
        <v>69</v>
      </c>
      <c r="E14" s="127">
        <v>44490</v>
      </c>
      <c r="F14" s="76" t="s">
        <v>523</v>
      </c>
      <c r="G14" s="127" t="s">
        <v>59</v>
      </c>
      <c r="H14" s="75" t="s">
        <v>5317</v>
      </c>
      <c r="I14" s="15">
        <v>33</v>
      </c>
      <c r="J14" s="15">
        <v>27</v>
      </c>
      <c r="K14" s="15">
        <v>10</v>
      </c>
      <c r="L14" s="15">
        <v>1</v>
      </c>
      <c r="M14" s="79">
        <v>2.2275</v>
      </c>
      <c r="N14" s="130">
        <v>2.2275</v>
      </c>
      <c r="O14" s="63">
        <v>2530</v>
      </c>
      <c r="P14" s="64">
        <f>Table224578910112345678910111213141516171819202122232425262728293031323334353637383940[[#This Row],[PEMBULATAN]]*O14</f>
        <v>5635.5749999999998</v>
      </c>
    </row>
    <row r="15" spans="1:16" ht="26.25" customHeight="1" x14ac:dyDescent="0.2">
      <c r="A15" s="131"/>
      <c r="B15" s="132"/>
      <c r="C15" s="71" t="s">
        <v>5374</v>
      </c>
      <c r="D15" s="76" t="s">
        <v>69</v>
      </c>
      <c r="E15" s="127">
        <v>44490</v>
      </c>
      <c r="F15" s="76" t="s">
        <v>523</v>
      </c>
      <c r="G15" s="127" t="s">
        <v>59</v>
      </c>
      <c r="H15" s="75" t="s">
        <v>5317</v>
      </c>
      <c r="I15" s="15">
        <v>100</v>
      </c>
      <c r="J15" s="15">
        <v>65</v>
      </c>
      <c r="K15" s="15">
        <v>27</v>
      </c>
      <c r="L15" s="15">
        <v>13</v>
      </c>
      <c r="M15" s="79">
        <v>43.875</v>
      </c>
      <c r="N15" s="130">
        <v>43.875</v>
      </c>
      <c r="O15" s="63">
        <v>2530</v>
      </c>
      <c r="P15" s="64">
        <f>Table224578910112345678910111213141516171819202122232425262728293031323334353637383940[[#This Row],[PEMBULATAN]]*O15</f>
        <v>111003.75</v>
      </c>
    </row>
    <row r="16" spans="1:16" ht="26.25" customHeight="1" x14ac:dyDescent="0.2">
      <c r="A16" s="131"/>
      <c r="B16" s="132"/>
      <c r="C16" s="71" t="s">
        <v>5375</v>
      </c>
      <c r="D16" s="76" t="s">
        <v>69</v>
      </c>
      <c r="E16" s="127">
        <v>44490</v>
      </c>
      <c r="F16" s="76" t="s">
        <v>523</v>
      </c>
      <c r="G16" s="127" t="s">
        <v>59</v>
      </c>
      <c r="H16" s="75" t="s">
        <v>5317</v>
      </c>
      <c r="I16" s="15">
        <v>80</v>
      </c>
      <c r="J16" s="15">
        <v>58</v>
      </c>
      <c r="K16" s="15">
        <v>30</v>
      </c>
      <c r="L16" s="15">
        <v>18</v>
      </c>
      <c r="M16" s="79">
        <v>34.799999999999997</v>
      </c>
      <c r="N16" s="130">
        <v>34.799999999999997</v>
      </c>
      <c r="O16" s="63">
        <v>2530</v>
      </c>
      <c r="P16" s="64">
        <f>Table224578910112345678910111213141516171819202122232425262728293031323334353637383940[[#This Row],[PEMBULATAN]]*O16</f>
        <v>88044</v>
      </c>
    </row>
    <row r="17" spans="1:16" ht="26.25" customHeight="1" x14ac:dyDescent="0.2">
      <c r="A17" s="131"/>
      <c r="B17" s="132"/>
      <c r="C17" s="71" t="s">
        <v>5376</v>
      </c>
      <c r="D17" s="76" t="s">
        <v>69</v>
      </c>
      <c r="E17" s="127">
        <v>44490</v>
      </c>
      <c r="F17" s="76" t="s">
        <v>523</v>
      </c>
      <c r="G17" s="127" t="s">
        <v>59</v>
      </c>
      <c r="H17" s="75" t="s">
        <v>5317</v>
      </c>
      <c r="I17" s="15">
        <v>85</v>
      </c>
      <c r="J17" s="15">
        <v>70</v>
      </c>
      <c r="K17" s="15">
        <v>28</v>
      </c>
      <c r="L17" s="15">
        <v>14</v>
      </c>
      <c r="M17" s="79">
        <v>41.65</v>
      </c>
      <c r="N17" s="130">
        <v>41.65</v>
      </c>
      <c r="O17" s="63">
        <v>2530</v>
      </c>
      <c r="P17" s="64">
        <f>Table224578910112345678910111213141516171819202122232425262728293031323334353637383940[[#This Row],[PEMBULATAN]]*O17</f>
        <v>105374.5</v>
      </c>
    </row>
    <row r="18" spans="1:16" ht="26.25" customHeight="1" x14ac:dyDescent="0.2">
      <c r="A18" s="131"/>
      <c r="B18" s="132"/>
      <c r="C18" s="71" t="s">
        <v>5377</v>
      </c>
      <c r="D18" s="76" t="s">
        <v>69</v>
      </c>
      <c r="E18" s="127">
        <v>44490</v>
      </c>
      <c r="F18" s="76" t="s">
        <v>523</v>
      </c>
      <c r="G18" s="127" t="s">
        <v>59</v>
      </c>
      <c r="H18" s="75" t="s">
        <v>5317</v>
      </c>
      <c r="I18" s="15">
        <v>100</v>
      </c>
      <c r="J18" s="15">
        <v>62</v>
      </c>
      <c r="K18" s="15">
        <v>48</v>
      </c>
      <c r="L18" s="15">
        <v>12</v>
      </c>
      <c r="M18" s="79">
        <v>74.400000000000006</v>
      </c>
      <c r="N18" s="130">
        <v>75</v>
      </c>
      <c r="O18" s="63">
        <v>2530</v>
      </c>
      <c r="P18" s="64">
        <f>Table224578910112345678910111213141516171819202122232425262728293031323334353637383940[[#This Row],[PEMBULATAN]]*O18</f>
        <v>189750</v>
      </c>
    </row>
    <row r="19" spans="1:16" ht="26.25" customHeight="1" x14ac:dyDescent="0.2">
      <c r="A19" s="131"/>
      <c r="B19" s="132"/>
      <c r="C19" s="71" t="s">
        <v>5378</v>
      </c>
      <c r="D19" s="76" t="s">
        <v>69</v>
      </c>
      <c r="E19" s="127">
        <v>44490</v>
      </c>
      <c r="F19" s="76" t="s">
        <v>523</v>
      </c>
      <c r="G19" s="127" t="s">
        <v>59</v>
      </c>
      <c r="H19" s="75" t="s">
        <v>5317</v>
      </c>
      <c r="I19" s="15">
        <v>81</v>
      </c>
      <c r="J19" s="15">
        <v>64</v>
      </c>
      <c r="K19" s="15">
        <v>30</v>
      </c>
      <c r="L19" s="15">
        <v>8</v>
      </c>
      <c r="M19" s="79">
        <v>38.880000000000003</v>
      </c>
      <c r="N19" s="130">
        <v>38.880000000000003</v>
      </c>
      <c r="O19" s="63">
        <v>2530</v>
      </c>
      <c r="P19" s="64">
        <f>Table224578910112345678910111213141516171819202122232425262728293031323334353637383940[[#This Row],[PEMBULATAN]]*O19</f>
        <v>98366.400000000009</v>
      </c>
    </row>
    <row r="20" spans="1:16" ht="26.25" customHeight="1" x14ac:dyDescent="0.2">
      <c r="A20" s="131"/>
      <c r="B20" s="132"/>
      <c r="C20" s="71" t="s">
        <v>5379</v>
      </c>
      <c r="D20" s="76" t="s">
        <v>69</v>
      </c>
      <c r="E20" s="127">
        <v>44490</v>
      </c>
      <c r="F20" s="76" t="s">
        <v>523</v>
      </c>
      <c r="G20" s="127" t="s">
        <v>59</v>
      </c>
      <c r="H20" s="75" t="s">
        <v>5317</v>
      </c>
      <c r="I20" s="15">
        <v>90</v>
      </c>
      <c r="J20" s="15">
        <v>63</v>
      </c>
      <c r="K20" s="15">
        <v>20</v>
      </c>
      <c r="L20" s="15">
        <v>9</v>
      </c>
      <c r="M20" s="79">
        <v>28.35</v>
      </c>
      <c r="N20" s="130">
        <v>29</v>
      </c>
      <c r="O20" s="63">
        <v>2530</v>
      </c>
      <c r="P20" s="64">
        <f>Table224578910112345678910111213141516171819202122232425262728293031323334353637383940[[#This Row],[PEMBULATAN]]*O20</f>
        <v>73370</v>
      </c>
    </row>
    <row r="21" spans="1:16" ht="26.25" customHeight="1" x14ac:dyDescent="0.2">
      <c r="A21" s="131"/>
      <c r="B21" s="132"/>
      <c r="C21" s="71" t="s">
        <v>5380</v>
      </c>
      <c r="D21" s="76" t="s">
        <v>69</v>
      </c>
      <c r="E21" s="127">
        <v>44490</v>
      </c>
      <c r="F21" s="76" t="s">
        <v>523</v>
      </c>
      <c r="G21" s="127" t="s">
        <v>59</v>
      </c>
      <c r="H21" s="75" t="s">
        <v>5317</v>
      </c>
      <c r="I21" s="15">
        <v>73</v>
      </c>
      <c r="J21" s="15">
        <v>66</v>
      </c>
      <c r="K21" s="15">
        <v>34</v>
      </c>
      <c r="L21" s="15">
        <v>16</v>
      </c>
      <c r="M21" s="79">
        <v>40.953000000000003</v>
      </c>
      <c r="N21" s="130">
        <v>40.953000000000003</v>
      </c>
      <c r="O21" s="63">
        <v>2530</v>
      </c>
      <c r="P21" s="64">
        <f>Table224578910112345678910111213141516171819202122232425262728293031323334353637383940[[#This Row],[PEMBULATAN]]*O21</f>
        <v>103611.09000000001</v>
      </c>
    </row>
    <row r="22" spans="1:16" ht="26.25" customHeight="1" x14ac:dyDescent="0.2">
      <c r="A22" s="131"/>
      <c r="B22" s="132"/>
      <c r="C22" s="71" t="s">
        <v>5381</v>
      </c>
      <c r="D22" s="76" t="s">
        <v>69</v>
      </c>
      <c r="E22" s="127">
        <v>44490</v>
      </c>
      <c r="F22" s="76" t="s">
        <v>523</v>
      </c>
      <c r="G22" s="127" t="s">
        <v>59</v>
      </c>
      <c r="H22" s="75" t="s">
        <v>5317</v>
      </c>
      <c r="I22" s="15">
        <v>80</v>
      </c>
      <c r="J22" s="15">
        <v>57</v>
      </c>
      <c r="K22" s="15">
        <v>15</v>
      </c>
      <c r="L22" s="15">
        <v>2</v>
      </c>
      <c r="M22" s="79">
        <v>17.100000000000001</v>
      </c>
      <c r="N22" s="130">
        <v>17.100000000000001</v>
      </c>
      <c r="O22" s="63">
        <v>2530</v>
      </c>
      <c r="P22" s="64">
        <f>Table224578910112345678910111213141516171819202122232425262728293031323334353637383940[[#This Row],[PEMBULATAN]]*O22</f>
        <v>43263</v>
      </c>
    </row>
    <row r="23" spans="1:16" ht="26.25" customHeight="1" x14ac:dyDescent="0.2">
      <c r="A23" s="131"/>
      <c r="B23" s="132"/>
      <c r="C23" s="71" t="s">
        <v>5382</v>
      </c>
      <c r="D23" s="76" t="s">
        <v>69</v>
      </c>
      <c r="E23" s="127">
        <v>44490</v>
      </c>
      <c r="F23" s="76" t="s">
        <v>523</v>
      </c>
      <c r="G23" s="127" t="s">
        <v>59</v>
      </c>
      <c r="H23" s="75" t="s">
        <v>5317</v>
      </c>
      <c r="I23" s="15">
        <v>77</v>
      </c>
      <c r="J23" s="15">
        <v>70</v>
      </c>
      <c r="K23" s="15">
        <v>25</v>
      </c>
      <c r="L23" s="15">
        <v>9</v>
      </c>
      <c r="M23" s="79">
        <v>33.6875</v>
      </c>
      <c r="N23" s="130">
        <v>33.6875</v>
      </c>
      <c r="O23" s="63">
        <v>2530</v>
      </c>
      <c r="P23" s="64">
        <f>Table224578910112345678910111213141516171819202122232425262728293031323334353637383940[[#This Row],[PEMBULATAN]]*O23</f>
        <v>85229.375</v>
      </c>
    </row>
    <row r="24" spans="1:16" ht="26.25" customHeight="1" x14ac:dyDescent="0.2">
      <c r="A24" s="131"/>
      <c r="B24" s="132"/>
      <c r="C24" s="71" t="s">
        <v>5383</v>
      </c>
      <c r="D24" s="76" t="s">
        <v>69</v>
      </c>
      <c r="E24" s="127">
        <v>44490</v>
      </c>
      <c r="F24" s="76" t="s">
        <v>523</v>
      </c>
      <c r="G24" s="127" t="s">
        <v>59</v>
      </c>
      <c r="H24" s="75" t="s">
        <v>5317</v>
      </c>
      <c r="I24" s="15">
        <v>95</v>
      </c>
      <c r="J24" s="15">
        <v>56</v>
      </c>
      <c r="K24" s="15">
        <v>38</v>
      </c>
      <c r="L24" s="15">
        <v>23</v>
      </c>
      <c r="M24" s="79">
        <v>50.54</v>
      </c>
      <c r="N24" s="130">
        <v>50.54</v>
      </c>
      <c r="O24" s="63">
        <v>2530</v>
      </c>
      <c r="P24" s="64">
        <f>Table224578910112345678910111213141516171819202122232425262728293031323334353637383940[[#This Row],[PEMBULATAN]]*O24</f>
        <v>127866.2</v>
      </c>
    </row>
    <row r="25" spans="1:16" ht="26.25" customHeight="1" x14ac:dyDescent="0.2">
      <c r="A25" s="131"/>
      <c r="B25" s="132"/>
      <c r="C25" s="71" t="s">
        <v>5384</v>
      </c>
      <c r="D25" s="76" t="s">
        <v>69</v>
      </c>
      <c r="E25" s="127">
        <v>44490</v>
      </c>
      <c r="F25" s="76" t="s">
        <v>523</v>
      </c>
      <c r="G25" s="127" t="s">
        <v>59</v>
      </c>
      <c r="H25" s="75" t="s">
        <v>5317</v>
      </c>
      <c r="I25" s="15">
        <v>94</v>
      </c>
      <c r="J25" s="15">
        <v>64</v>
      </c>
      <c r="K25" s="15">
        <v>35</v>
      </c>
      <c r="L25" s="15">
        <v>32</v>
      </c>
      <c r="M25" s="79">
        <v>52.64</v>
      </c>
      <c r="N25" s="130">
        <v>52.64</v>
      </c>
      <c r="O25" s="63">
        <v>2530</v>
      </c>
      <c r="P25" s="64">
        <f>Table224578910112345678910111213141516171819202122232425262728293031323334353637383940[[#This Row],[PEMBULATAN]]*O25</f>
        <v>133179.20000000001</v>
      </c>
    </row>
    <row r="26" spans="1:16" ht="26.25" customHeight="1" x14ac:dyDescent="0.2">
      <c r="A26" s="131"/>
      <c r="B26" s="132"/>
      <c r="C26" s="71" t="s">
        <v>5385</v>
      </c>
      <c r="D26" s="76" t="s">
        <v>69</v>
      </c>
      <c r="E26" s="127">
        <v>44490</v>
      </c>
      <c r="F26" s="76" t="s">
        <v>523</v>
      </c>
      <c r="G26" s="127" t="s">
        <v>59</v>
      </c>
      <c r="H26" s="75" t="s">
        <v>5317</v>
      </c>
      <c r="I26" s="15">
        <v>61</v>
      </c>
      <c r="J26" s="15">
        <v>66</v>
      </c>
      <c r="K26" s="15">
        <v>25</v>
      </c>
      <c r="L26" s="15">
        <v>5</v>
      </c>
      <c r="M26" s="79">
        <v>25.162500000000001</v>
      </c>
      <c r="N26" s="130">
        <v>25.162500000000001</v>
      </c>
      <c r="O26" s="63">
        <v>2530</v>
      </c>
      <c r="P26" s="64">
        <f>Table224578910112345678910111213141516171819202122232425262728293031323334353637383940[[#This Row],[PEMBULATAN]]*O26</f>
        <v>63661.125</v>
      </c>
    </row>
    <row r="27" spans="1:16" ht="26.25" customHeight="1" x14ac:dyDescent="0.2">
      <c r="A27" s="131"/>
      <c r="B27" s="132"/>
      <c r="C27" s="71" t="s">
        <v>5386</v>
      </c>
      <c r="D27" s="76" t="s">
        <v>69</v>
      </c>
      <c r="E27" s="127">
        <v>44490</v>
      </c>
      <c r="F27" s="76" t="s">
        <v>523</v>
      </c>
      <c r="G27" s="127" t="s">
        <v>59</v>
      </c>
      <c r="H27" s="75" t="s">
        <v>5317</v>
      </c>
      <c r="I27" s="15">
        <v>95</v>
      </c>
      <c r="J27" s="15">
        <v>64</v>
      </c>
      <c r="K27" s="15">
        <v>42</v>
      </c>
      <c r="L27" s="15">
        <v>20</v>
      </c>
      <c r="M27" s="79">
        <v>63.84</v>
      </c>
      <c r="N27" s="130">
        <v>63.84</v>
      </c>
      <c r="O27" s="63">
        <v>2530</v>
      </c>
      <c r="P27" s="64">
        <f>Table224578910112345678910111213141516171819202122232425262728293031323334353637383940[[#This Row],[PEMBULATAN]]*O27</f>
        <v>161515.20000000001</v>
      </c>
    </row>
    <row r="28" spans="1:16" ht="26.25" customHeight="1" x14ac:dyDescent="0.2">
      <c r="A28" s="131"/>
      <c r="B28" s="132"/>
      <c r="C28" s="71" t="s">
        <v>5387</v>
      </c>
      <c r="D28" s="76" t="s">
        <v>69</v>
      </c>
      <c r="E28" s="127">
        <v>44490</v>
      </c>
      <c r="F28" s="76" t="s">
        <v>523</v>
      </c>
      <c r="G28" s="127" t="s">
        <v>59</v>
      </c>
      <c r="H28" s="75" t="s">
        <v>5317</v>
      </c>
      <c r="I28" s="15">
        <v>62</v>
      </c>
      <c r="J28" s="15">
        <v>40</v>
      </c>
      <c r="K28" s="15">
        <v>15</v>
      </c>
      <c r="L28" s="15">
        <v>4</v>
      </c>
      <c r="M28" s="79">
        <v>9.3000000000000007</v>
      </c>
      <c r="N28" s="130">
        <v>10</v>
      </c>
      <c r="O28" s="63">
        <v>2530</v>
      </c>
      <c r="P28" s="64">
        <f>Table224578910112345678910111213141516171819202122232425262728293031323334353637383940[[#This Row],[PEMBULATAN]]*O28</f>
        <v>25300</v>
      </c>
    </row>
    <row r="29" spans="1:16" ht="26.25" customHeight="1" x14ac:dyDescent="0.2">
      <c r="A29" s="131"/>
      <c r="B29" s="132"/>
      <c r="C29" s="71" t="s">
        <v>5388</v>
      </c>
      <c r="D29" s="76" t="s">
        <v>69</v>
      </c>
      <c r="E29" s="127">
        <v>44490</v>
      </c>
      <c r="F29" s="76" t="s">
        <v>523</v>
      </c>
      <c r="G29" s="127" t="s">
        <v>59</v>
      </c>
      <c r="H29" s="75" t="s">
        <v>5317</v>
      </c>
      <c r="I29" s="15">
        <v>56</v>
      </c>
      <c r="J29" s="15">
        <v>42</v>
      </c>
      <c r="K29" s="15">
        <v>14</v>
      </c>
      <c r="L29" s="15">
        <v>3</v>
      </c>
      <c r="M29" s="79">
        <v>8.2319999999999993</v>
      </c>
      <c r="N29" s="130">
        <v>8.2319999999999993</v>
      </c>
      <c r="O29" s="63">
        <v>2530</v>
      </c>
      <c r="P29" s="64">
        <f>Table224578910112345678910111213141516171819202122232425262728293031323334353637383940[[#This Row],[PEMBULATAN]]*O29</f>
        <v>20826.96</v>
      </c>
    </row>
    <row r="30" spans="1:16" ht="26.25" customHeight="1" x14ac:dyDescent="0.2">
      <c r="A30" s="131"/>
      <c r="B30" s="132"/>
      <c r="C30" s="71" t="s">
        <v>5389</v>
      </c>
      <c r="D30" s="76" t="s">
        <v>69</v>
      </c>
      <c r="E30" s="127">
        <v>44490</v>
      </c>
      <c r="F30" s="76" t="s">
        <v>523</v>
      </c>
      <c r="G30" s="127" t="s">
        <v>59</v>
      </c>
      <c r="H30" s="75" t="s">
        <v>5317</v>
      </c>
      <c r="I30" s="15">
        <v>70</v>
      </c>
      <c r="J30" s="15">
        <v>67</v>
      </c>
      <c r="K30" s="15">
        <v>22</v>
      </c>
      <c r="L30" s="15">
        <v>7</v>
      </c>
      <c r="M30" s="79">
        <v>25.795000000000002</v>
      </c>
      <c r="N30" s="130">
        <v>25.795000000000002</v>
      </c>
      <c r="O30" s="63">
        <v>2530</v>
      </c>
      <c r="P30" s="64">
        <f>Table224578910112345678910111213141516171819202122232425262728293031323334353637383940[[#This Row],[PEMBULATAN]]*O30</f>
        <v>65261.350000000006</v>
      </c>
    </row>
    <row r="31" spans="1:16" ht="26.25" customHeight="1" x14ac:dyDescent="0.2">
      <c r="A31" s="131"/>
      <c r="B31" s="132"/>
      <c r="C31" s="71" t="s">
        <v>5390</v>
      </c>
      <c r="D31" s="76" t="s">
        <v>69</v>
      </c>
      <c r="E31" s="127">
        <v>44490</v>
      </c>
      <c r="F31" s="76" t="s">
        <v>523</v>
      </c>
      <c r="G31" s="127" t="s">
        <v>59</v>
      </c>
      <c r="H31" s="75" t="s">
        <v>5317</v>
      </c>
      <c r="I31" s="15">
        <v>71</v>
      </c>
      <c r="J31" s="15">
        <v>57</v>
      </c>
      <c r="K31" s="15">
        <v>34</v>
      </c>
      <c r="L31" s="15">
        <v>8</v>
      </c>
      <c r="M31" s="79">
        <v>34.399500000000003</v>
      </c>
      <c r="N31" s="130">
        <v>35</v>
      </c>
      <c r="O31" s="63">
        <v>2530</v>
      </c>
      <c r="P31" s="64">
        <f>Table224578910112345678910111213141516171819202122232425262728293031323334353637383940[[#This Row],[PEMBULATAN]]*O31</f>
        <v>88550</v>
      </c>
    </row>
    <row r="32" spans="1:16" ht="26.25" customHeight="1" x14ac:dyDescent="0.2">
      <c r="A32" s="131"/>
      <c r="B32" s="132"/>
      <c r="C32" s="71" t="s">
        <v>5391</v>
      </c>
      <c r="D32" s="76" t="s">
        <v>69</v>
      </c>
      <c r="E32" s="127">
        <v>44490</v>
      </c>
      <c r="F32" s="76" t="s">
        <v>523</v>
      </c>
      <c r="G32" s="127" t="s">
        <v>59</v>
      </c>
      <c r="H32" s="75" t="s">
        <v>5317</v>
      </c>
      <c r="I32" s="15">
        <v>94</v>
      </c>
      <c r="J32" s="15">
        <v>52</v>
      </c>
      <c r="K32" s="15">
        <v>26</v>
      </c>
      <c r="L32" s="15">
        <v>9</v>
      </c>
      <c r="M32" s="79">
        <v>31.771999999999998</v>
      </c>
      <c r="N32" s="130">
        <v>31.771999999999998</v>
      </c>
      <c r="O32" s="63">
        <v>2530</v>
      </c>
      <c r="P32" s="64">
        <f>Table224578910112345678910111213141516171819202122232425262728293031323334353637383940[[#This Row],[PEMBULATAN]]*O32</f>
        <v>80383.159999999989</v>
      </c>
    </row>
    <row r="33" spans="1:16" ht="26.25" customHeight="1" x14ac:dyDescent="0.2">
      <c r="A33" s="131"/>
      <c r="B33" s="132"/>
      <c r="C33" s="71" t="s">
        <v>5392</v>
      </c>
      <c r="D33" s="76" t="s">
        <v>69</v>
      </c>
      <c r="E33" s="127">
        <v>44490</v>
      </c>
      <c r="F33" s="76" t="s">
        <v>523</v>
      </c>
      <c r="G33" s="127" t="s">
        <v>59</v>
      </c>
      <c r="H33" s="75" t="s">
        <v>5317</v>
      </c>
      <c r="I33" s="15">
        <v>55</v>
      </c>
      <c r="J33" s="15">
        <v>46</v>
      </c>
      <c r="K33" s="15">
        <v>17</v>
      </c>
      <c r="L33" s="15">
        <v>3</v>
      </c>
      <c r="M33" s="79">
        <v>10.7525</v>
      </c>
      <c r="N33" s="130">
        <v>10.7525</v>
      </c>
      <c r="O33" s="63">
        <v>2530</v>
      </c>
      <c r="P33" s="64">
        <f>Table224578910112345678910111213141516171819202122232425262728293031323334353637383940[[#This Row],[PEMBULATAN]]*O33</f>
        <v>27203.824999999997</v>
      </c>
    </row>
    <row r="34" spans="1:16" ht="26.25" customHeight="1" x14ac:dyDescent="0.2">
      <c r="A34" s="131"/>
      <c r="B34" s="132"/>
      <c r="C34" s="71" t="s">
        <v>5393</v>
      </c>
      <c r="D34" s="76" t="s">
        <v>69</v>
      </c>
      <c r="E34" s="127">
        <v>44490</v>
      </c>
      <c r="F34" s="76" t="s">
        <v>523</v>
      </c>
      <c r="G34" s="127" t="s">
        <v>59</v>
      </c>
      <c r="H34" s="75" t="s">
        <v>5317</v>
      </c>
      <c r="I34" s="15">
        <v>71</v>
      </c>
      <c r="J34" s="15">
        <v>61</v>
      </c>
      <c r="K34" s="15">
        <v>28</v>
      </c>
      <c r="L34" s="15">
        <v>7</v>
      </c>
      <c r="M34" s="79">
        <v>30.317</v>
      </c>
      <c r="N34" s="130">
        <v>31</v>
      </c>
      <c r="O34" s="63">
        <v>2530</v>
      </c>
      <c r="P34" s="64">
        <f>Table224578910112345678910111213141516171819202122232425262728293031323334353637383940[[#This Row],[PEMBULATAN]]*O34</f>
        <v>78430</v>
      </c>
    </row>
    <row r="35" spans="1:16" ht="26.25" customHeight="1" x14ac:dyDescent="0.2">
      <c r="A35" s="131"/>
      <c r="B35" s="132"/>
      <c r="C35" s="71" t="s">
        <v>5394</v>
      </c>
      <c r="D35" s="76" t="s">
        <v>69</v>
      </c>
      <c r="E35" s="127">
        <v>44490</v>
      </c>
      <c r="F35" s="76" t="s">
        <v>523</v>
      </c>
      <c r="G35" s="127" t="s">
        <v>59</v>
      </c>
      <c r="H35" s="75" t="s">
        <v>5317</v>
      </c>
      <c r="I35" s="15">
        <v>86</v>
      </c>
      <c r="J35" s="15">
        <v>55</v>
      </c>
      <c r="K35" s="15">
        <v>43</v>
      </c>
      <c r="L35" s="15">
        <v>20</v>
      </c>
      <c r="M35" s="79">
        <v>50.847499999999997</v>
      </c>
      <c r="N35" s="130">
        <v>50.847499999999997</v>
      </c>
      <c r="O35" s="63">
        <v>2530</v>
      </c>
      <c r="P35" s="64">
        <f>Table224578910112345678910111213141516171819202122232425262728293031323334353637383940[[#This Row],[PEMBULATAN]]*O35</f>
        <v>128644.17499999999</v>
      </c>
    </row>
    <row r="36" spans="1:16" ht="26.25" customHeight="1" x14ac:dyDescent="0.2">
      <c r="A36" s="131"/>
      <c r="B36" s="132"/>
      <c r="C36" s="71" t="s">
        <v>5395</v>
      </c>
      <c r="D36" s="76" t="s">
        <v>69</v>
      </c>
      <c r="E36" s="127">
        <v>44490</v>
      </c>
      <c r="F36" s="76" t="s">
        <v>523</v>
      </c>
      <c r="G36" s="127" t="s">
        <v>59</v>
      </c>
      <c r="H36" s="75" t="s">
        <v>5317</v>
      </c>
      <c r="I36" s="15">
        <v>49</v>
      </c>
      <c r="J36" s="15">
        <v>37</v>
      </c>
      <c r="K36" s="15">
        <v>12</v>
      </c>
      <c r="L36" s="15">
        <v>2</v>
      </c>
      <c r="M36" s="79">
        <v>5.4390000000000001</v>
      </c>
      <c r="N36" s="130">
        <v>6</v>
      </c>
      <c r="O36" s="63">
        <v>2530</v>
      </c>
      <c r="P36" s="64">
        <f>Table224578910112345678910111213141516171819202122232425262728293031323334353637383940[[#This Row],[PEMBULATAN]]*O36</f>
        <v>15180</v>
      </c>
    </row>
    <row r="37" spans="1:16" ht="26.25" customHeight="1" x14ac:dyDescent="0.2">
      <c r="A37" s="131"/>
      <c r="B37" s="132"/>
      <c r="C37" s="71" t="s">
        <v>5396</v>
      </c>
      <c r="D37" s="76" t="s">
        <v>69</v>
      </c>
      <c r="E37" s="127">
        <v>44490</v>
      </c>
      <c r="F37" s="76" t="s">
        <v>523</v>
      </c>
      <c r="G37" s="127" t="s">
        <v>59</v>
      </c>
      <c r="H37" s="75" t="s">
        <v>5317</v>
      </c>
      <c r="I37" s="15">
        <v>40</v>
      </c>
      <c r="J37" s="15">
        <v>33</v>
      </c>
      <c r="K37" s="15">
        <v>10</v>
      </c>
      <c r="L37" s="15">
        <v>2</v>
      </c>
      <c r="M37" s="79">
        <v>3.3</v>
      </c>
      <c r="N37" s="130">
        <v>4</v>
      </c>
      <c r="O37" s="63">
        <v>2530</v>
      </c>
      <c r="P37" s="64">
        <f>Table224578910112345678910111213141516171819202122232425262728293031323334353637383940[[#This Row],[PEMBULATAN]]*O37</f>
        <v>10120</v>
      </c>
    </row>
    <row r="38" spans="1:16" ht="26.25" customHeight="1" x14ac:dyDescent="0.2">
      <c r="A38" s="131"/>
      <c r="B38" s="132"/>
      <c r="C38" s="71" t="s">
        <v>5397</v>
      </c>
      <c r="D38" s="76" t="s">
        <v>69</v>
      </c>
      <c r="E38" s="127">
        <v>44490</v>
      </c>
      <c r="F38" s="76" t="s">
        <v>523</v>
      </c>
      <c r="G38" s="127" t="s">
        <v>59</v>
      </c>
      <c r="H38" s="75" t="s">
        <v>5317</v>
      </c>
      <c r="I38" s="15">
        <v>97</v>
      </c>
      <c r="J38" s="15">
        <v>45</v>
      </c>
      <c r="K38" s="15">
        <v>17</v>
      </c>
      <c r="L38" s="15">
        <v>3</v>
      </c>
      <c r="M38" s="79">
        <v>18.55125</v>
      </c>
      <c r="N38" s="130">
        <v>18.55125</v>
      </c>
      <c r="O38" s="63">
        <v>2530</v>
      </c>
      <c r="P38" s="64">
        <f>Table224578910112345678910111213141516171819202122232425262728293031323334353637383940[[#This Row],[PEMBULATAN]]*O38</f>
        <v>46934.662499999999</v>
      </c>
    </row>
    <row r="39" spans="1:16" ht="26.25" customHeight="1" x14ac:dyDescent="0.2">
      <c r="A39" s="131"/>
      <c r="B39" s="132"/>
      <c r="C39" s="71" t="s">
        <v>5398</v>
      </c>
      <c r="D39" s="76" t="s">
        <v>69</v>
      </c>
      <c r="E39" s="127">
        <v>44490</v>
      </c>
      <c r="F39" s="76" t="s">
        <v>523</v>
      </c>
      <c r="G39" s="127" t="s">
        <v>59</v>
      </c>
      <c r="H39" s="75" t="s">
        <v>5317</v>
      </c>
      <c r="I39" s="15">
        <v>95</v>
      </c>
      <c r="J39" s="15">
        <v>66</v>
      </c>
      <c r="K39" s="15">
        <v>27</v>
      </c>
      <c r="L39" s="15">
        <v>6</v>
      </c>
      <c r="M39" s="79">
        <v>42.322499999999998</v>
      </c>
      <c r="N39" s="130">
        <v>43</v>
      </c>
      <c r="O39" s="63">
        <v>2530</v>
      </c>
      <c r="P39" s="64">
        <f>Table224578910112345678910111213141516171819202122232425262728293031323334353637383940[[#This Row],[PEMBULATAN]]*O39</f>
        <v>108790</v>
      </c>
    </row>
    <row r="40" spans="1:16" ht="26.25" customHeight="1" x14ac:dyDescent="0.2">
      <c r="A40" s="131"/>
      <c r="B40" s="132"/>
      <c r="C40" s="71" t="s">
        <v>5399</v>
      </c>
      <c r="D40" s="76" t="s">
        <v>69</v>
      </c>
      <c r="E40" s="127">
        <v>44490</v>
      </c>
      <c r="F40" s="76" t="s">
        <v>523</v>
      </c>
      <c r="G40" s="127" t="s">
        <v>59</v>
      </c>
      <c r="H40" s="75" t="s">
        <v>5317</v>
      </c>
      <c r="I40" s="15">
        <v>97</v>
      </c>
      <c r="J40" s="15">
        <v>60</v>
      </c>
      <c r="K40" s="15">
        <v>7</v>
      </c>
      <c r="L40" s="15">
        <v>2</v>
      </c>
      <c r="M40" s="79">
        <v>10.185</v>
      </c>
      <c r="N40" s="130">
        <v>10.185</v>
      </c>
      <c r="O40" s="63">
        <v>2530</v>
      </c>
      <c r="P40" s="64">
        <f>Table224578910112345678910111213141516171819202122232425262728293031323334353637383940[[#This Row],[PEMBULATAN]]*O40</f>
        <v>25768.050000000003</v>
      </c>
    </row>
    <row r="41" spans="1:16" ht="26.25" customHeight="1" x14ac:dyDescent="0.2">
      <c r="A41" s="131"/>
      <c r="B41" s="132"/>
      <c r="C41" s="71" t="s">
        <v>5400</v>
      </c>
      <c r="D41" s="76" t="s">
        <v>69</v>
      </c>
      <c r="E41" s="127">
        <v>44490</v>
      </c>
      <c r="F41" s="76" t="s">
        <v>523</v>
      </c>
      <c r="G41" s="127" t="s">
        <v>59</v>
      </c>
      <c r="H41" s="75" t="s">
        <v>5317</v>
      </c>
      <c r="I41" s="15">
        <v>74</v>
      </c>
      <c r="J41" s="15">
        <v>60</v>
      </c>
      <c r="K41" s="15">
        <v>22</v>
      </c>
      <c r="L41" s="15">
        <v>10</v>
      </c>
      <c r="M41" s="79">
        <v>24.42</v>
      </c>
      <c r="N41" s="130">
        <v>25</v>
      </c>
      <c r="O41" s="63">
        <v>2530</v>
      </c>
      <c r="P41" s="64">
        <f>Table224578910112345678910111213141516171819202122232425262728293031323334353637383940[[#This Row],[PEMBULATAN]]*O41</f>
        <v>63250</v>
      </c>
    </row>
    <row r="42" spans="1:16" ht="26.25" customHeight="1" x14ac:dyDescent="0.2">
      <c r="A42" s="131"/>
      <c r="B42" s="132"/>
      <c r="C42" s="71" t="s">
        <v>5401</v>
      </c>
      <c r="D42" s="76" t="s">
        <v>69</v>
      </c>
      <c r="E42" s="127">
        <v>44490</v>
      </c>
      <c r="F42" s="76" t="s">
        <v>523</v>
      </c>
      <c r="G42" s="127" t="s">
        <v>59</v>
      </c>
      <c r="H42" s="75" t="s">
        <v>5317</v>
      </c>
      <c r="I42" s="15">
        <v>100</v>
      </c>
      <c r="J42" s="15">
        <v>65</v>
      </c>
      <c r="K42" s="15">
        <v>38</v>
      </c>
      <c r="L42" s="15">
        <v>21</v>
      </c>
      <c r="M42" s="79">
        <v>61.75</v>
      </c>
      <c r="N42" s="130">
        <v>61.75</v>
      </c>
      <c r="O42" s="63">
        <v>2530</v>
      </c>
      <c r="P42" s="64">
        <f>Table224578910112345678910111213141516171819202122232425262728293031323334353637383940[[#This Row],[PEMBULATAN]]*O42</f>
        <v>156227.5</v>
      </c>
    </row>
    <row r="43" spans="1:16" ht="26.25" customHeight="1" x14ac:dyDescent="0.2">
      <c r="A43" s="131"/>
      <c r="B43" s="132"/>
      <c r="C43" s="71" t="s">
        <v>5402</v>
      </c>
      <c r="D43" s="76" t="s">
        <v>69</v>
      </c>
      <c r="E43" s="127">
        <v>44490</v>
      </c>
      <c r="F43" s="76" t="s">
        <v>523</v>
      </c>
      <c r="G43" s="127" t="s">
        <v>59</v>
      </c>
      <c r="H43" s="75" t="s">
        <v>5317</v>
      </c>
      <c r="I43" s="15">
        <v>67</v>
      </c>
      <c r="J43" s="15">
        <v>41</v>
      </c>
      <c r="K43" s="15">
        <v>12</v>
      </c>
      <c r="L43" s="15">
        <v>1</v>
      </c>
      <c r="M43" s="79">
        <v>8.2409999999999997</v>
      </c>
      <c r="N43" s="130">
        <v>8.2409999999999997</v>
      </c>
      <c r="O43" s="63">
        <v>2530</v>
      </c>
      <c r="P43" s="64">
        <f>Table224578910112345678910111213141516171819202122232425262728293031323334353637383940[[#This Row],[PEMBULATAN]]*O43</f>
        <v>20849.73</v>
      </c>
    </row>
    <row r="44" spans="1:16" ht="26.25" customHeight="1" x14ac:dyDescent="0.2">
      <c r="A44" s="131"/>
      <c r="B44" s="132"/>
      <c r="C44" s="71" t="s">
        <v>5403</v>
      </c>
      <c r="D44" s="76" t="s">
        <v>69</v>
      </c>
      <c r="E44" s="127">
        <v>44490</v>
      </c>
      <c r="F44" s="76" t="s">
        <v>523</v>
      </c>
      <c r="G44" s="127" t="s">
        <v>59</v>
      </c>
      <c r="H44" s="75" t="s">
        <v>5317</v>
      </c>
      <c r="I44" s="15">
        <v>90</v>
      </c>
      <c r="J44" s="15">
        <v>58</v>
      </c>
      <c r="K44" s="15">
        <v>35</v>
      </c>
      <c r="L44" s="15">
        <v>15</v>
      </c>
      <c r="M44" s="79">
        <v>45.674999999999997</v>
      </c>
      <c r="N44" s="130">
        <v>45.674999999999997</v>
      </c>
      <c r="O44" s="63">
        <v>2530</v>
      </c>
      <c r="P44" s="64">
        <f>Table224578910112345678910111213141516171819202122232425262728293031323334353637383940[[#This Row],[PEMBULATAN]]*O44</f>
        <v>115557.75</v>
      </c>
    </row>
    <row r="45" spans="1:16" ht="26.25" customHeight="1" x14ac:dyDescent="0.2">
      <c r="A45" s="131"/>
      <c r="B45" s="132"/>
      <c r="C45" s="71" t="s">
        <v>5404</v>
      </c>
      <c r="D45" s="76" t="s">
        <v>69</v>
      </c>
      <c r="E45" s="127">
        <v>44490</v>
      </c>
      <c r="F45" s="76" t="s">
        <v>523</v>
      </c>
      <c r="G45" s="127" t="s">
        <v>59</v>
      </c>
      <c r="H45" s="75" t="s">
        <v>5317</v>
      </c>
      <c r="I45" s="15">
        <v>100</v>
      </c>
      <c r="J45" s="15">
        <v>46</v>
      </c>
      <c r="K45" s="15">
        <v>20</v>
      </c>
      <c r="L45" s="15">
        <v>9</v>
      </c>
      <c r="M45" s="79">
        <v>23</v>
      </c>
      <c r="N45" s="130">
        <v>23</v>
      </c>
      <c r="O45" s="63">
        <v>2530</v>
      </c>
      <c r="P45" s="64">
        <f>Table224578910112345678910111213141516171819202122232425262728293031323334353637383940[[#This Row],[PEMBULATAN]]*O45</f>
        <v>58190</v>
      </c>
    </row>
    <row r="46" spans="1:16" ht="26.25" customHeight="1" x14ac:dyDescent="0.2">
      <c r="A46" s="131"/>
      <c r="B46" s="132"/>
      <c r="C46" s="71" t="s">
        <v>5405</v>
      </c>
      <c r="D46" s="76" t="s">
        <v>69</v>
      </c>
      <c r="E46" s="127">
        <v>44490</v>
      </c>
      <c r="F46" s="76" t="s">
        <v>523</v>
      </c>
      <c r="G46" s="127" t="s">
        <v>59</v>
      </c>
      <c r="H46" s="75" t="s">
        <v>5317</v>
      </c>
      <c r="I46" s="15">
        <v>70</v>
      </c>
      <c r="J46" s="15">
        <v>58</v>
      </c>
      <c r="K46" s="15">
        <v>20</v>
      </c>
      <c r="L46" s="15">
        <v>10</v>
      </c>
      <c r="M46" s="79">
        <v>20.3</v>
      </c>
      <c r="N46" s="130">
        <v>21</v>
      </c>
      <c r="O46" s="63">
        <v>2530</v>
      </c>
      <c r="P46" s="64">
        <f>Table224578910112345678910111213141516171819202122232425262728293031323334353637383940[[#This Row],[PEMBULATAN]]*O46</f>
        <v>53130</v>
      </c>
    </row>
    <row r="47" spans="1:16" ht="26.25" customHeight="1" x14ac:dyDescent="0.2">
      <c r="A47" s="131"/>
      <c r="B47" s="132"/>
      <c r="C47" s="71" t="s">
        <v>5406</v>
      </c>
      <c r="D47" s="76" t="s">
        <v>69</v>
      </c>
      <c r="E47" s="127">
        <v>44490</v>
      </c>
      <c r="F47" s="76" t="s">
        <v>523</v>
      </c>
      <c r="G47" s="127" t="s">
        <v>59</v>
      </c>
      <c r="H47" s="75" t="s">
        <v>5317</v>
      </c>
      <c r="I47" s="15">
        <v>95</v>
      </c>
      <c r="J47" s="15">
        <v>50</v>
      </c>
      <c r="K47" s="15">
        <v>15</v>
      </c>
      <c r="L47" s="15">
        <v>7</v>
      </c>
      <c r="M47" s="79">
        <v>17.8125</v>
      </c>
      <c r="N47" s="130">
        <v>17.8125</v>
      </c>
      <c r="O47" s="63">
        <v>2530</v>
      </c>
      <c r="P47" s="64">
        <f>Table224578910112345678910111213141516171819202122232425262728293031323334353637383940[[#This Row],[PEMBULATAN]]*O47</f>
        <v>45065.625</v>
      </c>
    </row>
    <row r="48" spans="1:16" ht="26.25" customHeight="1" x14ac:dyDescent="0.2">
      <c r="A48" s="131"/>
      <c r="B48" s="132"/>
      <c r="C48" s="71" t="s">
        <v>5407</v>
      </c>
      <c r="D48" s="76" t="s">
        <v>69</v>
      </c>
      <c r="E48" s="127">
        <v>44490</v>
      </c>
      <c r="F48" s="76" t="s">
        <v>523</v>
      </c>
      <c r="G48" s="127" t="s">
        <v>59</v>
      </c>
      <c r="H48" s="75" t="s">
        <v>5317</v>
      </c>
      <c r="I48" s="15">
        <v>55</v>
      </c>
      <c r="J48" s="15">
        <v>42</v>
      </c>
      <c r="K48" s="15">
        <v>13</v>
      </c>
      <c r="L48" s="15">
        <v>1</v>
      </c>
      <c r="M48" s="79">
        <v>7.5075000000000003</v>
      </c>
      <c r="N48" s="130">
        <v>7.5075000000000003</v>
      </c>
      <c r="O48" s="63">
        <v>2530</v>
      </c>
      <c r="P48" s="64">
        <f>Table224578910112345678910111213141516171819202122232425262728293031323334353637383940[[#This Row],[PEMBULATAN]]*O48</f>
        <v>18993.975000000002</v>
      </c>
    </row>
    <row r="49" spans="1:16" ht="26.25" customHeight="1" x14ac:dyDescent="0.2">
      <c r="A49" s="131"/>
      <c r="B49" s="132"/>
      <c r="C49" s="71" t="s">
        <v>5408</v>
      </c>
      <c r="D49" s="76" t="s">
        <v>69</v>
      </c>
      <c r="E49" s="127">
        <v>44490</v>
      </c>
      <c r="F49" s="76" t="s">
        <v>523</v>
      </c>
      <c r="G49" s="127" t="s">
        <v>59</v>
      </c>
      <c r="H49" s="75" t="s">
        <v>5317</v>
      </c>
      <c r="I49" s="15">
        <v>104</v>
      </c>
      <c r="J49" s="15">
        <v>66</v>
      </c>
      <c r="K49" s="15">
        <v>38</v>
      </c>
      <c r="L49" s="15">
        <v>27</v>
      </c>
      <c r="M49" s="79">
        <v>65.207999999999998</v>
      </c>
      <c r="N49" s="130">
        <v>65.207999999999998</v>
      </c>
      <c r="O49" s="63">
        <v>2530</v>
      </c>
      <c r="P49" s="64">
        <f>Table224578910112345678910111213141516171819202122232425262728293031323334353637383940[[#This Row],[PEMBULATAN]]*O49</f>
        <v>164976.24</v>
      </c>
    </row>
    <row r="50" spans="1:16" ht="26.25" customHeight="1" x14ac:dyDescent="0.2">
      <c r="A50" s="131"/>
      <c r="B50" s="132"/>
      <c r="C50" s="71" t="s">
        <v>5409</v>
      </c>
      <c r="D50" s="76" t="s">
        <v>69</v>
      </c>
      <c r="E50" s="127">
        <v>44490</v>
      </c>
      <c r="F50" s="76" t="s">
        <v>523</v>
      </c>
      <c r="G50" s="127" t="s">
        <v>59</v>
      </c>
      <c r="H50" s="75" t="s">
        <v>5317</v>
      </c>
      <c r="I50" s="15">
        <v>68</v>
      </c>
      <c r="J50" s="15">
        <v>60</v>
      </c>
      <c r="K50" s="15">
        <v>22</v>
      </c>
      <c r="L50" s="15">
        <v>9</v>
      </c>
      <c r="M50" s="79">
        <v>22.44</v>
      </c>
      <c r="N50" s="130">
        <v>23</v>
      </c>
      <c r="O50" s="63">
        <v>2530</v>
      </c>
      <c r="P50" s="64">
        <f>Table224578910112345678910111213141516171819202122232425262728293031323334353637383940[[#This Row],[PEMBULATAN]]*O50</f>
        <v>58190</v>
      </c>
    </row>
    <row r="51" spans="1:16" ht="26.25" customHeight="1" x14ac:dyDescent="0.2">
      <c r="A51" s="131"/>
      <c r="B51" s="132"/>
      <c r="C51" s="71" t="s">
        <v>5410</v>
      </c>
      <c r="D51" s="76" t="s">
        <v>69</v>
      </c>
      <c r="E51" s="127">
        <v>44490</v>
      </c>
      <c r="F51" s="76" t="s">
        <v>523</v>
      </c>
      <c r="G51" s="127" t="s">
        <v>59</v>
      </c>
      <c r="H51" s="75" t="s">
        <v>5317</v>
      </c>
      <c r="I51" s="15">
        <v>35</v>
      </c>
      <c r="J51" s="15">
        <v>28</v>
      </c>
      <c r="K51" s="15">
        <v>18</v>
      </c>
      <c r="L51" s="15">
        <v>2</v>
      </c>
      <c r="M51" s="79">
        <v>4.41</v>
      </c>
      <c r="N51" s="130">
        <v>5</v>
      </c>
      <c r="O51" s="63">
        <v>2530</v>
      </c>
      <c r="P51" s="64">
        <f>Table224578910112345678910111213141516171819202122232425262728293031323334353637383940[[#This Row],[PEMBULATAN]]*O51</f>
        <v>12650</v>
      </c>
    </row>
    <row r="52" spans="1:16" ht="26.25" customHeight="1" x14ac:dyDescent="0.2">
      <c r="A52" s="131"/>
      <c r="B52" s="132"/>
      <c r="C52" s="71" t="s">
        <v>5411</v>
      </c>
      <c r="D52" s="76" t="s">
        <v>69</v>
      </c>
      <c r="E52" s="127">
        <v>44490</v>
      </c>
      <c r="F52" s="76" t="s">
        <v>523</v>
      </c>
      <c r="G52" s="127" t="s">
        <v>59</v>
      </c>
      <c r="H52" s="75" t="s">
        <v>5317</v>
      </c>
      <c r="I52" s="15">
        <v>56</v>
      </c>
      <c r="J52" s="15">
        <v>25</v>
      </c>
      <c r="K52" s="15">
        <v>11</v>
      </c>
      <c r="L52" s="15">
        <v>4</v>
      </c>
      <c r="M52" s="79">
        <v>3.85</v>
      </c>
      <c r="N52" s="130">
        <v>4</v>
      </c>
      <c r="O52" s="63">
        <v>2530</v>
      </c>
      <c r="P52" s="64">
        <f>Table224578910112345678910111213141516171819202122232425262728293031323334353637383940[[#This Row],[PEMBULATAN]]*O52</f>
        <v>10120</v>
      </c>
    </row>
    <row r="53" spans="1:16" ht="26.25" customHeight="1" x14ac:dyDescent="0.2">
      <c r="A53" s="131"/>
      <c r="B53" s="132"/>
      <c r="C53" s="71" t="s">
        <v>5412</v>
      </c>
      <c r="D53" s="76" t="s">
        <v>69</v>
      </c>
      <c r="E53" s="127">
        <v>44490</v>
      </c>
      <c r="F53" s="76" t="s">
        <v>523</v>
      </c>
      <c r="G53" s="127" t="s">
        <v>59</v>
      </c>
      <c r="H53" s="75" t="s">
        <v>5317</v>
      </c>
      <c r="I53" s="15">
        <v>70</v>
      </c>
      <c r="J53" s="15">
        <v>63</v>
      </c>
      <c r="K53" s="15">
        <v>10</v>
      </c>
      <c r="L53" s="15">
        <v>5</v>
      </c>
      <c r="M53" s="79">
        <v>11.025</v>
      </c>
      <c r="N53" s="130">
        <v>11.025</v>
      </c>
      <c r="O53" s="63">
        <v>2530</v>
      </c>
      <c r="P53" s="64">
        <f>Table224578910112345678910111213141516171819202122232425262728293031323334353637383940[[#This Row],[PEMBULATAN]]*O53</f>
        <v>27893.25</v>
      </c>
    </row>
    <row r="54" spans="1:16" ht="26.25" customHeight="1" x14ac:dyDescent="0.2">
      <c r="A54" s="131"/>
      <c r="B54" s="132"/>
      <c r="C54" s="71" t="s">
        <v>5413</v>
      </c>
      <c r="D54" s="76" t="s">
        <v>69</v>
      </c>
      <c r="E54" s="127">
        <v>44490</v>
      </c>
      <c r="F54" s="76" t="s">
        <v>523</v>
      </c>
      <c r="G54" s="127" t="s">
        <v>59</v>
      </c>
      <c r="H54" s="75" t="s">
        <v>5317</v>
      </c>
      <c r="I54" s="15">
        <v>66</v>
      </c>
      <c r="J54" s="15">
        <v>30</v>
      </c>
      <c r="K54" s="15">
        <v>24</v>
      </c>
      <c r="L54" s="15">
        <v>2</v>
      </c>
      <c r="M54" s="79">
        <v>11.88</v>
      </c>
      <c r="N54" s="130">
        <v>11.88</v>
      </c>
      <c r="O54" s="63">
        <v>2530</v>
      </c>
      <c r="P54" s="64">
        <f>Table224578910112345678910111213141516171819202122232425262728293031323334353637383940[[#This Row],[PEMBULATAN]]*O54</f>
        <v>30056.400000000001</v>
      </c>
    </row>
    <row r="55" spans="1:16" ht="26.25" customHeight="1" x14ac:dyDescent="0.2">
      <c r="A55" s="131"/>
      <c r="B55" s="132"/>
      <c r="C55" s="71" t="s">
        <v>5414</v>
      </c>
      <c r="D55" s="76" t="s">
        <v>69</v>
      </c>
      <c r="E55" s="127">
        <v>44490</v>
      </c>
      <c r="F55" s="76" t="s">
        <v>523</v>
      </c>
      <c r="G55" s="127" t="s">
        <v>59</v>
      </c>
      <c r="H55" s="75" t="s">
        <v>5317</v>
      </c>
      <c r="I55" s="15">
        <v>83</v>
      </c>
      <c r="J55" s="15">
        <v>37</v>
      </c>
      <c r="K55" s="15">
        <v>17</v>
      </c>
      <c r="L55" s="15">
        <v>3</v>
      </c>
      <c r="M55" s="79">
        <v>13.05175</v>
      </c>
      <c r="N55" s="130">
        <v>13.05175</v>
      </c>
      <c r="O55" s="63">
        <v>2530</v>
      </c>
      <c r="P55" s="64">
        <f>Table224578910112345678910111213141516171819202122232425262728293031323334353637383940[[#This Row],[PEMBULATAN]]*O55</f>
        <v>33020.927499999998</v>
      </c>
    </row>
    <row r="56" spans="1:16" ht="26.25" customHeight="1" x14ac:dyDescent="0.2">
      <c r="A56" s="131"/>
      <c r="B56" s="132"/>
      <c r="C56" s="71" t="s">
        <v>5415</v>
      </c>
      <c r="D56" s="76" t="s">
        <v>69</v>
      </c>
      <c r="E56" s="127">
        <v>44490</v>
      </c>
      <c r="F56" s="76" t="s">
        <v>523</v>
      </c>
      <c r="G56" s="127" t="s">
        <v>59</v>
      </c>
      <c r="H56" s="75" t="s">
        <v>5317</v>
      </c>
      <c r="I56" s="15">
        <v>64</v>
      </c>
      <c r="J56" s="15">
        <v>58</v>
      </c>
      <c r="K56" s="15">
        <v>10</v>
      </c>
      <c r="L56" s="15">
        <v>7</v>
      </c>
      <c r="M56" s="79">
        <v>9.2799999999999994</v>
      </c>
      <c r="N56" s="130">
        <v>9.2799999999999994</v>
      </c>
      <c r="O56" s="63">
        <v>2530</v>
      </c>
      <c r="P56" s="64">
        <f>Table224578910112345678910111213141516171819202122232425262728293031323334353637383940[[#This Row],[PEMBULATAN]]*O56</f>
        <v>23478.399999999998</v>
      </c>
    </row>
    <row r="57" spans="1:16" ht="26.25" customHeight="1" x14ac:dyDescent="0.2">
      <c r="A57" s="131"/>
      <c r="B57" s="132"/>
      <c r="C57" s="71" t="s">
        <v>5416</v>
      </c>
      <c r="D57" s="76" t="s">
        <v>69</v>
      </c>
      <c r="E57" s="127">
        <v>44490</v>
      </c>
      <c r="F57" s="76" t="s">
        <v>523</v>
      </c>
      <c r="G57" s="127" t="s">
        <v>59</v>
      </c>
      <c r="H57" s="75" t="s">
        <v>5317</v>
      </c>
      <c r="I57" s="15">
        <v>100</v>
      </c>
      <c r="J57" s="15">
        <v>70</v>
      </c>
      <c r="K57" s="15">
        <v>40</v>
      </c>
      <c r="L57" s="15">
        <v>9</v>
      </c>
      <c r="M57" s="79">
        <v>70</v>
      </c>
      <c r="N57" s="130">
        <v>70</v>
      </c>
      <c r="O57" s="63">
        <v>2530</v>
      </c>
      <c r="P57" s="64">
        <f>Table224578910112345678910111213141516171819202122232425262728293031323334353637383940[[#This Row],[PEMBULATAN]]*O57</f>
        <v>177100</v>
      </c>
    </row>
    <row r="58" spans="1:16" ht="26.25" customHeight="1" x14ac:dyDescent="0.2">
      <c r="A58" s="131"/>
      <c r="B58" s="132"/>
      <c r="C58" s="71" t="s">
        <v>5417</v>
      </c>
      <c r="D58" s="76" t="s">
        <v>69</v>
      </c>
      <c r="E58" s="127">
        <v>44490</v>
      </c>
      <c r="F58" s="76" t="s">
        <v>523</v>
      </c>
      <c r="G58" s="127" t="s">
        <v>59</v>
      </c>
      <c r="H58" s="75" t="s">
        <v>5317</v>
      </c>
      <c r="I58" s="15">
        <v>128</v>
      </c>
      <c r="J58" s="15">
        <v>20</v>
      </c>
      <c r="K58" s="15">
        <v>17</v>
      </c>
      <c r="L58" s="15">
        <v>1</v>
      </c>
      <c r="M58" s="79">
        <v>10.88</v>
      </c>
      <c r="N58" s="130">
        <v>10.88</v>
      </c>
      <c r="O58" s="63">
        <v>2530</v>
      </c>
      <c r="P58" s="64">
        <f>Table224578910112345678910111213141516171819202122232425262728293031323334353637383940[[#This Row],[PEMBULATAN]]*O58</f>
        <v>27526.400000000001</v>
      </c>
    </row>
    <row r="59" spans="1:16" ht="26.25" customHeight="1" x14ac:dyDescent="0.2">
      <c r="A59" s="131"/>
      <c r="B59" s="132"/>
      <c r="C59" s="71" t="s">
        <v>5418</v>
      </c>
      <c r="D59" s="76" t="s">
        <v>69</v>
      </c>
      <c r="E59" s="127">
        <v>44490</v>
      </c>
      <c r="F59" s="76" t="s">
        <v>523</v>
      </c>
      <c r="G59" s="127" t="s">
        <v>59</v>
      </c>
      <c r="H59" s="75" t="s">
        <v>5317</v>
      </c>
      <c r="I59" s="15">
        <v>60</v>
      </c>
      <c r="J59" s="15">
        <v>40</v>
      </c>
      <c r="K59" s="15">
        <v>14</v>
      </c>
      <c r="L59" s="15">
        <v>1</v>
      </c>
      <c r="M59" s="79">
        <v>8.4</v>
      </c>
      <c r="N59" s="130">
        <v>9</v>
      </c>
      <c r="O59" s="63">
        <v>2530</v>
      </c>
      <c r="P59" s="64">
        <f>Table224578910112345678910111213141516171819202122232425262728293031323334353637383940[[#This Row],[PEMBULATAN]]*O59</f>
        <v>22770</v>
      </c>
    </row>
    <row r="60" spans="1:16" ht="26.25" customHeight="1" x14ac:dyDescent="0.2">
      <c r="A60" s="131"/>
      <c r="B60" s="132"/>
      <c r="C60" s="71" t="s">
        <v>5419</v>
      </c>
      <c r="D60" s="76" t="s">
        <v>69</v>
      </c>
      <c r="E60" s="127">
        <v>44490</v>
      </c>
      <c r="F60" s="76" t="s">
        <v>523</v>
      </c>
      <c r="G60" s="127" t="s">
        <v>59</v>
      </c>
      <c r="H60" s="75" t="s">
        <v>5317</v>
      </c>
      <c r="I60" s="15">
        <v>60</v>
      </c>
      <c r="J60" s="15">
        <v>33</v>
      </c>
      <c r="K60" s="15">
        <v>6</v>
      </c>
      <c r="L60" s="15">
        <v>1</v>
      </c>
      <c r="M60" s="79">
        <v>2.97</v>
      </c>
      <c r="N60" s="130">
        <v>2.97</v>
      </c>
      <c r="O60" s="63">
        <v>2530</v>
      </c>
      <c r="P60" s="64">
        <f>Table224578910112345678910111213141516171819202122232425262728293031323334353637383940[[#This Row],[PEMBULATAN]]*O60</f>
        <v>7514.1</v>
      </c>
    </row>
    <row r="61" spans="1:16" ht="26.25" customHeight="1" x14ac:dyDescent="0.2">
      <c r="A61" s="131"/>
      <c r="B61" s="132"/>
      <c r="C61" s="71" t="s">
        <v>5420</v>
      </c>
      <c r="D61" s="76" t="s">
        <v>69</v>
      </c>
      <c r="E61" s="127">
        <v>44490</v>
      </c>
      <c r="F61" s="76" t="s">
        <v>523</v>
      </c>
      <c r="G61" s="127" t="s">
        <v>59</v>
      </c>
      <c r="H61" s="75" t="s">
        <v>5317</v>
      </c>
      <c r="I61" s="15">
        <v>48</v>
      </c>
      <c r="J61" s="15">
        <v>42</v>
      </c>
      <c r="K61" s="15">
        <v>18</v>
      </c>
      <c r="L61" s="15">
        <v>6</v>
      </c>
      <c r="M61" s="79">
        <v>9.0719999999999992</v>
      </c>
      <c r="N61" s="130">
        <v>9.0719999999999992</v>
      </c>
      <c r="O61" s="63">
        <v>2530</v>
      </c>
      <c r="P61" s="64">
        <f>Table224578910112345678910111213141516171819202122232425262728293031323334353637383940[[#This Row],[PEMBULATAN]]*O61</f>
        <v>22952.159999999996</v>
      </c>
    </row>
    <row r="62" spans="1:16" ht="26.25" customHeight="1" x14ac:dyDescent="0.2">
      <c r="A62" s="131"/>
      <c r="B62" s="132"/>
      <c r="C62" s="71" t="s">
        <v>5421</v>
      </c>
      <c r="D62" s="76" t="s">
        <v>69</v>
      </c>
      <c r="E62" s="127">
        <v>44490</v>
      </c>
      <c r="F62" s="76" t="s">
        <v>523</v>
      </c>
      <c r="G62" s="127" t="s">
        <v>59</v>
      </c>
      <c r="H62" s="75" t="s">
        <v>5317</v>
      </c>
      <c r="I62" s="15">
        <v>45</v>
      </c>
      <c r="J62" s="15">
        <v>40</v>
      </c>
      <c r="K62" s="15">
        <v>14</v>
      </c>
      <c r="L62" s="15">
        <v>6</v>
      </c>
      <c r="M62" s="79">
        <v>6.3</v>
      </c>
      <c r="N62" s="130">
        <v>7</v>
      </c>
      <c r="O62" s="63">
        <v>2530</v>
      </c>
      <c r="P62" s="64">
        <f>Table224578910112345678910111213141516171819202122232425262728293031323334353637383940[[#This Row],[PEMBULATAN]]*O62</f>
        <v>17710</v>
      </c>
    </row>
    <row r="63" spans="1:16" ht="26.25" customHeight="1" x14ac:dyDescent="0.2">
      <c r="A63" s="131"/>
      <c r="B63" s="132"/>
      <c r="C63" s="71" t="s">
        <v>5422</v>
      </c>
      <c r="D63" s="76" t="s">
        <v>69</v>
      </c>
      <c r="E63" s="127">
        <v>44490</v>
      </c>
      <c r="F63" s="76" t="s">
        <v>523</v>
      </c>
      <c r="G63" s="127" t="s">
        <v>59</v>
      </c>
      <c r="H63" s="75" t="s">
        <v>5317</v>
      </c>
      <c r="I63" s="15">
        <v>39</v>
      </c>
      <c r="J63" s="15">
        <v>32</v>
      </c>
      <c r="K63" s="15">
        <v>28</v>
      </c>
      <c r="L63" s="15">
        <v>2</v>
      </c>
      <c r="M63" s="79">
        <v>8.7360000000000007</v>
      </c>
      <c r="N63" s="130">
        <v>8.7360000000000007</v>
      </c>
      <c r="O63" s="63">
        <v>2530</v>
      </c>
      <c r="P63" s="64">
        <f>Table224578910112345678910111213141516171819202122232425262728293031323334353637383940[[#This Row],[PEMBULATAN]]*O63</f>
        <v>22102.080000000002</v>
      </c>
    </row>
    <row r="64" spans="1:16" ht="26.25" customHeight="1" x14ac:dyDescent="0.2">
      <c r="A64" s="131"/>
      <c r="B64" s="132"/>
      <c r="C64" s="71" t="s">
        <v>5423</v>
      </c>
      <c r="D64" s="76" t="s">
        <v>69</v>
      </c>
      <c r="E64" s="127">
        <v>44490</v>
      </c>
      <c r="F64" s="76" t="s">
        <v>523</v>
      </c>
      <c r="G64" s="127" t="s">
        <v>59</v>
      </c>
      <c r="H64" s="75" t="s">
        <v>5317</v>
      </c>
      <c r="I64" s="15">
        <v>55</v>
      </c>
      <c r="J64" s="15">
        <v>41</v>
      </c>
      <c r="K64" s="15">
        <v>40</v>
      </c>
      <c r="L64" s="15">
        <v>12</v>
      </c>
      <c r="M64" s="79">
        <v>22.55</v>
      </c>
      <c r="N64" s="130">
        <v>22.55</v>
      </c>
      <c r="O64" s="63">
        <v>2530</v>
      </c>
      <c r="P64" s="64">
        <f>Table224578910112345678910111213141516171819202122232425262728293031323334353637383940[[#This Row],[PEMBULATAN]]*O64</f>
        <v>57051.5</v>
      </c>
    </row>
    <row r="65" spans="1:16" ht="26.25" customHeight="1" x14ac:dyDescent="0.2">
      <c r="A65" s="131"/>
      <c r="B65" s="132"/>
      <c r="C65" s="71" t="s">
        <v>5424</v>
      </c>
      <c r="D65" s="76" t="s">
        <v>69</v>
      </c>
      <c r="E65" s="127">
        <v>44490</v>
      </c>
      <c r="F65" s="76" t="s">
        <v>523</v>
      </c>
      <c r="G65" s="127" t="s">
        <v>59</v>
      </c>
      <c r="H65" s="75" t="s">
        <v>5317</v>
      </c>
      <c r="I65" s="15">
        <v>63</v>
      </c>
      <c r="J65" s="15">
        <v>60</v>
      </c>
      <c r="K65" s="15">
        <v>12</v>
      </c>
      <c r="L65" s="15">
        <v>3</v>
      </c>
      <c r="M65" s="79">
        <v>11.34</v>
      </c>
      <c r="N65" s="130">
        <v>12</v>
      </c>
      <c r="O65" s="63">
        <v>2530</v>
      </c>
      <c r="P65" s="64">
        <f>Table224578910112345678910111213141516171819202122232425262728293031323334353637383940[[#This Row],[PEMBULATAN]]*O65</f>
        <v>30360</v>
      </c>
    </row>
    <row r="66" spans="1:16" ht="26.25" customHeight="1" x14ac:dyDescent="0.2">
      <c r="A66" s="131"/>
      <c r="B66" s="132"/>
      <c r="C66" s="71" t="s">
        <v>5425</v>
      </c>
      <c r="D66" s="76" t="s">
        <v>69</v>
      </c>
      <c r="E66" s="127">
        <v>44490</v>
      </c>
      <c r="F66" s="76" t="s">
        <v>523</v>
      </c>
      <c r="G66" s="127" t="s">
        <v>59</v>
      </c>
      <c r="H66" s="75" t="s">
        <v>5317</v>
      </c>
      <c r="I66" s="15">
        <v>84</v>
      </c>
      <c r="J66" s="15">
        <v>15</v>
      </c>
      <c r="K66" s="15">
        <v>10</v>
      </c>
      <c r="L66" s="15">
        <v>3</v>
      </c>
      <c r="M66" s="79">
        <v>3.15</v>
      </c>
      <c r="N66" s="130">
        <v>3.15</v>
      </c>
      <c r="O66" s="63">
        <v>2530</v>
      </c>
      <c r="P66" s="64">
        <f>Table224578910112345678910111213141516171819202122232425262728293031323334353637383940[[#This Row],[PEMBULATAN]]*O66</f>
        <v>7969.5</v>
      </c>
    </row>
    <row r="67" spans="1:16" ht="26.25" customHeight="1" x14ac:dyDescent="0.2">
      <c r="A67" s="131"/>
      <c r="B67" s="132"/>
      <c r="C67" s="71" t="s">
        <v>5426</v>
      </c>
      <c r="D67" s="76" t="s">
        <v>69</v>
      </c>
      <c r="E67" s="127">
        <v>44490</v>
      </c>
      <c r="F67" s="76" t="s">
        <v>523</v>
      </c>
      <c r="G67" s="127" t="s">
        <v>59</v>
      </c>
      <c r="H67" s="75" t="s">
        <v>5317</v>
      </c>
      <c r="I67" s="15">
        <v>65</v>
      </c>
      <c r="J67" s="15">
        <v>44</v>
      </c>
      <c r="K67" s="15">
        <v>20</v>
      </c>
      <c r="L67" s="15">
        <v>5</v>
      </c>
      <c r="M67" s="79">
        <v>14.3</v>
      </c>
      <c r="N67" s="130">
        <v>15</v>
      </c>
      <c r="O67" s="63">
        <v>2530</v>
      </c>
      <c r="P67" s="64">
        <f>Table224578910112345678910111213141516171819202122232425262728293031323334353637383940[[#This Row],[PEMBULATAN]]*O67</f>
        <v>37950</v>
      </c>
    </row>
    <row r="68" spans="1:16" ht="26.25" customHeight="1" x14ac:dyDescent="0.2">
      <c r="A68" s="131"/>
      <c r="B68" s="132"/>
      <c r="C68" s="71" t="s">
        <v>5427</v>
      </c>
      <c r="D68" s="76" t="s">
        <v>69</v>
      </c>
      <c r="E68" s="127">
        <v>44490</v>
      </c>
      <c r="F68" s="76" t="s">
        <v>523</v>
      </c>
      <c r="G68" s="127" t="s">
        <v>59</v>
      </c>
      <c r="H68" s="75" t="s">
        <v>5317</v>
      </c>
      <c r="I68" s="15">
        <v>142</v>
      </c>
      <c r="J68" s="15">
        <v>27</v>
      </c>
      <c r="K68" s="15">
        <v>10</v>
      </c>
      <c r="L68" s="15">
        <v>1</v>
      </c>
      <c r="M68" s="79">
        <v>9.5850000000000009</v>
      </c>
      <c r="N68" s="130">
        <v>9.5850000000000009</v>
      </c>
      <c r="O68" s="63">
        <v>2530</v>
      </c>
      <c r="P68" s="64">
        <f>Table224578910112345678910111213141516171819202122232425262728293031323334353637383940[[#This Row],[PEMBULATAN]]*O68</f>
        <v>24250.050000000003</v>
      </c>
    </row>
    <row r="69" spans="1:16" ht="26.25" customHeight="1" x14ac:dyDescent="0.2">
      <c r="A69" s="131"/>
      <c r="B69" s="132"/>
      <c r="C69" s="71" t="s">
        <v>5428</v>
      </c>
      <c r="D69" s="76" t="s">
        <v>69</v>
      </c>
      <c r="E69" s="127">
        <v>44490</v>
      </c>
      <c r="F69" s="76" t="s">
        <v>523</v>
      </c>
      <c r="G69" s="127" t="s">
        <v>59</v>
      </c>
      <c r="H69" s="75" t="s">
        <v>5317</v>
      </c>
      <c r="I69" s="15">
        <v>46</v>
      </c>
      <c r="J69" s="15">
        <v>39</v>
      </c>
      <c r="K69" s="15">
        <v>42</v>
      </c>
      <c r="L69" s="15">
        <v>7</v>
      </c>
      <c r="M69" s="79">
        <v>18.837</v>
      </c>
      <c r="N69" s="130">
        <v>18.837</v>
      </c>
      <c r="O69" s="63">
        <v>2530</v>
      </c>
      <c r="P69" s="64">
        <f>Table224578910112345678910111213141516171819202122232425262728293031323334353637383940[[#This Row],[PEMBULATAN]]*O69</f>
        <v>47657.61</v>
      </c>
    </row>
    <row r="70" spans="1:16" ht="26.25" customHeight="1" x14ac:dyDescent="0.2">
      <c r="A70" s="131"/>
      <c r="B70" s="132"/>
      <c r="C70" s="71" t="s">
        <v>5429</v>
      </c>
      <c r="D70" s="76" t="s">
        <v>69</v>
      </c>
      <c r="E70" s="127">
        <v>44490</v>
      </c>
      <c r="F70" s="76" t="s">
        <v>523</v>
      </c>
      <c r="G70" s="127" t="s">
        <v>59</v>
      </c>
      <c r="H70" s="75" t="s">
        <v>5317</v>
      </c>
      <c r="I70" s="15">
        <v>54</v>
      </c>
      <c r="J70" s="15">
        <v>46</v>
      </c>
      <c r="K70" s="15">
        <v>20</v>
      </c>
      <c r="L70" s="15">
        <v>7</v>
      </c>
      <c r="M70" s="79">
        <v>12.42</v>
      </c>
      <c r="N70" s="130">
        <v>13</v>
      </c>
      <c r="O70" s="63">
        <v>2530</v>
      </c>
      <c r="P70" s="64">
        <f>Table224578910112345678910111213141516171819202122232425262728293031323334353637383940[[#This Row],[PEMBULATAN]]*O70</f>
        <v>32890</v>
      </c>
    </row>
    <row r="71" spans="1:16" ht="26.25" customHeight="1" x14ac:dyDescent="0.2">
      <c r="A71" s="131"/>
      <c r="B71" s="132"/>
      <c r="C71" s="71" t="s">
        <v>5430</v>
      </c>
      <c r="D71" s="76" t="s">
        <v>69</v>
      </c>
      <c r="E71" s="127">
        <v>44490</v>
      </c>
      <c r="F71" s="76" t="s">
        <v>523</v>
      </c>
      <c r="G71" s="127" t="s">
        <v>59</v>
      </c>
      <c r="H71" s="75" t="s">
        <v>5317</v>
      </c>
      <c r="I71" s="15">
        <v>87</v>
      </c>
      <c r="J71" s="15">
        <v>32</v>
      </c>
      <c r="K71" s="15">
        <v>7</v>
      </c>
      <c r="L71" s="15">
        <v>2</v>
      </c>
      <c r="M71" s="79">
        <v>4.8719999999999999</v>
      </c>
      <c r="N71" s="130">
        <v>4.8719999999999999</v>
      </c>
      <c r="O71" s="63">
        <v>2530</v>
      </c>
      <c r="P71" s="64">
        <f>Table224578910112345678910111213141516171819202122232425262728293031323334353637383940[[#This Row],[PEMBULATAN]]*O71</f>
        <v>12326.16</v>
      </c>
    </row>
    <row r="72" spans="1:16" ht="26.25" customHeight="1" x14ac:dyDescent="0.2">
      <c r="A72" s="131"/>
      <c r="B72" s="132"/>
      <c r="C72" s="71" t="s">
        <v>5431</v>
      </c>
      <c r="D72" s="76" t="s">
        <v>69</v>
      </c>
      <c r="E72" s="127">
        <v>44490</v>
      </c>
      <c r="F72" s="76" t="s">
        <v>523</v>
      </c>
      <c r="G72" s="127" t="s">
        <v>59</v>
      </c>
      <c r="H72" s="75" t="s">
        <v>5317</v>
      </c>
      <c r="I72" s="15">
        <v>85</v>
      </c>
      <c r="J72" s="15">
        <v>43</v>
      </c>
      <c r="K72" s="15">
        <v>27</v>
      </c>
      <c r="L72" s="15">
        <v>3</v>
      </c>
      <c r="M72" s="79">
        <v>24.671250000000001</v>
      </c>
      <c r="N72" s="130">
        <v>24.671250000000001</v>
      </c>
      <c r="O72" s="63">
        <v>2530</v>
      </c>
      <c r="P72" s="64">
        <f>Table224578910112345678910111213141516171819202122232425262728293031323334353637383940[[#This Row],[PEMBULATAN]]*O72</f>
        <v>62418.262500000004</v>
      </c>
    </row>
    <row r="73" spans="1:16" ht="26.25" customHeight="1" x14ac:dyDescent="0.2">
      <c r="A73" s="131"/>
      <c r="B73" s="132"/>
      <c r="C73" s="71" t="s">
        <v>5432</v>
      </c>
      <c r="D73" s="76" t="s">
        <v>69</v>
      </c>
      <c r="E73" s="127">
        <v>44490</v>
      </c>
      <c r="F73" s="76" t="s">
        <v>523</v>
      </c>
      <c r="G73" s="127" t="s">
        <v>59</v>
      </c>
      <c r="H73" s="75" t="s">
        <v>5317</v>
      </c>
      <c r="I73" s="15">
        <v>36</v>
      </c>
      <c r="J73" s="15">
        <v>30</v>
      </c>
      <c r="K73" s="15">
        <v>8</v>
      </c>
      <c r="L73" s="15">
        <v>1</v>
      </c>
      <c r="M73" s="79">
        <v>2.16</v>
      </c>
      <c r="N73" s="130">
        <v>2.16</v>
      </c>
      <c r="O73" s="63">
        <v>2530</v>
      </c>
      <c r="P73" s="64">
        <f>Table224578910112345678910111213141516171819202122232425262728293031323334353637383940[[#This Row],[PEMBULATAN]]*O73</f>
        <v>5464.8</v>
      </c>
    </row>
    <row r="74" spans="1:16" ht="26.25" customHeight="1" x14ac:dyDescent="0.2">
      <c r="A74" s="131"/>
      <c r="B74" s="132"/>
      <c r="C74" s="71" t="s">
        <v>5433</v>
      </c>
      <c r="D74" s="76" t="s">
        <v>69</v>
      </c>
      <c r="E74" s="127">
        <v>44490</v>
      </c>
      <c r="F74" s="76" t="s">
        <v>523</v>
      </c>
      <c r="G74" s="127" t="s">
        <v>59</v>
      </c>
      <c r="H74" s="75" t="s">
        <v>5317</v>
      </c>
      <c r="I74" s="15">
        <v>111</v>
      </c>
      <c r="J74" s="15">
        <v>35</v>
      </c>
      <c r="K74" s="15">
        <v>43</v>
      </c>
      <c r="L74" s="15">
        <v>3</v>
      </c>
      <c r="M74" s="79">
        <v>41.763750000000002</v>
      </c>
      <c r="N74" s="130">
        <v>41.763750000000002</v>
      </c>
      <c r="O74" s="63">
        <v>2530</v>
      </c>
      <c r="P74" s="64">
        <f>Table224578910112345678910111213141516171819202122232425262728293031323334353637383940[[#This Row],[PEMBULATAN]]*O74</f>
        <v>105662.28750000001</v>
      </c>
    </row>
    <row r="75" spans="1:16" ht="26.25" customHeight="1" x14ac:dyDescent="0.2">
      <c r="A75" s="131"/>
      <c r="B75" s="132"/>
      <c r="C75" s="71" t="s">
        <v>5434</v>
      </c>
      <c r="D75" s="76" t="s">
        <v>69</v>
      </c>
      <c r="E75" s="127">
        <v>44490</v>
      </c>
      <c r="F75" s="76" t="s">
        <v>523</v>
      </c>
      <c r="G75" s="127" t="s">
        <v>59</v>
      </c>
      <c r="H75" s="75" t="s">
        <v>5317</v>
      </c>
      <c r="I75" s="15">
        <v>77</v>
      </c>
      <c r="J75" s="15">
        <v>23</v>
      </c>
      <c r="K75" s="15">
        <v>23</v>
      </c>
      <c r="L75" s="15">
        <v>1</v>
      </c>
      <c r="M75" s="79">
        <v>10.183249999999999</v>
      </c>
      <c r="N75" s="130">
        <v>10.183249999999999</v>
      </c>
      <c r="O75" s="63">
        <v>2530</v>
      </c>
      <c r="P75" s="64">
        <f>Table224578910112345678910111213141516171819202122232425262728293031323334353637383940[[#This Row],[PEMBULATAN]]*O75</f>
        <v>25763.622499999998</v>
      </c>
    </row>
    <row r="76" spans="1:16" ht="26.25" customHeight="1" x14ac:dyDescent="0.2">
      <c r="A76" s="131"/>
      <c r="B76" s="132"/>
      <c r="C76" s="71" t="s">
        <v>5435</v>
      </c>
      <c r="D76" s="76" t="s">
        <v>69</v>
      </c>
      <c r="E76" s="127">
        <v>44490</v>
      </c>
      <c r="F76" s="76" t="s">
        <v>523</v>
      </c>
      <c r="G76" s="127" t="s">
        <v>59</v>
      </c>
      <c r="H76" s="75" t="s">
        <v>5317</v>
      </c>
      <c r="I76" s="15">
        <v>125</v>
      </c>
      <c r="J76" s="15">
        <v>33</v>
      </c>
      <c r="K76" s="15">
        <v>8</v>
      </c>
      <c r="L76" s="15">
        <v>3</v>
      </c>
      <c r="M76" s="79">
        <v>8.25</v>
      </c>
      <c r="N76" s="130">
        <v>8.25</v>
      </c>
      <c r="O76" s="63">
        <v>2530</v>
      </c>
      <c r="P76" s="64">
        <f>Table224578910112345678910111213141516171819202122232425262728293031323334353637383940[[#This Row],[PEMBULATAN]]*O76</f>
        <v>20872.5</v>
      </c>
    </row>
    <row r="77" spans="1:16" ht="26.25" customHeight="1" x14ac:dyDescent="0.2">
      <c r="A77" s="131"/>
      <c r="B77" s="132"/>
      <c r="C77" s="71" t="s">
        <v>5436</v>
      </c>
      <c r="D77" s="76" t="s">
        <v>69</v>
      </c>
      <c r="E77" s="127">
        <v>44490</v>
      </c>
      <c r="F77" s="76" t="s">
        <v>523</v>
      </c>
      <c r="G77" s="127" t="s">
        <v>59</v>
      </c>
      <c r="H77" s="75" t="s">
        <v>5317</v>
      </c>
      <c r="I77" s="15">
        <v>52</v>
      </c>
      <c r="J77" s="15">
        <v>35</v>
      </c>
      <c r="K77" s="15">
        <v>2</v>
      </c>
      <c r="L77" s="15">
        <v>1</v>
      </c>
      <c r="M77" s="79">
        <v>0.91</v>
      </c>
      <c r="N77" s="130">
        <v>1</v>
      </c>
      <c r="O77" s="63">
        <v>2530</v>
      </c>
      <c r="P77" s="64">
        <f>Table224578910112345678910111213141516171819202122232425262728293031323334353637383940[[#This Row],[PEMBULATAN]]*O77</f>
        <v>2530</v>
      </c>
    </row>
    <row r="78" spans="1:16" ht="26.25" customHeight="1" x14ac:dyDescent="0.2">
      <c r="A78" s="131"/>
      <c r="B78" s="132"/>
      <c r="C78" s="71" t="s">
        <v>5437</v>
      </c>
      <c r="D78" s="76" t="s">
        <v>69</v>
      </c>
      <c r="E78" s="127">
        <v>44490</v>
      </c>
      <c r="F78" s="76" t="s">
        <v>523</v>
      </c>
      <c r="G78" s="127" t="s">
        <v>59</v>
      </c>
      <c r="H78" s="75" t="s">
        <v>5317</v>
      </c>
      <c r="I78" s="15">
        <v>43</v>
      </c>
      <c r="J78" s="15">
        <v>27</v>
      </c>
      <c r="K78" s="15">
        <v>26</v>
      </c>
      <c r="L78" s="15">
        <v>1</v>
      </c>
      <c r="M78" s="79">
        <v>7.5465</v>
      </c>
      <c r="N78" s="130">
        <v>7.5465</v>
      </c>
      <c r="O78" s="63">
        <v>2530</v>
      </c>
      <c r="P78" s="64">
        <f>Table224578910112345678910111213141516171819202122232425262728293031323334353637383940[[#This Row],[PEMBULATAN]]*O78</f>
        <v>19092.645</v>
      </c>
    </row>
    <row r="79" spans="1:16" ht="26.25" customHeight="1" x14ac:dyDescent="0.2">
      <c r="A79" s="131"/>
      <c r="B79" s="132"/>
      <c r="C79" s="71" t="s">
        <v>5438</v>
      </c>
      <c r="D79" s="76" t="s">
        <v>69</v>
      </c>
      <c r="E79" s="127">
        <v>44490</v>
      </c>
      <c r="F79" s="76" t="s">
        <v>523</v>
      </c>
      <c r="G79" s="127" t="s">
        <v>59</v>
      </c>
      <c r="H79" s="75" t="s">
        <v>5317</v>
      </c>
      <c r="I79" s="15">
        <v>62</v>
      </c>
      <c r="J79" s="15">
        <v>40</v>
      </c>
      <c r="K79" s="15">
        <v>24</v>
      </c>
      <c r="L79" s="15">
        <v>5</v>
      </c>
      <c r="M79" s="79">
        <v>14.88</v>
      </c>
      <c r="N79" s="130">
        <v>14.88</v>
      </c>
      <c r="O79" s="63">
        <v>2530</v>
      </c>
      <c r="P79" s="64">
        <f>Table224578910112345678910111213141516171819202122232425262728293031323334353637383940[[#This Row],[PEMBULATAN]]*O79</f>
        <v>37646.400000000001</v>
      </c>
    </row>
    <row r="80" spans="1:16" ht="26.25" customHeight="1" x14ac:dyDescent="0.2">
      <c r="A80" s="131"/>
      <c r="B80" s="132"/>
      <c r="C80" s="71" t="s">
        <v>5439</v>
      </c>
      <c r="D80" s="76" t="s">
        <v>69</v>
      </c>
      <c r="E80" s="127">
        <v>44490</v>
      </c>
      <c r="F80" s="76" t="s">
        <v>523</v>
      </c>
      <c r="G80" s="127" t="s">
        <v>59</v>
      </c>
      <c r="H80" s="75" t="s">
        <v>5317</v>
      </c>
      <c r="I80" s="15">
        <v>40</v>
      </c>
      <c r="J80" s="15">
        <v>35</v>
      </c>
      <c r="K80" s="15">
        <v>10</v>
      </c>
      <c r="L80" s="15">
        <v>2</v>
      </c>
      <c r="M80" s="79">
        <v>3.5</v>
      </c>
      <c r="N80" s="130">
        <v>3.5</v>
      </c>
      <c r="O80" s="63">
        <v>2530</v>
      </c>
      <c r="P80" s="64">
        <f>Table224578910112345678910111213141516171819202122232425262728293031323334353637383940[[#This Row],[PEMBULATAN]]*O80</f>
        <v>8855</v>
      </c>
    </row>
    <row r="81" spans="1:16" ht="26.25" customHeight="1" x14ac:dyDescent="0.2">
      <c r="A81" s="131"/>
      <c r="B81" s="132"/>
      <c r="C81" s="71" t="s">
        <v>5440</v>
      </c>
      <c r="D81" s="76" t="s">
        <v>69</v>
      </c>
      <c r="E81" s="127">
        <v>44490</v>
      </c>
      <c r="F81" s="76" t="s">
        <v>523</v>
      </c>
      <c r="G81" s="127" t="s">
        <v>59</v>
      </c>
      <c r="H81" s="75" t="s">
        <v>5317</v>
      </c>
      <c r="I81" s="15">
        <v>50</v>
      </c>
      <c r="J81" s="15">
        <v>36</v>
      </c>
      <c r="K81" s="15">
        <v>33</v>
      </c>
      <c r="L81" s="15">
        <v>4</v>
      </c>
      <c r="M81" s="79">
        <v>14.85</v>
      </c>
      <c r="N81" s="130">
        <v>14.85</v>
      </c>
      <c r="O81" s="63">
        <v>2530</v>
      </c>
      <c r="P81" s="64">
        <f>Table224578910112345678910111213141516171819202122232425262728293031323334353637383940[[#This Row],[PEMBULATAN]]*O81</f>
        <v>37570.5</v>
      </c>
    </row>
    <row r="82" spans="1:16" ht="26.25" customHeight="1" x14ac:dyDescent="0.2">
      <c r="A82" s="131"/>
      <c r="B82" s="132"/>
      <c r="C82" s="71" t="s">
        <v>5441</v>
      </c>
      <c r="D82" s="76" t="s">
        <v>69</v>
      </c>
      <c r="E82" s="127">
        <v>44490</v>
      </c>
      <c r="F82" s="76" t="s">
        <v>523</v>
      </c>
      <c r="G82" s="127" t="s">
        <v>59</v>
      </c>
      <c r="H82" s="75" t="s">
        <v>5317</v>
      </c>
      <c r="I82" s="15">
        <v>50</v>
      </c>
      <c r="J82" s="15">
        <v>30</v>
      </c>
      <c r="K82" s="15">
        <v>25</v>
      </c>
      <c r="L82" s="15">
        <v>2</v>
      </c>
      <c r="M82" s="79">
        <v>9.375</v>
      </c>
      <c r="N82" s="130">
        <v>10</v>
      </c>
      <c r="O82" s="63">
        <v>2530</v>
      </c>
      <c r="P82" s="64">
        <f>Table224578910112345678910111213141516171819202122232425262728293031323334353637383940[[#This Row],[PEMBULATAN]]*O82</f>
        <v>25300</v>
      </c>
    </row>
    <row r="83" spans="1:16" ht="26.25" customHeight="1" x14ac:dyDescent="0.2">
      <c r="A83" s="131"/>
      <c r="B83" s="132"/>
      <c r="C83" s="71" t="s">
        <v>5442</v>
      </c>
      <c r="D83" s="76" t="s">
        <v>69</v>
      </c>
      <c r="E83" s="127">
        <v>44490</v>
      </c>
      <c r="F83" s="76" t="s">
        <v>523</v>
      </c>
      <c r="G83" s="127" t="s">
        <v>59</v>
      </c>
      <c r="H83" s="75" t="s">
        <v>5317</v>
      </c>
      <c r="I83" s="15">
        <v>131</v>
      </c>
      <c r="J83" s="15">
        <v>10</v>
      </c>
      <c r="K83" s="15">
        <v>6</v>
      </c>
      <c r="L83" s="15">
        <v>1</v>
      </c>
      <c r="M83" s="79">
        <v>1.9650000000000001</v>
      </c>
      <c r="N83" s="130">
        <v>1.9650000000000001</v>
      </c>
      <c r="O83" s="63">
        <v>2530</v>
      </c>
      <c r="P83" s="64">
        <f>Table224578910112345678910111213141516171819202122232425262728293031323334353637383940[[#This Row],[PEMBULATAN]]*O83</f>
        <v>4971.45</v>
      </c>
    </row>
    <row r="84" spans="1:16" ht="26.25" customHeight="1" x14ac:dyDescent="0.2">
      <c r="A84" s="131"/>
      <c r="B84" s="132"/>
      <c r="C84" s="71" t="s">
        <v>5443</v>
      </c>
      <c r="D84" s="76" t="s">
        <v>69</v>
      </c>
      <c r="E84" s="127">
        <v>44490</v>
      </c>
      <c r="F84" s="76" t="s">
        <v>523</v>
      </c>
      <c r="G84" s="127" t="s">
        <v>59</v>
      </c>
      <c r="H84" s="75" t="s">
        <v>5317</v>
      </c>
      <c r="I84" s="15">
        <v>80</v>
      </c>
      <c r="J84" s="15">
        <v>40</v>
      </c>
      <c r="K84" s="15">
        <v>26</v>
      </c>
      <c r="L84" s="15">
        <v>9</v>
      </c>
      <c r="M84" s="79">
        <v>20.8</v>
      </c>
      <c r="N84" s="130">
        <v>20.8</v>
      </c>
      <c r="O84" s="63">
        <v>2530</v>
      </c>
      <c r="P84" s="64">
        <f>Table224578910112345678910111213141516171819202122232425262728293031323334353637383940[[#This Row],[PEMBULATAN]]*O84</f>
        <v>52624</v>
      </c>
    </row>
    <row r="85" spans="1:16" ht="26.25" customHeight="1" x14ac:dyDescent="0.2">
      <c r="A85" s="131"/>
      <c r="B85" s="132"/>
      <c r="C85" s="71" t="s">
        <v>5444</v>
      </c>
      <c r="D85" s="76" t="s">
        <v>69</v>
      </c>
      <c r="E85" s="127">
        <v>44490</v>
      </c>
      <c r="F85" s="76" t="s">
        <v>523</v>
      </c>
      <c r="G85" s="127" t="s">
        <v>59</v>
      </c>
      <c r="H85" s="75" t="s">
        <v>5317</v>
      </c>
      <c r="I85" s="15">
        <v>61</v>
      </c>
      <c r="J85" s="15">
        <v>60</v>
      </c>
      <c r="K85" s="15">
        <v>31</v>
      </c>
      <c r="L85" s="15">
        <v>13</v>
      </c>
      <c r="M85" s="79">
        <v>28.364999999999998</v>
      </c>
      <c r="N85" s="130">
        <v>29</v>
      </c>
      <c r="O85" s="63">
        <v>2530</v>
      </c>
      <c r="P85" s="64">
        <f>Table224578910112345678910111213141516171819202122232425262728293031323334353637383940[[#This Row],[PEMBULATAN]]*O85</f>
        <v>73370</v>
      </c>
    </row>
    <row r="86" spans="1:16" ht="26.25" customHeight="1" x14ac:dyDescent="0.2">
      <c r="A86" s="131"/>
      <c r="B86" s="132"/>
      <c r="C86" s="71" t="s">
        <v>5445</v>
      </c>
      <c r="D86" s="76" t="s">
        <v>69</v>
      </c>
      <c r="E86" s="127">
        <v>44490</v>
      </c>
      <c r="F86" s="76" t="s">
        <v>523</v>
      </c>
      <c r="G86" s="127" t="s">
        <v>59</v>
      </c>
      <c r="H86" s="75" t="s">
        <v>5317</v>
      </c>
      <c r="I86" s="15">
        <v>50</v>
      </c>
      <c r="J86" s="15">
        <v>43</v>
      </c>
      <c r="K86" s="15">
        <v>15</v>
      </c>
      <c r="L86" s="15">
        <v>6</v>
      </c>
      <c r="M86" s="79">
        <v>8.0625</v>
      </c>
      <c r="N86" s="130">
        <v>8.0625</v>
      </c>
      <c r="O86" s="63">
        <v>2530</v>
      </c>
      <c r="P86" s="64">
        <f>Table224578910112345678910111213141516171819202122232425262728293031323334353637383940[[#This Row],[PEMBULATAN]]*O86</f>
        <v>20398.125</v>
      </c>
    </row>
    <row r="87" spans="1:16" ht="26.25" customHeight="1" x14ac:dyDescent="0.2">
      <c r="A87" s="131"/>
      <c r="B87" s="132"/>
      <c r="C87" s="71" t="s">
        <v>5446</v>
      </c>
      <c r="D87" s="76" t="s">
        <v>69</v>
      </c>
      <c r="E87" s="127">
        <v>44490</v>
      </c>
      <c r="F87" s="76" t="s">
        <v>523</v>
      </c>
      <c r="G87" s="127" t="s">
        <v>59</v>
      </c>
      <c r="H87" s="75" t="s">
        <v>5317</v>
      </c>
      <c r="I87" s="15">
        <v>52</v>
      </c>
      <c r="J87" s="15">
        <v>25</v>
      </c>
      <c r="K87" s="15">
        <v>28</v>
      </c>
      <c r="L87" s="15">
        <v>4</v>
      </c>
      <c r="M87" s="79">
        <v>9.1</v>
      </c>
      <c r="N87" s="130">
        <v>9.1</v>
      </c>
      <c r="O87" s="63">
        <v>2530</v>
      </c>
      <c r="P87" s="64">
        <f>Table224578910112345678910111213141516171819202122232425262728293031323334353637383940[[#This Row],[PEMBULATAN]]*O87</f>
        <v>23023</v>
      </c>
    </row>
    <row r="88" spans="1:16" ht="26.25" customHeight="1" x14ac:dyDescent="0.2">
      <c r="A88" s="131"/>
      <c r="B88" s="132"/>
      <c r="C88" s="71" t="s">
        <v>5447</v>
      </c>
      <c r="D88" s="76" t="s">
        <v>69</v>
      </c>
      <c r="E88" s="127">
        <v>44490</v>
      </c>
      <c r="F88" s="76" t="s">
        <v>523</v>
      </c>
      <c r="G88" s="127" t="s">
        <v>59</v>
      </c>
      <c r="H88" s="75" t="s">
        <v>5317</v>
      </c>
      <c r="I88" s="15">
        <v>63</v>
      </c>
      <c r="J88" s="15">
        <v>61</v>
      </c>
      <c r="K88" s="15">
        <v>13</v>
      </c>
      <c r="L88" s="15">
        <v>17</v>
      </c>
      <c r="M88" s="79">
        <v>12.489750000000001</v>
      </c>
      <c r="N88" s="130">
        <v>17</v>
      </c>
      <c r="O88" s="63">
        <v>2530</v>
      </c>
      <c r="P88" s="64">
        <f>Table224578910112345678910111213141516171819202122232425262728293031323334353637383940[[#This Row],[PEMBULATAN]]*O88</f>
        <v>43010</v>
      </c>
    </row>
    <row r="89" spans="1:16" ht="26.25" customHeight="1" x14ac:dyDescent="0.2">
      <c r="A89" s="131"/>
      <c r="B89" s="132"/>
      <c r="C89" s="71" t="s">
        <v>5448</v>
      </c>
      <c r="D89" s="76" t="s">
        <v>69</v>
      </c>
      <c r="E89" s="127">
        <v>44490</v>
      </c>
      <c r="F89" s="76" t="s">
        <v>523</v>
      </c>
      <c r="G89" s="127" t="s">
        <v>59</v>
      </c>
      <c r="H89" s="75" t="s">
        <v>5317</v>
      </c>
      <c r="I89" s="15">
        <v>62</v>
      </c>
      <c r="J89" s="15">
        <v>48</v>
      </c>
      <c r="K89" s="15">
        <v>28</v>
      </c>
      <c r="L89" s="15">
        <v>23</v>
      </c>
      <c r="M89" s="79">
        <v>20.832000000000001</v>
      </c>
      <c r="N89" s="130">
        <v>23</v>
      </c>
      <c r="O89" s="63">
        <v>2530</v>
      </c>
      <c r="P89" s="64">
        <f>Table224578910112345678910111213141516171819202122232425262728293031323334353637383940[[#This Row],[PEMBULATAN]]*O89</f>
        <v>58190</v>
      </c>
    </row>
    <row r="90" spans="1:16" ht="26.25" customHeight="1" x14ac:dyDescent="0.2">
      <c r="A90" s="131"/>
      <c r="B90" s="132"/>
      <c r="C90" s="71" t="s">
        <v>5449</v>
      </c>
      <c r="D90" s="76" t="s">
        <v>69</v>
      </c>
      <c r="E90" s="127">
        <v>44490</v>
      </c>
      <c r="F90" s="76" t="s">
        <v>523</v>
      </c>
      <c r="G90" s="127" t="s">
        <v>59</v>
      </c>
      <c r="H90" s="75" t="s">
        <v>5317</v>
      </c>
      <c r="I90" s="15">
        <v>33</v>
      </c>
      <c r="J90" s="15">
        <v>30</v>
      </c>
      <c r="K90" s="15">
        <v>22</v>
      </c>
      <c r="L90" s="15">
        <v>13</v>
      </c>
      <c r="M90" s="79">
        <v>5.4450000000000003</v>
      </c>
      <c r="N90" s="130">
        <v>13</v>
      </c>
      <c r="O90" s="63">
        <v>2530</v>
      </c>
      <c r="P90" s="64">
        <f>Table224578910112345678910111213141516171819202122232425262728293031323334353637383940[[#This Row],[PEMBULATAN]]*O90</f>
        <v>32890</v>
      </c>
    </row>
    <row r="91" spans="1:16" ht="26.25" customHeight="1" x14ac:dyDescent="0.2">
      <c r="A91" s="131"/>
      <c r="B91" s="132"/>
      <c r="C91" s="71" t="s">
        <v>5450</v>
      </c>
      <c r="D91" s="76" t="s">
        <v>69</v>
      </c>
      <c r="E91" s="127">
        <v>44490</v>
      </c>
      <c r="F91" s="76" t="s">
        <v>523</v>
      </c>
      <c r="G91" s="127" t="s">
        <v>59</v>
      </c>
      <c r="H91" s="75" t="s">
        <v>5317</v>
      </c>
      <c r="I91" s="15">
        <v>43</v>
      </c>
      <c r="J91" s="15">
        <v>36</v>
      </c>
      <c r="K91" s="15">
        <v>35</v>
      </c>
      <c r="L91" s="15">
        <v>5</v>
      </c>
      <c r="M91" s="79">
        <v>13.545</v>
      </c>
      <c r="N91" s="130">
        <v>13.545</v>
      </c>
      <c r="O91" s="63">
        <v>2530</v>
      </c>
      <c r="P91" s="64">
        <f>Table224578910112345678910111213141516171819202122232425262728293031323334353637383940[[#This Row],[PEMBULATAN]]*O91</f>
        <v>34268.85</v>
      </c>
    </row>
    <row r="92" spans="1:16" ht="26.25" customHeight="1" x14ac:dyDescent="0.2">
      <c r="A92" s="131"/>
      <c r="B92" s="132"/>
      <c r="C92" s="71" t="s">
        <v>5451</v>
      </c>
      <c r="D92" s="76" t="s">
        <v>69</v>
      </c>
      <c r="E92" s="127">
        <v>44490</v>
      </c>
      <c r="F92" s="76" t="s">
        <v>523</v>
      </c>
      <c r="G92" s="127" t="s">
        <v>59</v>
      </c>
      <c r="H92" s="75" t="s">
        <v>5317</v>
      </c>
      <c r="I92" s="15">
        <v>72</v>
      </c>
      <c r="J92" s="15">
        <v>62</v>
      </c>
      <c r="K92" s="15">
        <v>6</v>
      </c>
      <c r="L92" s="15">
        <v>2</v>
      </c>
      <c r="M92" s="79">
        <v>6.6959999999999997</v>
      </c>
      <c r="N92" s="130">
        <v>6.6959999999999997</v>
      </c>
      <c r="O92" s="63">
        <v>2530</v>
      </c>
      <c r="P92" s="64">
        <f>Table224578910112345678910111213141516171819202122232425262728293031323334353637383940[[#This Row],[PEMBULATAN]]*O92</f>
        <v>16940.88</v>
      </c>
    </row>
    <row r="93" spans="1:16" ht="26.25" customHeight="1" x14ac:dyDescent="0.2">
      <c r="A93" s="131"/>
      <c r="B93" s="132"/>
      <c r="C93" s="71" t="s">
        <v>5452</v>
      </c>
      <c r="D93" s="76" t="s">
        <v>69</v>
      </c>
      <c r="E93" s="127">
        <v>44490</v>
      </c>
      <c r="F93" s="76" t="s">
        <v>523</v>
      </c>
      <c r="G93" s="127" t="s">
        <v>59</v>
      </c>
      <c r="H93" s="75" t="s">
        <v>5317</v>
      </c>
      <c r="I93" s="15">
        <v>42</v>
      </c>
      <c r="J93" s="15">
        <v>32</v>
      </c>
      <c r="K93" s="15">
        <v>23</v>
      </c>
      <c r="L93" s="15">
        <v>11</v>
      </c>
      <c r="M93" s="79">
        <v>7.7279999999999998</v>
      </c>
      <c r="N93" s="130">
        <v>11</v>
      </c>
      <c r="O93" s="63">
        <v>2530</v>
      </c>
      <c r="P93" s="64">
        <f>Table224578910112345678910111213141516171819202122232425262728293031323334353637383940[[#This Row],[PEMBULATAN]]*O93</f>
        <v>27830</v>
      </c>
    </row>
    <row r="94" spans="1:16" ht="26.25" customHeight="1" x14ac:dyDescent="0.2">
      <c r="A94" s="131"/>
      <c r="B94" s="132"/>
      <c r="C94" s="71" t="s">
        <v>5453</v>
      </c>
      <c r="D94" s="76" t="s">
        <v>69</v>
      </c>
      <c r="E94" s="127">
        <v>44490</v>
      </c>
      <c r="F94" s="76" t="s">
        <v>523</v>
      </c>
      <c r="G94" s="127" t="s">
        <v>59</v>
      </c>
      <c r="H94" s="75" t="s">
        <v>5317</v>
      </c>
      <c r="I94" s="15">
        <v>100</v>
      </c>
      <c r="J94" s="15">
        <v>57</v>
      </c>
      <c r="K94" s="15">
        <v>43</v>
      </c>
      <c r="L94" s="15">
        <v>32</v>
      </c>
      <c r="M94" s="79">
        <v>61.274999999999999</v>
      </c>
      <c r="N94" s="130">
        <v>61.274999999999999</v>
      </c>
      <c r="O94" s="63">
        <v>2530</v>
      </c>
      <c r="P94" s="64">
        <f>Table224578910112345678910111213141516171819202122232425262728293031323334353637383940[[#This Row],[PEMBULATAN]]*O94</f>
        <v>155025.75</v>
      </c>
    </row>
    <row r="95" spans="1:16" ht="26.25" customHeight="1" x14ac:dyDescent="0.2">
      <c r="A95" s="131"/>
      <c r="B95" s="132"/>
      <c r="C95" s="71" t="s">
        <v>5454</v>
      </c>
      <c r="D95" s="76" t="s">
        <v>69</v>
      </c>
      <c r="E95" s="127">
        <v>44490</v>
      </c>
      <c r="F95" s="76" t="s">
        <v>523</v>
      </c>
      <c r="G95" s="127" t="s">
        <v>59</v>
      </c>
      <c r="H95" s="75" t="s">
        <v>5317</v>
      </c>
      <c r="I95" s="15">
        <v>70</v>
      </c>
      <c r="J95" s="15">
        <v>48</v>
      </c>
      <c r="K95" s="15">
        <v>33</v>
      </c>
      <c r="L95" s="15">
        <v>1</v>
      </c>
      <c r="M95" s="79">
        <v>27.72</v>
      </c>
      <c r="N95" s="130">
        <v>27.72</v>
      </c>
      <c r="O95" s="63">
        <v>2530</v>
      </c>
      <c r="P95" s="64">
        <f>Table224578910112345678910111213141516171819202122232425262728293031323334353637383940[[#This Row],[PEMBULATAN]]*O95</f>
        <v>70131.599999999991</v>
      </c>
    </row>
    <row r="96" spans="1:16" ht="26.25" customHeight="1" x14ac:dyDescent="0.2">
      <c r="A96" s="131"/>
      <c r="B96" s="132"/>
      <c r="C96" s="71" t="s">
        <v>5455</v>
      </c>
      <c r="D96" s="76" t="s">
        <v>69</v>
      </c>
      <c r="E96" s="127">
        <v>44490</v>
      </c>
      <c r="F96" s="76" t="s">
        <v>523</v>
      </c>
      <c r="G96" s="127" t="s">
        <v>59</v>
      </c>
      <c r="H96" s="75" t="s">
        <v>5317</v>
      </c>
      <c r="I96" s="15">
        <v>153</v>
      </c>
      <c r="J96" s="15">
        <v>15</v>
      </c>
      <c r="K96" s="15">
        <v>6</v>
      </c>
      <c r="L96" s="15">
        <v>5</v>
      </c>
      <c r="M96" s="79">
        <v>3.4424999999999999</v>
      </c>
      <c r="N96" s="130">
        <v>5</v>
      </c>
      <c r="O96" s="63">
        <v>2530</v>
      </c>
      <c r="P96" s="64">
        <f>Table224578910112345678910111213141516171819202122232425262728293031323334353637383940[[#This Row],[PEMBULATAN]]*O96</f>
        <v>12650</v>
      </c>
    </row>
    <row r="97" spans="1:16" ht="26.25" customHeight="1" x14ac:dyDescent="0.2">
      <c r="A97" s="131"/>
      <c r="B97" s="132"/>
      <c r="C97" s="71" t="s">
        <v>5456</v>
      </c>
      <c r="D97" s="76" t="s">
        <v>69</v>
      </c>
      <c r="E97" s="127">
        <v>44490</v>
      </c>
      <c r="F97" s="76" t="s">
        <v>523</v>
      </c>
      <c r="G97" s="127" t="s">
        <v>59</v>
      </c>
      <c r="H97" s="75" t="s">
        <v>5317</v>
      </c>
      <c r="I97" s="15">
        <v>120</v>
      </c>
      <c r="J97" s="15">
        <v>56</v>
      </c>
      <c r="K97" s="15">
        <v>18</v>
      </c>
      <c r="L97" s="15">
        <v>10</v>
      </c>
      <c r="M97" s="79">
        <v>30.24</v>
      </c>
      <c r="N97" s="130">
        <v>30.24</v>
      </c>
      <c r="O97" s="63">
        <v>2530</v>
      </c>
      <c r="P97" s="64">
        <f>Table224578910112345678910111213141516171819202122232425262728293031323334353637383940[[#This Row],[PEMBULATAN]]*O97</f>
        <v>76507.199999999997</v>
      </c>
    </row>
    <row r="98" spans="1:16" ht="26.25" customHeight="1" x14ac:dyDescent="0.2">
      <c r="A98" s="131"/>
      <c r="B98" s="132"/>
      <c r="C98" s="71" t="s">
        <v>5457</v>
      </c>
      <c r="D98" s="76" t="s">
        <v>69</v>
      </c>
      <c r="E98" s="127">
        <v>44490</v>
      </c>
      <c r="F98" s="76" t="s">
        <v>523</v>
      </c>
      <c r="G98" s="127" t="s">
        <v>59</v>
      </c>
      <c r="H98" s="75" t="s">
        <v>5317</v>
      </c>
      <c r="I98" s="15">
        <v>145</v>
      </c>
      <c r="J98" s="15">
        <v>96</v>
      </c>
      <c r="K98" s="15">
        <v>55</v>
      </c>
      <c r="L98" s="15">
        <v>31</v>
      </c>
      <c r="M98" s="79">
        <v>191.4</v>
      </c>
      <c r="N98" s="130">
        <v>192</v>
      </c>
      <c r="O98" s="63">
        <v>2530</v>
      </c>
      <c r="P98" s="64">
        <f>Table224578910112345678910111213141516171819202122232425262728293031323334353637383940[[#This Row],[PEMBULATAN]]*O98</f>
        <v>485760</v>
      </c>
    </row>
    <row r="99" spans="1:16" ht="26.25" customHeight="1" x14ac:dyDescent="0.2">
      <c r="A99" s="131"/>
      <c r="B99" s="132"/>
      <c r="C99" s="71" t="s">
        <v>5458</v>
      </c>
      <c r="D99" s="76" t="s">
        <v>69</v>
      </c>
      <c r="E99" s="127">
        <v>44490</v>
      </c>
      <c r="F99" s="76" t="s">
        <v>523</v>
      </c>
      <c r="G99" s="127" t="s">
        <v>59</v>
      </c>
      <c r="H99" s="75" t="s">
        <v>5317</v>
      </c>
      <c r="I99" s="15">
        <v>160</v>
      </c>
      <c r="J99" s="15">
        <v>20</v>
      </c>
      <c r="K99" s="15">
        <v>11</v>
      </c>
      <c r="L99" s="15">
        <v>5</v>
      </c>
      <c r="M99" s="79">
        <v>8.8000000000000007</v>
      </c>
      <c r="N99" s="130">
        <v>8.8000000000000007</v>
      </c>
      <c r="O99" s="63">
        <v>2530</v>
      </c>
      <c r="P99" s="64">
        <f>Table224578910112345678910111213141516171819202122232425262728293031323334353637383940[[#This Row],[PEMBULATAN]]*O99</f>
        <v>22264</v>
      </c>
    </row>
    <row r="100" spans="1:16" ht="26.25" customHeight="1" x14ac:dyDescent="0.2">
      <c r="A100" s="131"/>
      <c r="B100" s="136"/>
      <c r="C100" s="71" t="s">
        <v>5459</v>
      </c>
      <c r="D100" s="76" t="s">
        <v>69</v>
      </c>
      <c r="E100" s="127">
        <v>44490</v>
      </c>
      <c r="F100" s="76" t="s">
        <v>523</v>
      </c>
      <c r="G100" s="127" t="s">
        <v>59</v>
      </c>
      <c r="H100" s="75" t="s">
        <v>5317</v>
      </c>
      <c r="I100" s="15">
        <v>76</v>
      </c>
      <c r="J100" s="15">
        <v>50</v>
      </c>
      <c r="K100" s="15">
        <v>28</v>
      </c>
      <c r="L100" s="15">
        <v>28</v>
      </c>
      <c r="M100" s="79">
        <v>26.6</v>
      </c>
      <c r="N100" s="130">
        <v>28</v>
      </c>
      <c r="O100" s="63">
        <v>2530</v>
      </c>
      <c r="P100" s="64">
        <f>Table224578910112345678910111213141516171819202122232425262728293031323334353637383940[[#This Row],[PEMBULATAN]]*O100</f>
        <v>70840</v>
      </c>
    </row>
    <row r="101" spans="1:16" ht="26.25" customHeight="1" x14ac:dyDescent="0.2">
      <c r="A101" s="133"/>
      <c r="B101" s="134" t="s">
        <v>5460</v>
      </c>
      <c r="C101" s="71" t="s">
        <v>5461</v>
      </c>
      <c r="D101" s="76" t="s">
        <v>69</v>
      </c>
      <c r="E101" s="127">
        <v>44490</v>
      </c>
      <c r="F101" s="76" t="s">
        <v>523</v>
      </c>
      <c r="G101" s="127" t="s">
        <v>59</v>
      </c>
      <c r="H101" s="75" t="s">
        <v>5317</v>
      </c>
      <c r="I101" s="15">
        <v>54</v>
      </c>
      <c r="J101" s="15">
        <v>21</v>
      </c>
      <c r="K101" s="15">
        <v>14</v>
      </c>
      <c r="L101" s="15">
        <v>3</v>
      </c>
      <c r="M101" s="79">
        <v>3.9689999999999999</v>
      </c>
      <c r="N101" s="130">
        <v>3.9689999999999999</v>
      </c>
      <c r="O101" s="63">
        <v>2530</v>
      </c>
      <c r="P101" s="64">
        <f>Table224578910112345678910111213141516171819202122232425262728293031323334353637383940[[#This Row],[PEMBULATAN]]*O101</f>
        <v>10041.57</v>
      </c>
    </row>
    <row r="102" spans="1:16" ht="26.25" customHeight="1" x14ac:dyDescent="0.2">
      <c r="A102" s="131"/>
      <c r="B102" s="132"/>
      <c r="C102" s="71" t="s">
        <v>5462</v>
      </c>
      <c r="D102" s="76" t="s">
        <v>69</v>
      </c>
      <c r="E102" s="127">
        <v>44490</v>
      </c>
      <c r="F102" s="76" t="s">
        <v>523</v>
      </c>
      <c r="G102" s="127" t="s">
        <v>59</v>
      </c>
      <c r="H102" s="75" t="s">
        <v>5317</v>
      </c>
      <c r="I102" s="15">
        <v>62</v>
      </c>
      <c r="J102" s="15">
        <v>50</v>
      </c>
      <c r="K102" s="15">
        <v>18</v>
      </c>
      <c r="L102" s="15">
        <v>10</v>
      </c>
      <c r="M102" s="79">
        <v>13.95</v>
      </c>
      <c r="N102" s="130">
        <v>13.95</v>
      </c>
      <c r="O102" s="63">
        <v>2530</v>
      </c>
      <c r="P102" s="64">
        <f>Table224578910112345678910111213141516171819202122232425262728293031323334353637383940[[#This Row],[PEMBULATAN]]*O102</f>
        <v>35293.5</v>
      </c>
    </row>
    <row r="103" spans="1:16" ht="26.25" customHeight="1" x14ac:dyDescent="0.2">
      <c r="A103" s="131"/>
      <c r="B103" s="132"/>
      <c r="C103" s="71" t="s">
        <v>5463</v>
      </c>
      <c r="D103" s="76" t="s">
        <v>69</v>
      </c>
      <c r="E103" s="127">
        <v>44490</v>
      </c>
      <c r="F103" s="76" t="s">
        <v>523</v>
      </c>
      <c r="G103" s="127" t="s">
        <v>59</v>
      </c>
      <c r="H103" s="75" t="s">
        <v>5317</v>
      </c>
      <c r="I103" s="15">
        <v>31</v>
      </c>
      <c r="J103" s="15">
        <v>28</v>
      </c>
      <c r="K103" s="15">
        <v>11</v>
      </c>
      <c r="L103" s="15">
        <v>1</v>
      </c>
      <c r="M103" s="79">
        <v>2.387</v>
      </c>
      <c r="N103" s="130">
        <v>3</v>
      </c>
      <c r="O103" s="63">
        <v>2530</v>
      </c>
      <c r="P103" s="64">
        <f>Table224578910112345678910111213141516171819202122232425262728293031323334353637383940[[#This Row],[PEMBULATAN]]*O103</f>
        <v>7590</v>
      </c>
    </row>
    <row r="104" spans="1:16" ht="26.25" customHeight="1" x14ac:dyDescent="0.2">
      <c r="A104" s="131"/>
      <c r="B104" s="132"/>
      <c r="C104" s="71" t="s">
        <v>5464</v>
      </c>
      <c r="D104" s="76" t="s">
        <v>69</v>
      </c>
      <c r="E104" s="127">
        <v>44490</v>
      </c>
      <c r="F104" s="76" t="s">
        <v>523</v>
      </c>
      <c r="G104" s="127" t="s">
        <v>59</v>
      </c>
      <c r="H104" s="75" t="s">
        <v>5317</v>
      </c>
      <c r="I104" s="15">
        <v>49</v>
      </c>
      <c r="J104" s="15">
        <v>40</v>
      </c>
      <c r="K104" s="15">
        <v>7</v>
      </c>
      <c r="L104" s="15">
        <v>5</v>
      </c>
      <c r="M104" s="79">
        <v>3.43</v>
      </c>
      <c r="N104" s="130">
        <v>5</v>
      </c>
      <c r="O104" s="63">
        <v>2530</v>
      </c>
      <c r="P104" s="64">
        <f>Table224578910112345678910111213141516171819202122232425262728293031323334353637383940[[#This Row],[PEMBULATAN]]*O104</f>
        <v>12650</v>
      </c>
    </row>
    <row r="105" spans="1:16" ht="26.25" customHeight="1" x14ac:dyDescent="0.2">
      <c r="A105" s="135"/>
      <c r="B105" s="136"/>
      <c r="C105" s="71" t="s">
        <v>5465</v>
      </c>
      <c r="D105" s="76" t="s">
        <v>69</v>
      </c>
      <c r="E105" s="127">
        <v>44490</v>
      </c>
      <c r="F105" s="76" t="s">
        <v>523</v>
      </c>
      <c r="G105" s="127" t="s">
        <v>59</v>
      </c>
      <c r="H105" s="75" t="s">
        <v>5317</v>
      </c>
      <c r="I105" s="15">
        <v>68</v>
      </c>
      <c r="J105" s="15">
        <v>40</v>
      </c>
      <c r="K105" s="15">
        <v>45</v>
      </c>
      <c r="L105" s="15">
        <v>30</v>
      </c>
      <c r="M105" s="79">
        <v>30.6</v>
      </c>
      <c r="N105" s="130">
        <v>30.6</v>
      </c>
      <c r="O105" s="63">
        <v>2530</v>
      </c>
      <c r="P105" s="64">
        <f>Table224578910112345678910111213141516171819202122232425262728293031323334353637383940[[#This Row],[PEMBULATAN]]*O105</f>
        <v>77418</v>
      </c>
    </row>
    <row r="106" spans="1:16" ht="22.5" customHeight="1" x14ac:dyDescent="0.2">
      <c r="A106" s="165" t="s">
        <v>30</v>
      </c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7"/>
      <c r="M106" s="77">
        <f>SUBTOTAL(109,Table224578910112345678910111213141516171819202122232425262728293031323334353637383940[KG VOLUME])</f>
        <v>2459.1150000000002</v>
      </c>
      <c r="N106" s="67">
        <f>SUM(N3:N105)</f>
        <v>2496.7912499999998</v>
      </c>
      <c r="O106" s="168">
        <f>SUM(P3:P105)</f>
        <v>6316881.8624999998</v>
      </c>
      <c r="P106" s="169"/>
    </row>
    <row r="107" spans="1:16" ht="18" customHeight="1" x14ac:dyDescent="0.2">
      <c r="A107" s="84"/>
      <c r="B107" s="55" t="s">
        <v>42</v>
      </c>
      <c r="C107" s="54"/>
      <c r="D107" s="56" t="s">
        <v>43</v>
      </c>
      <c r="E107" s="84"/>
      <c r="F107" s="84"/>
      <c r="G107" s="84"/>
      <c r="H107" s="84"/>
      <c r="I107" s="84"/>
      <c r="J107" s="84"/>
      <c r="K107" s="84"/>
      <c r="L107" s="84"/>
      <c r="M107" s="85"/>
      <c r="N107" s="86" t="s">
        <v>51</v>
      </c>
      <c r="O107" s="87"/>
      <c r="P107" s="87">
        <f>O106*10%</f>
        <v>631688.18625000003</v>
      </c>
    </row>
    <row r="108" spans="1:16" ht="18" customHeight="1" thickBot="1" x14ac:dyDescent="0.25">
      <c r="A108" s="84"/>
      <c r="B108" s="55"/>
      <c r="C108" s="54"/>
      <c r="D108" s="56"/>
      <c r="E108" s="84"/>
      <c r="F108" s="84"/>
      <c r="G108" s="84"/>
      <c r="H108" s="84"/>
      <c r="I108" s="84"/>
      <c r="J108" s="84"/>
      <c r="K108" s="84"/>
      <c r="L108" s="84"/>
      <c r="M108" s="85"/>
      <c r="N108" s="88" t="s">
        <v>52</v>
      </c>
      <c r="O108" s="89"/>
      <c r="P108" s="89">
        <f>O106-P107</f>
        <v>5685193.6762499996</v>
      </c>
    </row>
    <row r="109" spans="1:16" ht="18" customHeight="1" x14ac:dyDescent="0.2">
      <c r="A109" s="10"/>
      <c r="H109" s="62"/>
      <c r="N109" s="61" t="s">
        <v>31</v>
      </c>
      <c r="P109" s="68">
        <f>P108*1%</f>
        <v>56851.936762499994</v>
      </c>
    </row>
    <row r="110" spans="1:16" ht="18" customHeight="1" thickBot="1" x14ac:dyDescent="0.25">
      <c r="A110" s="10"/>
      <c r="H110" s="62"/>
      <c r="N110" s="61" t="s">
        <v>53</v>
      </c>
      <c r="P110" s="70">
        <f>P108*2%</f>
        <v>113703.87352499999</v>
      </c>
    </row>
    <row r="111" spans="1:16" ht="18" customHeight="1" x14ac:dyDescent="0.2">
      <c r="A111" s="10"/>
      <c r="H111" s="62"/>
      <c r="N111" s="65" t="s">
        <v>32</v>
      </c>
      <c r="O111" s="66"/>
      <c r="P111" s="69">
        <f>P108+P109-P110</f>
        <v>5628341.739487499</v>
      </c>
    </row>
    <row r="113" spans="1:16" x14ac:dyDescent="0.2">
      <c r="A113" s="10"/>
      <c r="H113" s="62"/>
      <c r="P113" s="70"/>
    </row>
    <row r="114" spans="1:16" x14ac:dyDescent="0.2">
      <c r="A114" s="10"/>
      <c r="H114" s="62"/>
      <c r="O114" s="57"/>
      <c r="P114" s="70"/>
    </row>
    <row r="115" spans="1:16" s="3" customFormat="1" x14ac:dyDescent="0.25">
      <c r="A115" s="10"/>
      <c r="B115" s="2"/>
      <c r="C115" s="2"/>
      <c r="E115" s="11"/>
      <c r="H115" s="62"/>
      <c r="N115" s="14"/>
      <c r="O115" s="14"/>
      <c r="P115" s="14"/>
    </row>
    <row r="116" spans="1:16" s="3" customFormat="1" x14ac:dyDescent="0.25">
      <c r="A116" s="10"/>
      <c r="B116" s="2"/>
      <c r="C116" s="2"/>
      <c r="E116" s="11"/>
      <c r="H116" s="62"/>
      <c r="N116" s="14"/>
      <c r="O116" s="14"/>
      <c r="P116" s="14"/>
    </row>
    <row r="117" spans="1:16" s="3" customFormat="1" x14ac:dyDescent="0.25">
      <c r="A117" s="10"/>
      <c r="B117" s="2"/>
      <c r="C117" s="2"/>
      <c r="E117" s="11"/>
      <c r="H117" s="62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62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62"/>
      <c r="N119" s="14"/>
      <c r="O119" s="14"/>
      <c r="P119" s="14"/>
    </row>
    <row r="120" spans="1:16" s="3" customFormat="1" x14ac:dyDescent="0.25">
      <c r="A120" s="10"/>
      <c r="B120" s="2"/>
      <c r="C120" s="2"/>
      <c r="E120" s="11"/>
      <c r="H120" s="62"/>
      <c r="N120" s="14"/>
      <c r="O120" s="14"/>
      <c r="P120" s="14"/>
    </row>
    <row r="121" spans="1:16" s="3" customFormat="1" x14ac:dyDescent="0.25">
      <c r="A121" s="10"/>
      <c r="B121" s="2"/>
      <c r="C121" s="2"/>
      <c r="E121" s="11"/>
      <c r="H121" s="62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62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62"/>
      <c r="N123" s="14"/>
      <c r="O123" s="14"/>
      <c r="P123" s="14"/>
    </row>
    <row r="124" spans="1:16" s="3" customFormat="1" x14ac:dyDescent="0.25">
      <c r="A124" s="10"/>
      <c r="B124" s="2"/>
      <c r="C124" s="2"/>
      <c r="E124" s="11"/>
      <c r="H124" s="62"/>
      <c r="N124" s="14"/>
      <c r="O124" s="14"/>
      <c r="P124" s="14"/>
    </row>
    <row r="125" spans="1:16" s="3" customFormat="1" x14ac:dyDescent="0.25">
      <c r="A125" s="10"/>
      <c r="B125" s="2"/>
      <c r="C125" s="2"/>
      <c r="E125" s="11"/>
      <c r="H125" s="62"/>
      <c r="N125" s="14"/>
      <c r="O125" s="14"/>
      <c r="P125" s="14"/>
    </row>
    <row r="126" spans="1:16" s="3" customFormat="1" x14ac:dyDescent="0.25">
      <c r="A126" s="10"/>
      <c r="B126" s="2"/>
      <c r="C126" s="2"/>
      <c r="E126" s="11"/>
      <c r="H126" s="62"/>
      <c r="N126" s="14"/>
      <c r="O126" s="14"/>
      <c r="P126" s="14"/>
    </row>
  </sheetData>
  <mergeCells count="2">
    <mergeCell ref="A106:L106"/>
    <mergeCell ref="O106:P106"/>
  </mergeCells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79"/>
  <sheetViews>
    <sheetView zoomScale="110" zoomScaleNormal="110" workbookViewId="0">
      <pane xSplit="3" ySplit="2" topLeftCell="D54" activePane="bottomRight" state="frozen"/>
      <selection pane="topRight" activeCell="B1" sqref="B1"/>
      <selection pane="bottomLeft" activeCell="A3" sqref="A3"/>
      <selection pane="bottomRight" activeCell="H63" sqref="H63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110">
        <v>403917</v>
      </c>
      <c r="B3" s="111" t="s">
        <v>5466</v>
      </c>
      <c r="C3" s="112" t="s">
        <v>5467</v>
      </c>
      <c r="D3" s="113" t="s">
        <v>69</v>
      </c>
      <c r="E3" s="114">
        <v>44491</v>
      </c>
      <c r="F3" s="113" t="s">
        <v>523</v>
      </c>
      <c r="G3" s="114" t="s">
        <v>59</v>
      </c>
      <c r="H3" s="115" t="s">
        <v>5468</v>
      </c>
      <c r="I3" s="114">
        <v>87</v>
      </c>
      <c r="J3" s="114">
        <v>50</v>
      </c>
      <c r="K3" s="114">
        <v>38</v>
      </c>
      <c r="L3" s="114">
        <v>20</v>
      </c>
      <c r="M3" s="114">
        <v>41.325000000000003</v>
      </c>
      <c r="N3" s="101">
        <v>42</v>
      </c>
      <c r="O3" s="63">
        <v>2530</v>
      </c>
      <c r="P3" s="64">
        <f>Table22457891011234567891011121314151617181920212223242526272829303132333435363738394041[[#This Row],[PEMBULATAN]]*O3</f>
        <v>106260</v>
      </c>
    </row>
    <row r="4" spans="1:16" ht="26.25" customHeight="1" x14ac:dyDescent="0.2">
      <c r="A4" s="116"/>
      <c r="B4" s="117"/>
      <c r="C4" s="71" t="s">
        <v>5469</v>
      </c>
      <c r="D4" s="76" t="s">
        <v>69</v>
      </c>
      <c r="E4" s="12">
        <v>44491</v>
      </c>
      <c r="F4" s="113" t="s">
        <v>523</v>
      </c>
      <c r="G4" s="12" t="s">
        <v>59</v>
      </c>
      <c r="H4" s="75" t="s">
        <v>5468</v>
      </c>
      <c r="I4" s="15">
        <v>80</v>
      </c>
      <c r="J4" s="15">
        <v>57</v>
      </c>
      <c r="K4" s="15">
        <v>21</v>
      </c>
      <c r="L4" s="15">
        <v>6</v>
      </c>
      <c r="M4" s="79">
        <v>23.94</v>
      </c>
      <c r="N4" s="101">
        <v>23.94</v>
      </c>
      <c r="O4" s="63">
        <v>2530</v>
      </c>
      <c r="P4" s="64">
        <f>Table22457891011234567891011121314151617181920212223242526272829303132333435363738394041[[#This Row],[PEMBULATAN]]*O4</f>
        <v>60568.200000000004</v>
      </c>
    </row>
    <row r="5" spans="1:16" ht="26.25" customHeight="1" x14ac:dyDescent="0.2">
      <c r="A5" s="116"/>
      <c r="B5" s="117"/>
      <c r="C5" s="71" t="s">
        <v>5470</v>
      </c>
      <c r="D5" s="76" t="s">
        <v>69</v>
      </c>
      <c r="E5" s="12">
        <v>44491</v>
      </c>
      <c r="F5" s="113" t="s">
        <v>523</v>
      </c>
      <c r="G5" s="12" t="s">
        <v>59</v>
      </c>
      <c r="H5" s="75" t="s">
        <v>5468</v>
      </c>
      <c r="I5" s="15">
        <v>70</v>
      </c>
      <c r="J5" s="15">
        <v>66</v>
      </c>
      <c r="K5" s="15">
        <v>26</v>
      </c>
      <c r="L5" s="15">
        <v>2</v>
      </c>
      <c r="M5" s="79">
        <v>30.03</v>
      </c>
      <c r="N5" s="101">
        <v>30.03</v>
      </c>
      <c r="O5" s="63">
        <v>2530</v>
      </c>
      <c r="P5" s="64">
        <f>Table22457891011234567891011121314151617181920212223242526272829303132333435363738394041[[#This Row],[PEMBULATAN]]*O5</f>
        <v>75975.900000000009</v>
      </c>
    </row>
    <row r="6" spans="1:16" ht="26.25" customHeight="1" x14ac:dyDescent="0.2">
      <c r="A6" s="116"/>
      <c r="B6" s="117"/>
      <c r="C6" s="71" t="s">
        <v>5471</v>
      </c>
      <c r="D6" s="76" t="s">
        <v>69</v>
      </c>
      <c r="E6" s="12">
        <v>44491</v>
      </c>
      <c r="F6" s="113" t="s">
        <v>523</v>
      </c>
      <c r="G6" s="12" t="s">
        <v>59</v>
      </c>
      <c r="H6" s="75" t="s">
        <v>5468</v>
      </c>
      <c r="I6" s="15">
        <v>96</v>
      </c>
      <c r="J6" s="15">
        <v>60</v>
      </c>
      <c r="K6" s="15">
        <v>33</v>
      </c>
      <c r="L6" s="15">
        <v>23</v>
      </c>
      <c r="M6" s="79">
        <v>47.52</v>
      </c>
      <c r="N6" s="101">
        <v>47.52</v>
      </c>
      <c r="O6" s="63">
        <v>2530</v>
      </c>
      <c r="P6" s="64">
        <f>Table22457891011234567891011121314151617181920212223242526272829303132333435363738394041[[#This Row],[PEMBULATAN]]*O6</f>
        <v>120225.60000000001</v>
      </c>
    </row>
    <row r="7" spans="1:16" ht="26.25" customHeight="1" x14ac:dyDescent="0.2">
      <c r="A7" s="116"/>
      <c r="B7" s="117"/>
      <c r="C7" s="71" t="s">
        <v>5472</v>
      </c>
      <c r="D7" s="76" t="s">
        <v>69</v>
      </c>
      <c r="E7" s="12">
        <v>44491</v>
      </c>
      <c r="F7" s="113" t="s">
        <v>523</v>
      </c>
      <c r="G7" s="12" t="s">
        <v>59</v>
      </c>
      <c r="H7" s="75" t="s">
        <v>5468</v>
      </c>
      <c r="I7" s="15">
        <v>73</v>
      </c>
      <c r="J7" s="15">
        <v>45</v>
      </c>
      <c r="K7" s="15">
        <v>24</v>
      </c>
      <c r="L7" s="15">
        <v>5</v>
      </c>
      <c r="M7" s="79">
        <v>19.71</v>
      </c>
      <c r="N7" s="101">
        <v>19.71</v>
      </c>
      <c r="O7" s="63">
        <v>2530</v>
      </c>
      <c r="P7" s="64">
        <f>Table22457891011234567891011121314151617181920212223242526272829303132333435363738394041[[#This Row],[PEMBULATAN]]*O7</f>
        <v>49866.3</v>
      </c>
    </row>
    <row r="8" spans="1:16" ht="26.25" customHeight="1" x14ac:dyDescent="0.2">
      <c r="A8" s="116"/>
      <c r="B8" s="117"/>
      <c r="C8" s="71" t="s">
        <v>5473</v>
      </c>
      <c r="D8" s="76" t="s">
        <v>69</v>
      </c>
      <c r="E8" s="12">
        <v>44491</v>
      </c>
      <c r="F8" s="113" t="s">
        <v>523</v>
      </c>
      <c r="G8" s="12" t="s">
        <v>59</v>
      </c>
      <c r="H8" s="75" t="s">
        <v>5468</v>
      </c>
      <c r="I8" s="15">
        <v>54</v>
      </c>
      <c r="J8" s="15">
        <v>34</v>
      </c>
      <c r="K8" s="15">
        <v>26</v>
      </c>
      <c r="L8" s="15">
        <v>16</v>
      </c>
      <c r="M8" s="79">
        <v>11.933999999999999</v>
      </c>
      <c r="N8" s="101">
        <v>16</v>
      </c>
      <c r="O8" s="63">
        <v>2530</v>
      </c>
      <c r="P8" s="64">
        <f>Table22457891011234567891011121314151617181920212223242526272829303132333435363738394041[[#This Row],[PEMBULATAN]]*O8</f>
        <v>40480</v>
      </c>
    </row>
    <row r="9" spans="1:16" ht="26.25" customHeight="1" x14ac:dyDescent="0.2">
      <c r="A9" s="116"/>
      <c r="B9" s="117"/>
      <c r="C9" s="71" t="s">
        <v>5474</v>
      </c>
      <c r="D9" s="76" t="s">
        <v>69</v>
      </c>
      <c r="E9" s="12">
        <v>44491</v>
      </c>
      <c r="F9" s="113" t="s">
        <v>523</v>
      </c>
      <c r="G9" s="12" t="s">
        <v>59</v>
      </c>
      <c r="H9" s="75" t="s">
        <v>5468</v>
      </c>
      <c r="I9" s="15">
        <v>94</v>
      </c>
      <c r="J9" s="15">
        <v>61</v>
      </c>
      <c r="K9" s="15">
        <v>31</v>
      </c>
      <c r="L9" s="15">
        <v>14</v>
      </c>
      <c r="M9" s="79">
        <v>44.438499999999998</v>
      </c>
      <c r="N9" s="101">
        <v>45</v>
      </c>
      <c r="O9" s="63">
        <v>2530</v>
      </c>
      <c r="P9" s="64">
        <f>Table22457891011234567891011121314151617181920212223242526272829303132333435363738394041[[#This Row],[PEMBULATAN]]*O9</f>
        <v>113850</v>
      </c>
    </row>
    <row r="10" spans="1:16" ht="26.25" customHeight="1" x14ac:dyDescent="0.2">
      <c r="A10" s="116"/>
      <c r="B10" s="117"/>
      <c r="C10" s="71" t="s">
        <v>5475</v>
      </c>
      <c r="D10" s="76" t="s">
        <v>69</v>
      </c>
      <c r="E10" s="12">
        <v>44491</v>
      </c>
      <c r="F10" s="113" t="s">
        <v>523</v>
      </c>
      <c r="G10" s="12" t="s">
        <v>59</v>
      </c>
      <c r="H10" s="75" t="s">
        <v>5468</v>
      </c>
      <c r="I10" s="15">
        <v>77</v>
      </c>
      <c r="J10" s="15">
        <v>66</v>
      </c>
      <c r="K10" s="15">
        <v>35</v>
      </c>
      <c r="L10" s="15">
        <v>10</v>
      </c>
      <c r="M10" s="79">
        <v>44.467500000000001</v>
      </c>
      <c r="N10" s="101">
        <v>45</v>
      </c>
      <c r="O10" s="63">
        <v>2530</v>
      </c>
      <c r="P10" s="64">
        <f>Table22457891011234567891011121314151617181920212223242526272829303132333435363738394041[[#This Row],[PEMBULATAN]]*O10</f>
        <v>113850</v>
      </c>
    </row>
    <row r="11" spans="1:16" ht="26.25" customHeight="1" x14ac:dyDescent="0.2">
      <c r="A11" s="116"/>
      <c r="B11" s="117"/>
      <c r="C11" s="71" t="s">
        <v>5476</v>
      </c>
      <c r="D11" s="76" t="s">
        <v>69</v>
      </c>
      <c r="E11" s="12">
        <v>44491</v>
      </c>
      <c r="F11" s="113" t="s">
        <v>523</v>
      </c>
      <c r="G11" s="12" t="s">
        <v>59</v>
      </c>
      <c r="H11" s="75" t="s">
        <v>5468</v>
      </c>
      <c r="I11" s="15">
        <v>71</v>
      </c>
      <c r="J11" s="15">
        <v>36</v>
      </c>
      <c r="K11" s="15">
        <v>15</v>
      </c>
      <c r="L11" s="15">
        <v>2</v>
      </c>
      <c r="M11" s="79">
        <v>9.5850000000000009</v>
      </c>
      <c r="N11" s="101">
        <v>9.5850000000000009</v>
      </c>
      <c r="O11" s="63">
        <v>2530</v>
      </c>
      <c r="P11" s="64">
        <f>Table22457891011234567891011121314151617181920212223242526272829303132333435363738394041[[#This Row],[PEMBULATAN]]*O11</f>
        <v>24250.050000000003</v>
      </c>
    </row>
    <row r="12" spans="1:16" ht="26.25" customHeight="1" x14ac:dyDescent="0.2">
      <c r="A12" s="116"/>
      <c r="B12" s="117"/>
      <c r="C12" s="71" t="s">
        <v>5477</v>
      </c>
      <c r="D12" s="76" t="s">
        <v>69</v>
      </c>
      <c r="E12" s="12">
        <v>44491</v>
      </c>
      <c r="F12" s="113" t="s">
        <v>523</v>
      </c>
      <c r="G12" s="12" t="s">
        <v>59</v>
      </c>
      <c r="H12" s="75" t="s">
        <v>5468</v>
      </c>
      <c r="I12" s="15">
        <v>73</v>
      </c>
      <c r="J12" s="15">
        <v>55</v>
      </c>
      <c r="K12" s="15">
        <v>20</v>
      </c>
      <c r="L12" s="15">
        <v>4</v>
      </c>
      <c r="M12" s="79">
        <v>20.074999999999999</v>
      </c>
      <c r="N12" s="101">
        <v>20.074999999999999</v>
      </c>
      <c r="O12" s="63">
        <v>2530</v>
      </c>
      <c r="P12" s="64">
        <f>Table22457891011234567891011121314151617181920212223242526272829303132333435363738394041[[#This Row],[PEMBULATAN]]*O12</f>
        <v>50789.75</v>
      </c>
    </row>
    <row r="13" spans="1:16" ht="26.25" customHeight="1" x14ac:dyDescent="0.2">
      <c r="A13" s="116"/>
      <c r="B13" s="117"/>
      <c r="C13" s="71" t="s">
        <v>5478</v>
      </c>
      <c r="D13" s="76" t="s">
        <v>69</v>
      </c>
      <c r="E13" s="12">
        <v>44491</v>
      </c>
      <c r="F13" s="113" t="s">
        <v>523</v>
      </c>
      <c r="G13" s="12" t="s">
        <v>59</v>
      </c>
      <c r="H13" s="75" t="s">
        <v>5468</v>
      </c>
      <c r="I13" s="15">
        <v>50</v>
      </c>
      <c r="J13" s="15">
        <v>58</v>
      </c>
      <c r="K13" s="15">
        <v>18</v>
      </c>
      <c r="L13" s="15">
        <v>2</v>
      </c>
      <c r="M13" s="79">
        <v>13.05</v>
      </c>
      <c r="N13" s="101">
        <v>13.05</v>
      </c>
      <c r="O13" s="63">
        <v>2530</v>
      </c>
      <c r="P13" s="64">
        <f>Table22457891011234567891011121314151617181920212223242526272829303132333435363738394041[[#This Row],[PEMBULATAN]]*O13</f>
        <v>33016.5</v>
      </c>
    </row>
    <row r="14" spans="1:16" ht="26.25" customHeight="1" x14ac:dyDescent="0.2">
      <c r="A14" s="116"/>
      <c r="B14" s="117"/>
      <c r="C14" s="71" t="s">
        <v>5479</v>
      </c>
      <c r="D14" s="76" t="s">
        <v>69</v>
      </c>
      <c r="E14" s="12">
        <v>44491</v>
      </c>
      <c r="F14" s="113" t="s">
        <v>523</v>
      </c>
      <c r="G14" s="12" t="s">
        <v>59</v>
      </c>
      <c r="H14" s="75" t="s">
        <v>5468</v>
      </c>
      <c r="I14" s="15">
        <v>52</v>
      </c>
      <c r="J14" s="15">
        <v>37</v>
      </c>
      <c r="K14" s="15">
        <v>14</v>
      </c>
      <c r="L14" s="15">
        <v>4</v>
      </c>
      <c r="M14" s="79">
        <v>6.734</v>
      </c>
      <c r="N14" s="101">
        <v>6.734</v>
      </c>
      <c r="O14" s="63">
        <v>2530</v>
      </c>
      <c r="P14" s="64">
        <f>Table22457891011234567891011121314151617181920212223242526272829303132333435363738394041[[#This Row],[PEMBULATAN]]*O14</f>
        <v>17037.02</v>
      </c>
    </row>
    <row r="15" spans="1:16" ht="26.25" customHeight="1" x14ac:dyDescent="0.2">
      <c r="A15" s="116"/>
      <c r="B15" s="117"/>
      <c r="C15" s="71" t="s">
        <v>5480</v>
      </c>
      <c r="D15" s="76" t="s">
        <v>69</v>
      </c>
      <c r="E15" s="12">
        <v>44491</v>
      </c>
      <c r="F15" s="113" t="s">
        <v>523</v>
      </c>
      <c r="G15" s="12" t="s">
        <v>59</v>
      </c>
      <c r="H15" s="75" t="s">
        <v>5468</v>
      </c>
      <c r="I15" s="15">
        <v>47</v>
      </c>
      <c r="J15" s="15">
        <v>40</v>
      </c>
      <c r="K15" s="15">
        <v>25</v>
      </c>
      <c r="L15" s="15">
        <v>5</v>
      </c>
      <c r="M15" s="79">
        <v>11.75</v>
      </c>
      <c r="N15" s="101">
        <v>11.75</v>
      </c>
      <c r="O15" s="63">
        <v>2530</v>
      </c>
      <c r="P15" s="64">
        <f>Table22457891011234567891011121314151617181920212223242526272829303132333435363738394041[[#This Row],[PEMBULATAN]]*O15</f>
        <v>29727.5</v>
      </c>
    </row>
    <row r="16" spans="1:16" ht="26.25" customHeight="1" x14ac:dyDescent="0.2">
      <c r="A16" s="116"/>
      <c r="B16" s="117"/>
      <c r="C16" s="71" t="s">
        <v>5481</v>
      </c>
      <c r="D16" s="76" t="s">
        <v>69</v>
      </c>
      <c r="E16" s="12">
        <v>44491</v>
      </c>
      <c r="F16" s="113" t="s">
        <v>523</v>
      </c>
      <c r="G16" s="12" t="s">
        <v>59</v>
      </c>
      <c r="H16" s="75" t="s">
        <v>5468</v>
      </c>
      <c r="I16" s="15">
        <v>58</v>
      </c>
      <c r="J16" s="15">
        <v>50</v>
      </c>
      <c r="K16" s="15">
        <v>17</v>
      </c>
      <c r="L16" s="15">
        <v>3</v>
      </c>
      <c r="M16" s="79">
        <v>12.324999999999999</v>
      </c>
      <c r="N16" s="101">
        <v>13</v>
      </c>
      <c r="O16" s="63">
        <v>2530</v>
      </c>
      <c r="P16" s="64">
        <f>Table22457891011234567891011121314151617181920212223242526272829303132333435363738394041[[#This Row],[PEMBULATAN]]*O16</f>
        <v>32890</v>
      </c>
    </row>
    <row r="17" spans="1:16" ht="26.25" customHeight="1" x14ac:dyDescent="0.2">
      <c r="A17" s="116"/>
      <c r="B17" s="117"/>
      <c r="C17" s="71" t="s">
        <v>5482</v>
      </c>
      <c r="D17" s="76" t="s">
        <v>69</v>
      </c>
      <c r="E17" s="12">
        <v>44491</v>
      </c>
      <c r="F17" s="113" t="s">
        <v>523</v>
      </c>
      <c r="G17" s="12" t="s">
        <v>59</v>
      </c>
      <c r="H17" s="75" t="s">
        <v>5468</v>
      </c>
      <c r="I17" s="15">
        <v>83</v>
      </c>
      <c r="J17" s="15">
        <v>65</v>
      </c>
      <c r="K17" s="15">
        <v>35</v>
      </c>
      <c r="L17" s="15">
        <v>9</v>
      </c>
      <c r="M17" s="79">
        <v>47.206249999999997</v>
      </c>
      <c r="N17" s="101">
        <v>47.206249999999997</v>
      </c>
      <c r="O17" s="63">
        <v>2530</v>
      </c>
      <c r="P17" s="64">
        <f>Table22457891011234567891011121314151617181920212223242526272829303132333435363738394041[[#This Row],[PEMBULATAN]]*O17</f>
        <v>119431.8125</v>
      </c>
    </row>
    <row r="18" spans="1:16" ht="26.25" customHeight="1" x14ac:dyDescent="0.2">
      <c r="A18" s="116"/>
      <c r="B18" s="117"/>
      <c r="C18" s="71" t="s">
        <v>5483</v>
      </c>
      <c r="D18" s="76" t="s">
        <v>69</v>
      </c>
      <c r="E18" s="12">
        <v>44491</v>
      </c>
      <c r="F18" s="113" t="s">
        <v>523</v>
      </c>
      <c r="G18" s="12" t="s">
        <v>59</v>
      </c>
      <c r="H18" s="75" t="s">
        <v>5468</v>
      </c>
      <c r="I18" s="15">
        <v>75</v>
      </c>
      <c r="J18" s="15">
        <v>56</v>
      </c>
      <c r="K18" s="15">
        <v>20</v>
      </c>
      <c r="L18" s="15">
        <v>4</v>
      </c>
      <c r="M18" s="79">
        <v>21</v>
      </c>
      <c r="N18" s="101">
        <v>21</v>
      </c>
      <c r="O18" s="63">
        <v>2530</v>
      </c>
      <c r="P18" s="64">
        <f>Table22457891011234567891011121314151617181920212223242526272829303132333435363738394041[[#This Row],[PEMBULATAN]]*O18</f>
        <v>53130</v>
      </c>
    </row>
    <row r="19" spans="1:16" ht="26.25" customHeight="1" x14ac:dyDescent="0.2">
      <c r="A19" s="116"/>
      <c r="B19" s="117"/>
      <c r="C19" s="71" t="s">
        <v>5484</v>
      </c>
      <c r="D19" s="76" t="s">
        <v>69</v>
      </c>
      <c r="E19" s="12">
        <v>44491</v>
      </c>
      <c r="F19" s="113" t="s">
        <v>523</v>
      </c>
      <c r="G19" s="12" t="s">
        <v>59</v>
      </c>
      <c r="H19" s="75" t="s">
        <v>5468</v>
      </c>
      <c r="I19" s="15">
        <v>81</v>
      </c>
      <c r="J19" s="15">
        <v>61</v>
      </c>
      <c r="K19" s="15">
        <v>35</v>
      </c>
      <c r="L19" s="15">
        <v>9</v>
      </c>
      <c r="M19" s="79">
        <v>43.233750000000001</v>
      </c>
      <c r="N19" s="101">
        <v>43.233750000000001</v>
      </c>
      <c r="O19" s="63">
        <v>2530</v>
      </c>
      <c r="P19" s="64">
        <f>Table22457891011234567891011121314151617181920212223242526272829303132333435363738394041[[#This Row],[PEMBULATAN]]*O19</f>
        <v>109381.3875</v>
      </c>
    </row>
    <row r="20" spans="1:16" ht="26.25" customHeight="1" x14ac:dyDescent="0.2">
      <c r="A20" s="116"/>
      <c r="B20" s="117"/>
      <c r="C20" s="71" t="s">
        <v>5485</v>
      </c>
      <c r="D20" s="76" t="s">
        <v>69</v>
      </c>
      <c r="E20" s="12">
        <v>44491</v>
      </c>
      <c r="F20" s="113" t="s">
        <v>523</v>
      </c>
      <c r="G20" s="12" t="s">
        <v>59</v>
      </c>
      <c r="H20" s="75" t="s">
        <v>5468</v>
      </c>
      <c r="I20" s="15">
        <v>66</v>
      </c>
      <c r="J20" s="15">
        <v>67</v>
      </c>
      <c r="K20" s="15">
        <v>18</v>
      </c>
      <c r="L20" s="15">
        <v>8</v>
      </c>
      <c r="M20" s="79">
        <v>19.899000000000001</v>
      </c>
      <c r="N20" s="101">
        <v>19.899000000000001</v>
      </c>
      <c r="O20" s="63">
        <v>2530</v>
      </c>
      <c r="P20" s="64">
        <f>Table22457891011234567891011121314151617181920212223242526272829303132333435363738394041[[#This Row],[PEMBULATAN]]*O20</f>
        <v>50344.47</v>
      </c>
    </row>
    <row r="21" spans="1:16" ht="26.25" customHeight="1" x14ac:dyDescent="0.2">
      <c r="A21" s="116"/>
      <c r="B21" s="117"/>
      <c r="C21" s="71" t="s">
        <v>5486</v>
      </c>
      <c r="D21" s="76" t="s">
        <v>69</v>
      </c>
      <c r="E21" s="12">
        <v>44491</v>
      </c>
      <c r="F21" s="113" t="s">
        <v>523</v>
      </c>
      <c r="G21" s="12" t="s">
        <v>59</v>
      </c>
      <c r="H21" s="75" t="s">
        <v>5468</v>
      </c>
      <c r="I21" s="15">
        <v>115</v>
      </c>
      <c r="J21" s="15">
        <v>40</v>
      </c>
      <c r="K21" s="15">
        <v>15</v>
      </c>
      <c r="L21" s="15">
        <v>3</v>
      </c>
      <c r="M21" s="79">
        <v>17.25</v>
      </c>
      <c r="N21" s="101">
        <v>17.25</v>
      </c>
      <c r="O21" s="63">
        <v>2530</v>
      </c>
      <c r="P21" s="64">
        <f>Table22457891011234567891011121314151617181920212223242526272829303132333435363738394041[[#This Row],[PEMBULATAN]]*O21</f>
        <v>43642.5</v>
      </c>
    </row>
    <row r="22" spans="1:16" ht="26.25" customHeight="1" x14ac:dyDescent="0.2">
      <c r="A22" s="116"/>
      <c r="B22" s="117"/>
      <c r="C22" s="71" t="s">
        <v>5487</v>
      </c>
      <c r="D22" s="76" t="s">
        <v>69</v>
      </c>
      <c r="E22" s="12">
        <v>44491</v>
      </c>
      <c r="F22" s="113" t="s">
        <v>523</v>
      </c>
      <c r="G22" s="12" t="s">
        <v>59</v>
      </c>
      <c r="H22" s="75" t="s">
        <v>5468</v>
      </c>
      <c r="I22" s="15">
        <v>88</v>
      </c>
      <c r="J22" s="15">
        <v>55</v>
      </c>
      <c r="K22" s="15">
        <v>35</v>
      </c>
      <c r="L22" s="15">
        <v>14</v>
      </c>
      <c r="M22" s="79">
        <v>42.35</v>
      </c>
      <c r="N22" s="101">
        <v>43</v>
      </c>
      <c r="O22" s="63">
        <v>2530</v>
      </c>
      <c r="P22" s="64">
        <f>Table22457891011234567891011121314151617181920212223242526272829303132333435363738394041[[#This Row],[PEMBULATAN]]*O22</f>
        <v>108790</v>
      </c>
    </row>
    <row r="23" spans="1:16" ht="26.25" customHeight="1" x14ac:dyDescent="0.2">
      <c r="A23" s="116"/>
      <c r="B23" s="117"/>
      <c r="C23" s="71" t="s">
        <v>5488</v>
      </c>
      <c r="D23" s="76" t="s">
        <v>69</v>
      </c>
      <c r="E23" s="12">
        <v>44491</v>
      </c>
      <c r="F23" s="113" t="s">
        <v>523</v>
      </c>
      <c r="G23" s="12" t="s">
        <v>59</v>
      </c>
      <c r="H23" s="75" t="s">
        <v>5468</v>
      </c>
      <c r="I23" s="15">
        <v>86</v>
      </c>
      <c r="J23" s="15">
        <v>65</v>
      </c>
      <c r="K23" s="15">
        <v>30</v>
      </c>
      <c r="L23" s="15">
        <v>11</v>
      </c>
      <c r="M23" s="79">
        <v>41.924999999999997</v>
      </c>
      <c r="N23" s="101">
        <v>41.924999999999997</v>
      </c>
      <c r="O23" s="63">
        <v>2530</v>
      </c>
      <c r="P23" s="64">
        <f>Table22457891011234567891011121314151617181920212223242526272829303132333435363738394041[[#This Row],[PEMBULATAN]]*O23</f>
        <v>106070.25</v>
      </c>
    </row>
    <row r="24" spans="1:16" ht="26.25" customHeight="1" x14ac:dyDescent="0.2">
      <c r="A24" s="116"/>
      <c r="B24" s="117"/>
      <c r="C24" s="71" t="s">
        <v>5489</v>
      </c>
      <c r="D24" s="76" t="s">
        <v>69</v>
      </c>
      <c r="E24" s="12">
        <v>44491</v>
      </c>
      <c r="F24" s="113" t="s">
        <v>523</v>
      </c>
      <c r="G24" s="12" t="s">
        <v>59</v>
      </c>
      <c r="H24" s="75" t="s">
        <v>5468</v>
      </c>
      <c r="I24" s="15">
        <v>66</v>
      </c>
      <c r="J24" s="15">
        <v>55</v>
      </c>
      <c r="K24" s="15">
        <v>35</v>
      </c>
      <c r="L24" s="15">
        <v>5</v>
      </c>
      <c r="M24" s="79">
        <v>31.762499999999999</v>
      </c>
      <c r="N24" s="101">
        <v>31.762499999999999</v>
      </c>
      <c r="O24" s="63">
        <v>2530</v>
      </c>
      <c r="P24" s="64">
        <f>Table22457891011234567891011121314151617181920212223242526272829303132333435363738394041[[#This Row],[PEMBULATAN]]*O24</f>
        <v>80359.125</v>
      </c>
    </row>
    <row r="25" spans="1:16" ht="26.25" customHeight="1" x14ac:dyDescent="0.2">
      <c r="A25" s="116"/>
      <c r="B25" s="117"/>
      <c r="C25" s="71" t="s">
        <v>5490</v>
      </c>
      <c r="D25" s="76" t="s">
        <v>69</v>
      </c>
      <c r="E25" s="12">
        <v>44491</v>
      </c>
      <c r="F25" s="113" t="s">
        <v>523</v>
      </c>
      <c r="G25" s="12" t="s">
        <v>59</v>
      </c>
      <c r="H25" s="75" t="s">
        <v>5468</v>
      </c>
      <c r="I25" s="15">
        <v>58</v>
      </c>
      <c r="J25" s="15">
        <v>55</v>
      </c>
      <c r="K25" s="15">
        <v>23</v>
      </c>
      <c r="L25" s="15">
        <v>6</v>
      </c>
      <c r="M25" s="79">
        <v>18.342500000000001</v>
      </c>
      <c r="N25" s="101">
        <v>19</v>
      </c>
      <c r="O25" s="63">
        <v>2530</v>
      </c>
      <c r="P25" s="64">
        <f>Table22457891011234567891011121314151617181920212223242526272829303132333435363738394041[[#This Row],[PEMBULATAN]]*O25</f>
        <v>48070</v>
      </c>
    </row>
    <row r="26" spans="1:16" ht="26.25" customHeight="1" x14ac:dyDescent="0.2">
      <c r="A26" s="116"/>
      <c r="B26" s="117"/>
      <c r="C26" s="71" t="s">
        <v>5491</v>
      </c>
      <c r="D26" s="76" t="s">
        <v>69</v>
      </c>
      <c r="E26" s="12">
        <v>44491</v>
      </c>
      <c r="F26" s="113" t="s">
        <v>523</v>
      </c>
      <c r="G26" s="12" t="s">
        <v>59</v>
      </c>
      <c r="H26" s="75" t="s">
        <v>5468</v>
      </c>
      <c r="I26" s="15">
        <v>55</v>
      </c>
      <c r="J26" s="15">
        <v>44</v>
      </c>
      <c r="K26" s="15">
        <v>24</v>
      </c>
      <c r="L26" s="15">
        <v>4</v>
      </c>
      <c r="M26" s="79">
        <v>14.52</v>
      </c>
      <c r="N26" s="101">
        <v>14.52</v>
      </c>
      <c r="O26" s="63">
        <v>2530</v>
      </c>
      <c r="P26" s="64">
        <f>Table22457891011234567891011121314151617181920212223242526272829303132333435363738394041[[#This Row],[PEMBULATAN]]*O26</f>
        <v>36735.599999999999</v>
      </c>
    </row>
    <row r="27" spans="1:16" ht="26.25" customHeight="1" x14ac:dyDescent="0.2">
      <c r="A27" s="116"/>
      <c r="B27" s="117"/>
      <c r="C27" s="71" t="s">
        <v>5492</v>
      </c>
      <c r="D27" s="76" t="s">
        <v>69</v>
      </c>
      <c r="E27" s="12">
        <v>44491</v>
      </c>
      <c r="F27" s="113" t="s">
        <v>523</v>
      </c>
      <c r="G27" s="12" t="s">
        <v>59</v>
      </c>
      <c r="H27" s="75" t="s">
        <v>5468</v>
      </c>
      <c r="I27" s="15">
        <v>84</v>
      </c>
      <c r="J27" s="15">
        <v>58</v>
      </c>
      <c r="K27" s="15">
        <v>26</v>
      </c>
      <c r="L27" s="15">
        <v>5</v>
      </c>
      <c r="M27" s="79">
        <v>31.667999999999999</v>
      </c>
      <c r="N27" s="101">
        <v>31.667999999999999</v>
      </c>
      <c r="O27" s="63">
        <v>2530</v>
      </c>
      <c r="P27" s="64">
        <f>Table22457891011234567891011121314151617181920212223242526272829303132333435363738394041[[#This Row],[PEMBULATAN]]*O27</f>
        <v>80120.039999999994</v>
      </c>
    </row>
    <row r="28" spans="1:16" ht="26.25" customHeight="1" x14ac:dyDescent="0.2">
      <c r="A28" s="116"/>
      <c r="B28" s="117"/>
      <c r="C28" s="71" t="s">
        <v>5493</v>
      </c>
      <c r="D28" s="76" t="s">
        <v>69</v>
      </c>
      <c r="E28" s="12">
        <v>44491</v>
      </c>
      <c r="F28" s="113" t="s">
        <v>523</v>
      </c>
      <c r="G28" s="12" t="s">
        <v>59</v>
      </c>
      <c r="H28" s="75" t="s">
        <v>5468</v>
      </c>
      <c r="I28" s="15">
        <v>88</v>
      </c>
      <c r="J28" s="15">
        <v>59</v>
      </c>
      <c r="K28" s="15">
        <v>37</v>
      </c>
      <c r="L28" s="15">
        <v>11</v>
      </c>
      <c r="M28" s="79">
        <v>48.026000000000003</v>
      </c>
      <c r="N28" s="101">
        <v>48.026000000000003</v>
      </c>
      <c r="O28" s="63">
        <v>2530</v>
      </c>
      <c r="P28" s="64">
        <f>Table22457891011234567891011121314151617181920212223242526272829303132333435363738394041[[#This Row],[PEMBULATAN]]*O28</f>
        <v>121505.78000000001</v>
      </c>
    </row>
    <row r="29" spans="1:16" ht="26.25" customHeight="1" x14ac:dyDescent="0.2">
      <c r="A29" s="116"/>
      <c r="B29" s="117"/>
      <c r="C29" s="71" t="s">
        <v>5494</v>
      </c>
      <c r="D29" s="76" t="s">
        <v>69</v>
      </c>
      <c r="E29" s="12">
        <v>44491</v>
      </c>
      <c r="F29" s="113" t="s">
        <v>523</v>
      </c>
      <c r="G29" s="12" t="s">
        <v>59</v>
      </c>
      <c r="H29" s="75" t="s">
        <v>5468</v>
      </c>
      <c r="I29" s="15">
        <v>81</v>
      </c>
      <c r="J29" s="15">
        <v>67</v>
      </c>
      <c r="K29" s="15">
        <v>19</v>
      </c>
      <c r="L29" s="15">
        <v>7</v>
      </c>
      <c r="M29" s="79">
        <v>25.77825</v>
      </c>
      <c r="N29" s="101">
        <v>25.77825</v>
      </c>
      <c r="O29" s="63">
        <v>2530</v>
      </c>
      <c r="P29" s="64">
        <f>Table22457891011234567891011121314151617181920212223242526272829303132333435363738394041[[#This Row],[PEMBULATAN]]*O29</f>
        <v>65218.972499999996</v>
      </c>
    </row>
    <row r="30" spans="1:16" ht="26.25" customHeight="1" x14ac:dyDescent="0.2">
      <c r="A30" s="116"/>
      <c r="B30" s="117"/>
      <c r="C30" s="71" t="s">
        <v>5495</v>
      </c>
      <c r="D30" s="76" t="s">
        <v>69</v>
      </c>
      <c r="E30" s="12">
        <v>44491</v>
      </c>
      <c r="F30" s="113" t="s">
        <v>523</v>
      </c>
      <c r="G30" s="12" t="s">
        <v>59</v>
      </c>
      <c r="H30" s="75" t="s">
        <v>5468</v>
      </c>
      <c r="I30" s="15">
        <v>30</v>
      </c>
      <c r="J30" s="15">
        <v>24</v>
      </c>
      <c r="K30" s="15">
        <v>15</v>
      </c>
      <c r="L30" s="15">
        <v>2</v>
      </c>
      <c r="M30" s="79">
        <v>2.7</v>
      </c>
      <c r="N30" s="101">
        <v>2.7</v>
      </c>
      <c r="O30" s="63">
        <v>2530</v>
      </c>
      <c r="P30" s="64">
        <f>Table22457891011234567891011121314151617181920212223242526272829303132333435363738394041[[#This Row],[PEMBULATAN]]*O30</f>
        <v>6831</v>
      </c>
    </row>
    <row r="31" spans="1:16" ht="26.25" customHeight="1" x14ac:dyDescent="0.2">
      <c r="A31" s="116"/>
      <c r="B31" s="117"/>
      <c r="C31" s="71" t="s">
        <v>5496</v>
      </c>
      <c r="D31" s="76" t="s">
        <v>69</v>
      </c>
      <c r="E31" s="12">
        <v>44491</v>
      </c>
      <c r="F31" s="113" t="s">
        <v>523</v>
      </c>
      <c r="G31" s="12" t="s">
        <v>59</v>
      </c>
      <c r="H31" s="75" t="s">
        <v>5468</v>
      </c>
      <c r="I31" s="15">
        <v>76</v>
      </c>
      <c r="J31" s="15">
        <v>60</v>
      </c>
      <c r="K31" s="15">
        <v>28</v>
      </c>
      <c r="L31" s="15">
        <v>10</v>
      </c>
      <c r="M31" s="79">
        <v>31.92</v>
      </c>
      <c r="N31" s="101">
        <v>31.92</v>
      </c>
      <c r="O31" s="63">
        <v>2530</v>
      </c>
      <c r="P31" s="64">
        <f>Table22457891011234567891011121314151617181920212223242526272829303132333435363738394041[[#This Row],[PEMBULATAN]]*O31</f>
        <v>80757.600000000006</v>
      </c>
    </row>
    <row r="32" spans="1:16" ht="26.25" customHeight="1" x14ac:dyDescent="0.2">
      <c r="A32" s="116"/>
      <c r="B32" s="117"/>
      <c r="C32" s="71" t="s">
        <v>5497</v>
      </c>
      <c r="D32" s="76" t="s">
        <v>69</v>
      </c>
      <c r="E32" s="12">
        <v>44491</v>
      </c>
      <c r="F32" s="113" t="s">
        <v>523</v>
      </c>
      <c r="G32" s="12" t="s">
        <v>59</v>
      </c>
      <c r="H32" s="75" t="s">
        <v>5468</v>
      </c>
      <c r="I32" s="15">
        <v>78</v>
      </c>
      <c r="J32" s="15">
        <v>65</v>
      </c>
      <c r="K32" s="15">
        <v>30</v>
      </c>
      <c r="L32" s="15">
        <v>11</v>
      </c>
      <c r="M32" s="79">
        <v>38.024999999999999</v>
      </c>
      <c r="N32" s="101">
        <v>38.024999999999999</v>
      </c>
      <c r="O32" s="63">
        <v>2530</v>
      </c>
      <c r="P32" s="64">
        <f>Table22457891011234567891011121314151617181920212223242526272829303132333435363738394041[[#This Row],[PEMBULATAN]]*O32</f>
        <v>96203.25</v>
      </c>
    </row>
    <row r="33" spans="1:16" ht="26.25" customHeight="1" x14ac:dyDescent="0.2">
      <c r="A33" s="116"/>
      <c r="B33" s="117"/>
      <c r="C33" s="71" t="s">
        <v>5498</v>
      </c>
      <c r="D33" s="76" t="s">
        <v>69</v>
      </c>
      <c r="E33" s="12">
        <v>44491</v>
      </c>
      <c r="F33" s="113" t="s">
        <v>523</v>
      </c>
      <c r="G33" s="12" t="s">
        <v>59</v>
      </c>
      <c r="H33" s="75" t="s">
        <v>5468</v>
      </c>
      <c r="I33" s="15">
        <v>72</v>
      </c>
      <c r="J33" s="15">
        <v>66</v>
      </c>
      <c r="K33" s="15">
        <v>30</v>
      </c>
      <c r="L33" s="15">
        <v>10</v>
      </c>
      <c r="M33" s="79">
        <v>35.64</v>
      </c>
      <c r="N33" s="101">
        <v>35.64</v>
      </c>
      <c r="O33" s="63">
        <v>2530</v>
      </c>
      <c r="P33" s="64">
        <f>Table22457891011234567891011121314151617181920212223242526272829303132333435363738394041[[#This Row],[PEMBULATAN]]*O33</f>
        <v>90169.2</v>
      </c>
    </row>
    <row r="34" spans="1:16" ht="26.25" customHeight="1" x14ac:dyDescent="0.2">
      <c r="A34" s="116"/>
      <c r="B34" s="117"/>
      <c r="C34" s="71" t="s">
        <v>5499</v>
      </c>
      <c r="D34" s="76" t="s">
        <v>69</v>
      </c>
      <c r="E34" s="12">
        <v>44491</v>
      </c>
      <c r="F34" s="113" t="s">
        <v>523</v>
      </c>
      <c r="G34" s="12" t="s">
        <v>59</v>
      </c>
      <c r="H34" s="75" t="s">
        <v>5468</v>
      </c>
      <c r="I34" s="15">
        <v>71</v>
      </c>
      <c r="J34" s="15">
        <v>40</v>
      </c>
      <c r="K34" s="15">
        <v>30</v>
      </c>
      <c r="L34" s="15">
        <v>8</v>
      </c>
      <c r="M34" s="79">
        <v>21.3</v>
      </c>
      <c r="N34" s="101">
        <v>22</v>
      </c>
      <c r="O34" s="63">
        <v>2530</v>
      </c>
      <c r="P34" s="64">
        <f>Table22457891011234567891011121314151617181920212223242526272829303132333435363738394041[[#This Row],[PEMBULATAN]]*O34</f>
        <v>55660</v>
      </c>
    </row>
    <row r="35" spans="1:16" ht="26.25" customHeight="1" x14ac:dyDescent="0.2">
      <c r="A35" s="116"/>
      <c r="B35" s="117"/>
      <c r="C35" s="71" t="s">
        <v>5500</v>
      </c>
      <c r="D35" s="76" t="s">
        <v>69</v>
      </c>
      <c r="E35" s="12">
        <v>44491</v>
      </c>
      <c r="F35" s="113" t="s">
        <v>523</v>
      </c>
      <c r="G35" s="12" t="s">
        <v>59</v>
      </c>
      <c r="H35" s="75" t="s">
        <v>5468</v>
      </c>
      <c r="I35" s="15">
        <v>48</v>
      </c>
      <c r="J35" s="15">
        <v>48</v>
      </c>
      <c r="K35" s="15">
        <v>23</v>
      </c>
      <c r="L35" s="15">
        <v>4</v>
      </c>
      <c r="M35" s="79">
        <v>13.247999999999999</v>
      </c>
      <c r="N35" s="101">
        <v>13.247999999999999</v>
      </c>
      <c r="O35" s="63">
        <v>2530</v>
      </c>
      <c r="P35" s="64">
        <f>Table22457891011234567891011121314151617181920212223242526272829303132333435363738394041[[#This Row],[PEMBULATAN]]*O35</f>
        <v>33517.439999999995</v>
      </c>
    </row>
    <row r="36" spans="1:16" ht="26.25" customHeight="1" x14ac:dyDescent="0.2">
      <c r="A36" s="116"/>
      <c r="B36" s="117"/>
      <c r="C36" s="71" t="s">
        <v>5501</v>
      </c>
      <c r="D36" s="76" t="s">
        <v>69</v>
      </c>
      <c r="E36" s="12">
        <v>44491</v>
      </c>
      <c r="F36" s="113" t="s">
        <v>523</v>
      </c>
      <c r="G36" s="12" t="s">
        <v>59</v>
      </c>
      <c r="H36" s="75" t="s">
        <v>5468</v>
      </c>
      <c r="I36" s="15">
        <v>70</v>
      </c>
      <c r="J36" s="15">
        <v>56</v>
      </c>
      <c r="K36" s="15">
        <v>16</v>
      </c>
      <c r="L36" s="15">
        <v>3</v>
      </c>
      <c r="M36" s="79">
        <v>15.68</v>
      </c>
      <c r="N36" s="101">
        <v>15.68</v>
      </c>
      <c r="O36" s="63">
        <v>2530</v>
      </c>
      <c r="P36" s="64">
        <f>Table22457891011234567891011121314151617181920212223242526272829303132333435363738394041[[#This Row],[PEMBULATAN]]*O36</f>
        <v>39670.400000000001</v>
      </c>
    </row>
    <row r="37" spans="1:16" ht="26.25" customHeight="1" x14ac:dyDescent="0.2">
      <c r="A37" s="116"/>
      <c r="B37" s="117"/>
      <c r="C37" s="71" t="s">
        <v>5502</v>
      </c>
      <c r="D37" s="76" t="s">
        <v>69</v>
      </c>
      <c r="E37" s="12">
        <v>44491</v>
      </c>
      <c r="F37" s="113" t="s">
        <v>523</v>
      </c>
      <c r="G37" s="12" t="s">
        <v>59</v>
      </c>
      <c r="H37" s="75" t="s">
        <v>5468</v>
      </c>
      <c r="I37" s="15">
        <v>86</v>
      </c>
      <c r="J37" s="15">
        <v>62</v>
      </c>
      <c r="K37" s="15">
        <v>23</v>
      </c>
      <c r="L37" s="15">
        <v>14</v>
      </c>
      <c r="M37" s="79">
        <v>30.658999999999999</v>
      </c>
      <c r="N37" s="101">
        <v>30.658999999999999</v>
      </c>
      <c r="O37" s="63">
        <v>2530</v>
      </c>
      <c r="P37" s="64">
        <f>Table22457891011234567891011121314151617181920212223242526272829303132333435363738394041[[#This Row],[PEMBULATAN]]*O37</f>
        <v>77567.27</v>
      </c>
    </row>
    <row r="38" spans="1:16" ht="26.25" customHeight="1" x14ac:dyDescent="0.2">
      <c r="A38" s="116"/>
      <c r="B38" s="117"/>
      <c r="C38" s="71" t="s">
        <v>5503</v>
      </c>
      <c r="D38" s="76" t="s">
        <v>69</v>
      </c>
      <c r="E38" s="12">
        <v>44491</v>
      </c>
      <c r="F38" s="113" t="s">
        <v>523</v>
      </c>
      <c r="G38" s="12" t="s">
        <v>59</v>
      </c>
      <c r="H38" s="75" t="s">
        <v>5468</v>
      </c>
      <c r="I38" s="15">
        <v>53</v>
      </c>
      <c r="J38" s="15">
        <v>38</v>
      </c>
      <c r="K38" s="15">
        <v>18</v>
      </c>
      <c r="L38" s="15">
        <v>3</v>
      </c>
      <c r="M38" s="79">
        <v>9.0630000000000006</v>
      </c>
      <c r="N38" s="101">
        <v>9.0630000000000006</v>
      </c>
      <c r="O38" s="63">
        <v>2530</v>
      </c>
      <c r="P38" s="64">
        <f>Table22457891011234567891011121314151617181920212223242526272829303132333435363738394041[[#This Row],[PEMBULATAN]]*O38</f>
        <v>22929.390000000003</v>
      </c>
    </row>
    <row r="39" spans="1:16" ht="26.25" customHeight="1" x14ac:dyDescent="0.2">
      <c r="A39" s="116"/>
      <c r="B39" s="117"/>
      <c r="C39" s="71" t="s">
        <v>5504</v>
      </c>
      <c r="D39" s="76" t="s">
        <v>69</v>
      </c>
      <c r="E39" s="12">
        <v>44491</v>
      </c>
      <c r="F39" s="113" t="s">
        <v>523</v>
      </c>
      <c r="G39" s="12" t="s">
        <v>59</v>
      </c>
      <c r="H39" s="75" t="s">
        <v>5468</v>
      </c>
      <c r="I39" s="15">
        <v>95</v>
      </c>
      <c r="J39" s="15">
        <v>63</v>
      </c>
      <c r="K39" s="15">
        <v>46</v>
      </c>
      <c r="L39" s="15">
        <v>17</v>
      </c>
      <c r="M39" s="79">
        <v>68.827500000000001</v>
      </c>
      <c r="N39" s="101">
        <v>68.827500000000001</v>
      </c>
      <c r="O39" s="63">
        <v>2530</v>
      </c>
      <c r="P39" s="64">
        <f>Table22457891011234567891011121314151617181920212223242526272829303132333435363738394041[[#This Row],[PEMBULATAN]]*O39</f>
        <v>174133.57500000001</v>
      </c>
    </row>
    <row r="40" spans="1:16" ht="26.25" customHeight="1" x14ac:dyDescent="0.2">
      <c r="A40" s="116"/>
      <c r="B40" s="117"/>
      <c r="C40" s="71" t="s">
        <v>5505</v>
      </c>
      <c r="D40" s="76" t="s">
        <v>69</v>
      </c>
      <c r="E40" s="12">
        <v>44491</v>
      </c>
      <c r="F40" s="113" t="s">
        <v>523</v>
      </c>
      <c r="G40" s="12" t="s">
        <v>59</v>
      </c>
      <c r="H40" s="75" t="s">
        <v>5468</v>
      </c>
      <c r="I40" s="15">
        <v>82</v>
      </c>
      <c r="J40" s="15">
        <v>62</v>
      </c>
      <c r="K40" s="15">
        <v>39</v>
      </c>
      <c r="L40" s="15">
        <v>8</v>
      </c>
      <c r="M40" s="79">
        <v>49.569000000000003</v>
      </c>
      <c r="N40" s="101">
        <v>49.569000000000003</v>
      </c>
      <c r="O40" s="63">
        <v>2530</v>
      </c>
      <c r="P40" s="64">
        <f>Table22457891011234567891011121314151617181920212223242526272829303132333435363738394041[[#This Row],[PEMBULATAN]]*O40</f>
        <v>125409.57</v>
      </c>
    </row>
    <row r="41" spans="1:16" ht="26.25" customHeight="1" x14ac:dyDescent="0.2">
      <c r="A41" s="116"/>
      <c r="B41" s="117"/>
      <c r="C41" s="71" t="s">
        <v>5506</v>
      </c>
      <c r="D41" s="76" t="s">
        <v>69</v>
      </c>
      <c r="E41" s="12">
        <v>44491</v>
      </c>
      <c r="F41" s="113" t="s">
        <v>523</v>
      </c>
      <c r="G41" s="12" t="s">
        <v>59</v>
      </c>
      <c r="H41" s="75" t="s">
        <v>5468</v>
      </c>
      <c r="I41" s="15">
        <v>87</v>
      </c>
      <c r="J41" s="15">
        <v>58</v>
      </c>
      <c r="K41" s="15">
        <v>23</v>
      </c>
      <c r="L41" s="15">
        <v>9</v>
      </c>
      <c r="M41" s="79">
        <v>29.014500000000002</v>
      </c>
      <c r="N41" s="101">
        <v>29.014500000000002</v>
      </c>
      <c r="O41" s="63">
        <v>2530</v>
      </c>
      <c r="P41" s="64">
        <f>Table22457891011234567891011121314151617181920212223242526272829303132333435363738394041[[#This Row],[PEMBULATAN]]*O41</f>
        <v>73406.684999999998</v>
      </c>
    </row>
    <row r="42" spans="1:16" ht="26.25" customHeight="1" x14ac:dyDescent="0.2">
      <c r="A42" s="116"/>
      <c r="B42" s="117"/>
      <c r="C42" s="71" t="s">
        <v>5507</v>
      </c>
      <c r="D42" s="76" t="s">
        <v>69</v>
      </c>
      <c r="E42" s="12">
        <v>44491</v>
      </c>
      <c r="F42" s="113" t="s">
        <v>523</v>
      </c>
      <c r="G42" s="12" t="s">
        <v>59</v>
      </c>
      <c r="H42" s="75" t="s">
        <v>5468</v>
      </c>
      <c r="I42" s="15">
        <v>70</v>
      </c>
      <c r="J42" s="15">
        <v>58</v>
      </c>
      <c r="K42" s="15">
        <v>21</v>
      </c>
      <c r="L42" s="15">
        <v>10</v>
      </c>
      <c r="M42" s="79">
        <v>21.315000000000001</v>
      </c>
      <c r="N42" s="101">
        <v>22</v>
      </c>
      <c r="O42" s="63">
        <v>2530</v>
      </c>
      <c r="P42" s="64">
        <f>Table22457891011234567891011121314151617181920212223242526272829303132333435363738394041[[#This Row],[PEMBULATAN]]*O42</f>
        <v>55660</v>
      </c>
    </row>
    <row r="43" spans="1:16" ht="26.25" customHeight="1" x14ac:dyDescent="0.2">
      <c r="A43" s="116"/>
      <c r="B43" s="117"/>
      <c r="C43" s="112" t="s">
        <v>5508</v>
      </c>
      <c r="D43" s="113" t="s">
        <v>69</v>
      </c>
      <c r="E43" s="114">
        <v>44491</v>
      </c>
      <c r="F43" s="113" t="s">
        <v>523</v>
      </c>
      <c r="G43" s="114" t="s">
        <v>59</v>
      </c>
      <c r="H43" s="115" t="s">
        <v>5468</v>
      </c>
      <c r="I43" s="114">
        <v>75</v>
      </c>
      <c r="J43" s="114">
        <v>65</v>
      </c>
      <c r="K43" s="114">
        <v>28</v>
      </c>
      <c r="L43" s="114">
        <v>6</v>
      </c>
      <c r="M43" s="114">
        <v>34.125</v>
      </c>
      <c r="N43" s="101">
        <v>34.125</v>
      </c>
      <c r="O43" s="63">
        <v>2530</v>
      </c>
      <c r="P43" s="64">
        <f>Table22457891011234567891011121314151617181920212223242526272829303132333435363738394041[[#This Row],[PEMBULATAN]]*O43</f>
        <v>86336.25</v>
      </c>
    </row>
    <row r="44" spans="1:16" ht="26.25" customHeight="1" x14ac:dyDescent="0.2">
      <c r="A44" s="116"/>
      <c r="B44" s="117"/>
      <c r="C44" s="118" t="s">
        <v>5509</v>
      </c>
      <c r="D44" s="119" t="s">
        <v>69</v>
      </c>
      <c r="E44" s="120">
        <v>44491</v>
      </c>
      <c r="F44" s="121" t="s">
        <v>523</v>
      </c>
      <c r="G44" s="120" t="s">
        <v>59</v>
      </c>
      <c r="H44" s="122" t="s">
        <v>5468</v>
      </c>
      <c r="I44" s="123">
        <v>95</v>
      </c>
      <c r="J44" s="123">
        <v>60</v>
      </c>
      <c r="K44" s="123">
        <v>22</v>
      </c>
      <c r="L44" s="123">
        <v>5</v>
      </c>
      <c r="M44" s="123">
        <v>31.35</v>
      </c>
      <c r="N44" s="105">
        <v>32</v>
      </c>
      <c r="O44" s="63">
        <v>2530</v>
      </c>
      <c r="P44" s="64">
        <f>Table22457891011234567891011121314151617181920212223242526272829303132333435363738394041[[#This Row],[PEMBULATAN]]*O44</f>
        <v>80960</v>
      </c>
    </row>
    <row r="45" spans="1:16" ht="26.25" customHeight="1" x14ac:dyDescent="0.2">
      <c r="A45" s="116"/>
      <c r="B45" s="117"/>
      <c r="C45" s="118" t="s">
        <v>5510</v>
      </c>
      <c r="D45" s="119" t="s">
        <v>69</v>
      </c>
      <c r="E45" s="120">
        <v>44491</v>
      </c>
      <c r="F45" s="121" t="s">
        <v>523</v>
      </c>
      <c r="G45" s="120" t="s">
        <v>59</v>
      </c>
      <c r="H45" s="122" t="s">
        <v>5468</v>
      </c>
      <c r="I45" s="123">
        <v>39</v>
      </c>
      <c r="J45" s="123">
        <v>41</v>
      </c>
      <c r="K45" s="123">
        <v>14</v>
      </c>
      <c r="L45" s="123">
        <v>1</v>
      </c>
      <c r="M45" s="123">
        <v>5.5964999999999998</v>
      </c>
      <c r="N45" s="105">
        <v>5.5964999999999998</v>
      </c>
      <c r="O45" s="63">
        <v>2530</v>
      </c>
      <c r="P45" s="64">
        <f>Table22457891011234567891011121314151617181920212223242526272829303132333435363738394041[[#This Row],[PEMBULATAN]]*O45</f>
        <v>14159.144999999999</v>
      </c>
    </row>
    <row r="46" spans="1:16" ht="26.25" customHeight="1" x14ac:dyDescent="0.2">
      <c r="A46" s="116"/>
      <c r="B46" s="117"/>
      <c r="C46" s="118" t="s">
        <v>5511</v>
      </c>
      <c r="D46" s="119" t="s">
        <v>69</v>
      </c>
      <c r="E46" s="120">
        <v>44491</v>
      </c>
      <c r="F46" s="121" t="s">
        <v>523</v>
      </c>
      <c r="G46" s="120" t="s">
        <v>59</v>
      </c>
      <c r="H46" s="122" t="s">
        <v>5468</v>
      </c>
      <c r="I46" s="123">
        <v>84</v>
      </c>
      <c r="J46" s="123">
        <v>50</v>
      </c>
      <c r="K46" s="123">
        <v>14</v>
      </c>
      <c r="L46" s="123">
        <v>4</v>
      </c>
      <c r="M46" s="123">
        <v>14.7</v>
      </c>
      <c r="N46" s="105">
        <v>14.7</v>
      </c>
      <c r="O46" s="63">
        <v>2530</v>
      </c>
      <c r="P46" s="64">
        <f>Table22457891011234567891011121314151617181920212223242526272829303132333435363738394041[[#This Row],[PEMBULATAN]]*O46</f>
        <v>37191</v>
      </c>
    </row>
    <row r="47" spans="1:16" ht="26.25" customHeight="1" x14ac:dyDescent="0.2">
      <c r="A47" s="116"/>
      <c r="B47" s="117"/>
      <c r="C47" s="118" t="s">
        <v>5512</v>
      </c>
      <c r="D47" s="119" t="s">
        <v>69</v>
      </c>
      <c r="E47" s="120">
        <v>44491</v>
      </c>
      <c r="F47" s="121" t="s">
        <v>523</v>
      </c>
      <c r="G47" s="120" t="s">
        <v>59</v>
      </c>
      <c r="H47" s="122" t="s">
        <v>5468</v>
      </c>
      <c r="I47" s="123">
        <v>66</v>
      </c>
      <c r="J47" s="123">
        <v>47</v>
      </c>
      <c r="K47" s="123">
        <v>8</v>
      </c>
      <c r="L47" s="123">
        <v>3</v>
      </c>
      <c r="M47" s="123">
        <v>6.2039999999999997</v>
      </c>
      <c r="N47" s="105">
        <v>6.2039999999999997</v>
      </c>
      <c r="O47" s="63">
        <v>2530</v>
      </c>
      <c r="P47" s="64">
        <f>Table22457891011234567891011121314151617181920212223242526272829303132333435363738394041[[#This Row],[PEMBULATAN]]*O47</f>
        <v>15696.119999999999</v>
      </c>
    </row>
    <row r="48" spans="1:16" ht="26.25" customHeight="1" x14ac:dyDescent="0.2">
      <c r="A48" s="116"/>
      <c r="B48" s="117"/>
      <c r="C48" s="118" t="s">
        <v>5513</v>
      </c>
      <c r="D48" s="119" t="s">
        <v>69</v>
      </c>
      <c r="E48" s="120">
        <v>44491</v>
      </c>
      <c r="F48" s="121" t="s">
        <v>523</v>
      </c>
      <c r="G48" s="120" t="s">
        <v>59</v>
      </c>
      <c r="H48" s="122" t="s">
        <v>5468</v>
      </c>
      <c r="I48" s="123">
        <v>72</v>
      </c>
      <c r="J48" s="123">
        <v>64</v>
      </c>
      <c r="K48" s="123">
        <v>21</v>
      </c>
      <c r="L48" s="123">
        <v>13</v>
      </c>
      <c r="M48" s="123">
        <v>24.192</v>
      </c>
      <c r="N48" s="105">
        <v>24.192</v>
      </c>
      <c r="O48" s="63">
        <v>2530</v>
      </c>
      <c r="P48" s="64">
        <f>Table22457891011234567891011121314151617181920212223242526272829303132333435363738394041[[#This Row],[PEMBULATAN]]*O48</f>
        <v>61205.760000000002</v>
      </c>
    </row>
    <row r="49" spans="1:16" ht="26.25" customHeight="1" x14ac:dyDescent="0.2">
      <c r="A49" s="116"/>
      <c r="B49" s="117"/>
      <c r="C49" s="118" t="s">
        <v>5514</v>
      </c>
      <c r="D49" s="119" t="s">
        <v>69</v>
      </c>
      <c r="E49" s="120">
        <v>44491</v>
      </c>
      <c r="F49" s="121" t="s">
        <v>523</v>
      </c>
      <c r="G49" s="120" t="s">
        <v>59</v>
      </c>
      <c r="H49" s="122" t="s">
        <v>5468</v>
      </c>
      <c r="I49" s="123">
        <v>64</v>
      </c>
      <c r="J49" s="123">
        <v>31</v>
      </c>
      <c r="K49" s="123">
        <v>20</v>
      </c>
      <c r="L49" s="123">
        <v>2</v>
      </c>
      <c r="M49" s="123">
        <v>9.92</v>
      </c>
      <c r="N49" s="105">
        <v>9.92</v>
      </c>
      <c r="O49" s="63">
        <v>2530</v>
      </c>
      <c r="P49" s="64">
        <f>Table22457891011234567891011121314151617181920212223242526272829303132333435363738394041[[#This Row],[PEMBULATAN]]*O49</f>
        <v>25097.599999999999</v>
      </c>
    </row>
    <row r="50" spans="1:16" ht="26.25" customHeight="1" x14ac:dyDescent="0.2">
      <c r="A50" s="116"/>
      <c r="B50" s="117"/>
      <c r="C50" s="118" t="s">
        <v>5515</v>
      </c>
      <c r="D50" s="119" t="s">
        <v>69</v>
      </c>
      <c r="E50" s="120">
        <v>44491</v>
      </c>
      <c r="F50" s="121" t="s">
        <v>523</v>
      </c>
      <c r="G50" s="120" t="s">
        <v>59</v>
      </c>
      <c r="H50" s="122" t="s">
        <v>5468</v>
      </c>
      <c r="I50" s="123">
        <v>60</v>
      </c>
      <c r="J50" s="123">
        <v>39</v>
      </c>
      <c r="K50" s="123">
        <v>25</v>
      </c>
      <c r="L50" s="123">
        <v>4</v>
      </c>
      <c r="M50" s="123">
        <v>14.625</v>
      </c>
      <c r="N50" s="105">
        <v>14.625</v>
      </c>
      <c r="O50" s="63">
        <v>2530</v>
      </c>
      <c r="P50" s="64">
        <f>Table22457891011234567891011121314151617181920212223242526272829303132333435363738394041[[#This Row],[PEMBULATAN]]*O50</f>
        <v>37001.25</v>
      </c>
    </row>
    <row r="51" spans="1:16" ht="26.25" customHeight="1" x14ac:dyDescent="0.2">
      <c r="A51" s="116"/>
      <c r="B51" s="117"/>
      <c r="C51" s="118" t="s">
        <v>5516</v>
      </c>
      <c r="D51" s="119" t="s">
        <v>69</v>
      </c>
      <c r="E51" s="120">
        <v>44491</v>
      </c>
      <c r="F51" s="121" t="s">
        <v>523</v>
      </c>
      <c r="G51" s="120" t="s">
        <v>59</v>
      </c>
      <c r="H51" s="122" t="s">
        <v>5468</v>
      </c>
      <c r="I51" s="123">
        <v>51</v>
      </c>
      <c r="J51" s="123">
        <v>41</v>
      </c>
      <c r="K51" s="123">
        <v>30</v>
      </c>
      <c r="L51" s="123">
        <v>23</v>
      </c>
      <c r="M51" s="123">
        <v>15.682499999999999</v>
      </c>
      <c r="N51" s="105">
        <v>23</v>
      </c>
      <c r="O51" s="63">
        <v>2530</v>
      </c>
      <c r="P51" s="64">
        <f>Table22457891011234567891011121314151617181920212223242526272829303132333435363738394041[[#This Row],[PEMBULATAN]]*O51</f>
        <v>58190</v>
      </c>
    </row>
    <row r="52" spans="1:16" ht="26.25" customHeight="1" x14ac:dyDescent="0.2">
      <c r="A52" s="116"/>
      <c r="B52" s="117"/>
      <c r="C52" s="118" t="s">
        <v>5517</v>
      </c>
      <c r="D52" s="119" t="s">
        <v>69</v>
      </c>
      <c r="E52" s="120">
        <v>44491</v>
      </c>
      <c r="F52" s="121" t="s">
        <v>523</v>
      </c>
      <c r="G52" s="120" t="s">
        <v>59</v>
      </c>
      <c r="H52" s="122" t="s">
        <v>5468</v>
      </c>
      <c r="I52" s="123">
        <v>44</v>
      </c>
      <c r="J52" s="123">
        <v>34</v>
      </c>
      <c r="K52" s="123">
        <v>28</v>
      </c>
      <c r="L52" s="123">
        <v>14</v>
      </c>
      <c r="M52" s="123">
        <v>10.472</v>
      </c>
      <c r="N52" s="105">
        <v>14</v>
      </c>
      <c r="O52" s="63">
        <v>2530</v>
      </c>
      <c r="P52" s="64">
        <f>Table22457891011234567891011121314151617181920212223242526272829303132333435363738394041[[#This Row],[PEMBULATAN]]*O52</f>
        <v>35420</v>
      </c>
    </row>
    <row r="53" spans="1:16" ht="26.25" customHeight="1" x14ac:dyDescent="0.2">
      <c r="A53" s="116"/>
      <c r="B53" s="117"/>
      <c r="C53" s="118" t="s">
        <v>5518</v>
      </c>
      <c r="D53" s="119" t="s">
        <v>69</v>
      </c>
      <c r="E53" s="120">
        <v>44491</v>
      </c>
      <c r="F53" s="121" t="s">
        <v>523</v>
      </c>
      <c r="G53" s="120" t="s">
        <v>59</v>
      </c>
      <c r="H53" s="122" t="s">
        <v>5468</v>
      </c>
      <c r="I53" s="123">
        <v>60</v>
      </c>
      <c r="J53" s="123">
        <v>33</v>
      </c>
      <c r="K53" s="123">
        <v>16</v>
      </c>
      <c r="L53" s="123">
        <v>11</v>
      </c>
      <c r="M53" s="123">
        <v>7.92</v>
      </c>
      <c r="N53" s="105">
        <v>11</v>
      </c>
      <c r="O53" s="63">
        <v>2530</v>
      </c>
      <c r="P53" s="64">
        <f>Table22457891011234567891011121314151617181920212223242526272829303132333435363738394041[[#This Row],[PEMBULATAN]]*O53</f>
        <v>27830</v>
      </c>
    </row>
    <row r="54" spans="1:16" ht="26.25" customHeight="1" x14ac:dyDescent="0.2">
      <c r="A54" s="116"/>
      <c r="B54" s="117"/>
      <c r="C54" s="118" t="s">
        <v>5519</v>
      </c>
      <c r="D54" s="119" t="s">
        <v>69</v>
      </c>
      <c r="E54" s="120">
        <v>44491</v>
      </c>
      <c r="F54" s="121" t="s">
        <v>523</v>
      </c>
      <c r="G54" s="120" t="s">
        <v>59</v>
      </c>
      <c r="H54" s="122" t="s">
        <v>5468</v>
      </c>
      <c r="I54" s="123">
        <v>100</v>
      </c>
      <c r="J54" s="123">
        <v>28</v>
      </c>
      <c r="K54" s="123">
        <v>13</v>
      </c>
      <c r="L54" s="123">
        <v>2</v>
      </c>
      <c r="M54" s="123">
        <v>9.1</v>
      </c>
      <c r="N54" s="105">
        <v>9.1</v>
      </c>
      <c r="O54" s="63">
        <v>2530</v>
      </c>
      <c r="P54" s="64">
        <f>Table22457891011234567891011121314151617181920212223242526272829303132333435363738394041[[#This Row],[PEMBULATAN]]*O54</f>
        <v>23023</v>
      </c>
    </row>
    <row r="55" spans="1:16" ht="26.25" customHeight="1" x14ac:dyDescent="0.2">
      <c r="A55" s="116"/>
      <c r="B55" s="117"/>
      <c r="C55" s="118" t="s">
        <v>5520</v>
      </c>
      <c r="D55" s="119" t="s">
        <v>69</v>
      </c>
      <c r="E55" s="120">
        <v>44491</v>
      </c>
      <c r="F55" s="121" t="s">
        <v>523</v>
      </c>
      <c r="G55" s="120" t="s">
        <v>59</v>
      </c>
      <c r="H55" s="122" t="s">
        <v>5468</v>
      </c>
      <c r="I55" s="123">
        <v>95</v>
      </c>
      <c r="J55" s="123">
        <v>64</v>
      </c>
      <c r="K55" s="123">
        <v>28</v>
      </c>
      <c r="L55" s="123">
        <v>12</v>
      </c>
      <c r="M55" s="123">
        <v>42.56</v>
      </c>
      <c r="N55" s="105">
        <v>42.56</v>
      </c>
      <c r="O55" s="63">
        <v>2530</v>
      </c>
      <c r="P55" s="64">
        <f>Table22457891011234567891011121314151617181920212223242526272829303132333435363738394041[[#This Row],[PEMBULATAN]]*O55</f>
        <v>107676.8</v>
      </c>
    </row>
    <row r="56" spans="1:16" ht="26.25" customHeight="1" x14ac:dyDescent="0.2">
      <c r="A56" s="116"/>
      <c r="B56" s="117"/>
      <c r="C56" s="118" t="s">
        <v>5521</v>
      </c>
      <c r="D56" s="119" t="s">
        <v>69</v>
      </c>
      <c r="E56" s="120">
        <v>44491</v>
      </c>
      <c r="F56" s="121" t="s">
        <v>523</v>
      </c>
      <c r="G56" s="120" t="s">
        <v>59</v>
      </c>
      <c r="H56" s="122" t="s">
        <v>5468</v>
      </c>
      <c r="I56" s="123">
        <v>60</v>
      </c>
      <c r="J56" s="123">
        <v>45</v>
      </c>
      <c r="K56" s="123">
        <v>20</v>
      </c>
      <c r="L56" s="123">
        <v>10</v>
      </c>
      <c r="M56" s="123">
        <v>13.5</v>
      </c>
      <c r="N56" s="105">
        <v>13.5</v>
      </c>
      <c r="O56" s="63">
        <v>2530</v>
      </c>
      <c r="P56" s="64">
        <f>Table22457891011234567891011121314151617181920212223242526272829303132333435363738394041[[#This Row],[PEMBULATAN]]*O56</f>
        <v>34155</v>
      </c>
    </row>
    <row r="57" spans="1:16" ht="26.25" customHeight="1" x14ac:dyDescent="0.2">
      <c r="A57" s="116"/>
      <c r="B57" s="124"/>
      <c r="C57" s="118" t="s">
        <v>5522</v>
      </c>
      <c r="D57" s="119" t="s">
        <v>69</v>
      </c>
      <c r="E57" s="120">
        <v>44491</v>
      </c>
      <c r="F57" s="121" t="s">
        <v>523</v>
      </c>
      <c r="G57" s="120" t="s">
        <v>59</v>
      </c>
      <c r="H57" s="122" t="s">
        <v>5468</v>
      </c>
      <c r="I57" s="123">
        <v>110</v>
      </c>
      <c r="J57" s="123">
        <v>30</v>
      </c>
      <c r="K57" s="123">
        <v>30</v>
      </c>
      <c r="L57" s="123">
        <v>16</v>
      </c>
      <c r="M57" s="123">
        <v>24.75</v>
      </c>
      <c r="N57" s="105">
        <v>24.75</v>
      </c>
      <c r="O57" s="63">
        <v>2530</v>
      </c>
      <c r="P57" s="64">
        <f>Table22457891011234567891011121314151617181920212223242526272829303132333435363738394041[[#This Row],[PEMBULATAN]]*O57</f>
        <v>62617.5</v>
      </c>
    </row>
    <row r="58" spans="1:16" ht="26.25" customHeight="1" x14ac:dyDescent="0.2">
      <c r="A58" s="116"/>
      <c r="B58" s="117" t="s">
        <v>5523</v>
      </c>
      <c r="C58" s="118" t="s">
        <v>5524</v>
      </c>
      <c r="D58" s="119" t="s">
        <v>69</v>
      </c>
      <c r="E58" s="120">
        <v>44491</v>
      </c>
      <c r="F58" s="121" t="s">
        <v>523</v>
      </c>
      <c r="G58" s="120" t="s">
        <v>59</v>
      </c>
      <c r="H58" s="122" t="s">
        <v>5468</v>
      </c>
      <c r="I58" s="123">
        <v>65</v>
      </c>
      <c r="J58" s="123">
        <v>50</v>
      </c>
      <c r="K58" s="123">
        <v>35</v>
      </c>
      <c r="L58" s="123">
        <v>16</v>
      </c>
      <c r="M58" s="123">
        <v>28.4375</v>
      </c>
      <c r="N58" s="105">
        <v>29</v>
      </c>
      <c r="O58" s="63">
        <v>2530</v>
      </c>
      <c r="P58" s="64">
        <f>Table22457891011234567891011121314151617181920212223242526272829303132333435363738394041[[#This Row],[PEMBULATAN]]*O58</f>
        <v>73370</v>
      </c>
    </row>
    <row r="59" spans="1:16" ht="22.5" customHeight="1" x14ac:dyDescent="0.2">
      <c r="A59" s="165" t="s">
        <v>30</v>
      </c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7"/>
      <c r="M59" s="77">
        <f>SUBTOTAL(109,Table22457891011234567891011121314151617181920212223242526272829303132333435363738394041[KG VOLUME])</f>
        <v>1399.9407499999998</v>
      </c>
      <c r="N59" s="67">
        <f>SUM(N3:N58)</f>
        <v>1424.2812499999998</v>
      </c>
      <c r="O59" s="168">
        <f>SUM(P3:P58)</f>
        <v>3603431.5625</v>
      </c>
      <c r="P59" s="169"/>
    </row>
    <row r="60" spans="1:16" ht="18" customHeight="1" x14ac:dyDescent="0.2">
      <c r="A60" s="84"/>
      <c r="B60" s="55" t="s">
        <v>42</v>
      </c>
      <c r="C60" s="54"/>
      <c r="D60" s="56" t="s">
        <v>43</v>
      </c>
      <c r="E60" s="84"/>
      <c r="F60" s="84"/>
      <c r="G60" s="84"/>
      <c r="H60" s="84"/>
      <c r="I60" s="84"/>
      <c r="J60" s="84"/>
      <c r="K60" s="84"/>
      <c r="L60" s="84"/>
      <c r="M60" s="85"/>
      <c r="N60" s="86" t="s">
        <v>51</v>
      </c>
      <c r="O60" s="87"/>
      <c r="P60" s="87">
        <f>O59*10%</f>
        <v>360343.15625</v>
      </c>
    </row>
    <row r="61" spans="1:16" ht="18" customHeight="1" thickBot="1" x14ac:dyDescent="0.25">
      <c r="A61" s="84"/>
      <c r="B61" s="55"/>
      <c r="C61" s="54"/>
      <c r="D61" s="56"/>
      <c r="E61" s="84"/>
      <c r="F61" s="84"/>
      <c r="G61" s="84"/>
      <c r="H61" s="84"/>
      <c r="I61" s="84"/>
      <c r="J61" s="84"/>
      <c r="K61" s="84"/>
      <c r="L61" s="84"/>
      <c r="M61" s="85"/>
      <c r="N61" s="88" t="s">
        <v>52</v>
      </c>
      <c r="O61" s="89"/>
      <c r="P61" s="89">
        <f>O59-P60</f>
        <v>3243088.40625</v>
      </c>
    </row>
    <row r="62" spans="1:16" ht="18" customHeight="1" x14ac:dyDescent="0.2">
      <c r="A62" s="10"/>
      <c r="H62" s="62"/>
      <c r="N62" s="61" t="s">
        <v>31</v>
      </c>
      <c r="P62" s="68">
        <f>P61*1%</f>
        <v>32430.884062500001</v>
      </c>
    </row>
    <row r="63" spans="1:16" ht="18" customHeight="1" thickBot="1" x14ac:dyDescent="0.25">
      <c r="A63" s="10"/>
      <c r="H63" s="62"/>
      <c r="N63" s="61" t="s">
        <v>53</v>
      </c>
      <c r="P63" s="70">
        <f>P61*2%</f>
        <v>64861.768125000002</v>
      </c>
    </row>
    <row r="64" spans="1:16" ht="18" customHeight="1" x14ac:dyDescent="0.2">
      <c r="A64" s="10"/>
      <c r="H64" s="62"/>
      <c r="N64" s="65" t="s">
        <v>32</v>
      </c>
      <c r="O64" s="66"/>
      <c r="P64" s="69">
        <f>P61+P62-P63</f>
        <v>3210657.5221875003</v>
      </c>
    </row>
    <row r="66" spans="1:16" x14ac:dyDescent="0.2">
      <c r="A66" s="10"/>
      <c r="H66" s="62"/>
      <c r="P66" s="70"/>
    </row>
    <row r="67" spans="1:16" x14ac:dyDescent="0.2">
      <c r="A67" s="10"/>
      <c r="H67" s="62"/>
      <c r="O67" s="57"/>
      <c r="P67" s="70"/>
    </row>
    <row r="68" spans="1:16" s="3" customFormat="1" x14ac:dyDescent="0.25">
      <c r="A68" s="10"/>
      <c r="B68" s="2"/>
      <c r="C68" s="2"/>
      <c r="E68" s="11"/>
      <c r="H68" s="62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2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2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2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2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2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2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2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2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2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2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2"/>
      <c r="N79" s="14"/>
      <c r="O79" s="14"/>
      <c r="P79" s="14"/>
    </row>
  </sheetData>
  <mergeCells count="2">
    <mergeCell ref="A59:L59"/>
    <mergeCell ref="O59:P59"/>
  </mergeCells>
  <conditionalFormatting sqref="B3:B42">
    <cfRule type="duplicateValues" dxfId="343" priority="2"/>
  </conditionalFormatting>
  <conditionalFormatting sqref="B43:B58">
    <cfRule type="duplicateValues" dxfId="342" priority="11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59"/>
  <sheetViews>
    <sheetView zoomScale="110" zoomScaleNormal="110" workbookViewId="0">
      <pane xSplit="3" ySplit="2" topLeftCell="D234" activePane="bottomRight" state="frozen"/>
      <selection pane="topRight" activeCell="B1" sqref="B1"/>
      <selection pane="bottomLeft" activeCell="A3" sqref="A3"/>
      <selection pane="bottomRight" activeCell="N240" sqref="N240:P244"/>
    </sheetView>
  </sheetViews>
  <sheetFormatPr defaultRowHeight="15" x14ac:dyDescent="0.2"/>
  <cols>
    <col min="1" max="1" width="8" style="4" customWidth="1"/>
    <col min="2" max="2" width="19.5703125" style="2" customWidth="1"/>
    <col min="3" max="3" width="15.140625" style="2" customWidth="1"/>
    <col min="4" max="4" width="10.71093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401494</v>
      </c>
      <c r="B3" s="72" t="s">
        <v>5525</v>
      </c>
      <c r="C3" s="8" t="s">
        <v>5526</v>
      </c>
      <c r="D3" s="74" t="s">
        <v>69</v>
      </c>
      <c r="E3" s="12">
        <v>44491</v>
      </c>
      <c r="F3" s="74" t="s">
        <v>523</v>
      </c>
      <c r="G3" s="12" t="s">
        <v>59</v>
      </c>
      <c r="H3" s="9" t="s">
        <v>5468</v>
      </c>
      <c r="I3" s="1">
        <v>44</v>
      </c>
      <c r="J3" s="1">
        <v>46</v>
      </c>
      <c r="K3" s="1">
        <v>26</v>
      </c>
      <c r="L3" s="1">
        <v>8</v>
      </c>
      <c r="M3" s="78">
        <v>13.156000000000001</v>
      </c>
      <c r="N3" s="101">
        <v>13.156000000000001</v>
      </c>
      <c r="O3" s="63">
        <v>2530</v>
      </c>
      <c r="P3" s="64">
        <f>Table2245789101123456789101112131415161718192021222324252627282930313233343536373839404142[[#This Row],[PEMBULATAN]]*O3</f>
        <v>33284.68</v>
      </c>
    </row>
    <row r="4" spans="1:16" ht="26.25" customHeight="1" x14ac:dyDescent="0.2">
      <c r="A4" s="13"/>
      <c r="B4" s="73"/>
      <c r="C4" s="71" t="s">
        <v>5527</v>
      </c>
      <c r="D4" s="76" t="s">
        <v>69</v>
      </c>
      <c r="E4" s="12">
        <v>44491</v>
      </c>
      <c r="F4" s="74" t="s">
        <v>523</v>
      </c>
      <c r="G4" s="12" t="s">
        <v>59</v>
      </c>
      <c r="H4" s="75" t="s">
        <v>5468</v>
      </c>
      <c r="I4" s="15">
        <v>94</v>
      </c>
      <c r="J4" s="15">
        <v>40</v>
      </c>
      <c r="K4" s="15">
        <v>30</v>
      </c>
      <c r="L4" s="15">
        <v>42</v>
      </c>
      <c r="M4" s="79">
        <v>28.2</v>
      </c>
      <c r="N4" s="101">
        <v>42</v>
      </c>
      <c r="O4" s="63">
        <v>2530</v>
      </c>
      <c r="P4" s="64">
        <f>Table2245789101123456789101112131415161718192021222324252627282930313233343536373839404142[[#This Row],[PEMBULATAN]]*O4</f>
        <v>106260</v>
      </c>
    </row>
    <row r="5" spans="1:16" ht="26.25" customHeight="1" x14ac:dyDescent="0.2">
      <c r="A5" s="13"/>
      <c r="B5" s="73"/>
      <c r="C5" s="71" t="s">
        <v>5528</v>
      </c>
      <c r="D5" s="76" t="s">
        <v>69</v>
      </c>
      <c r="E5" s="12">
        <v>44491</v>
      </c>
      <c r="F5" s="74" t="s">
        <v>523</v>
      </c>
      <c r="G5" s="12" t="s">
        <v>59</v>
      </c>
      <c r="H5" s="75" t="s">
        <v>5468</v>
      </c>
      <c r="I5" s="15">
        <v>90</v>
      </c>
      <c r="J5" s="15">
        <v>40</v>
      </c>
      <c r="K5" s="15">
        <v>46</v>
      </c>
      <c r="L5" s="15">
        <v>6</v>
      </c>
      <c r="M5" s="79">
        <v>41.4</v>
      </c>
      <c r="N5" s="101">
        <v>42</v>
      </c>
      <c r="O5" s="63">
        <v>2530</v>
      </c>
      <c r="P5" s="64">
        <f>Table2245789101123456789101112131415161718192021222324252627282930313233343536373839404142[[#This Row],[PEMBULATAN]]*O5</f>
        <v>106260</v>
      </c>
    </row>
    <row r="6" spans="1:16" ht="26.25" customHeight="1" x14ac:dyDescent="0.2">
      <c r="A6" s="13"/>
      <c r="B6" s="73"/>
      <c r="C6" s="71" t="s">
        <v>5529</v>
      </c>
      <c r="D6" s="76" t="s">
        <v>69</v>
      </c>
      <c r="E6" s="12">
        <v>44491</v>
      </c>
      <c r="F6" s="74" t="s">
        <v>523</v>
      </c>
      <c r="G6" s="12" t="s">
        <v>59</v>
      </c>
      <c r="H6" s="75" t="s">
        <v>5468</v>
      </c>
      <c r="I6" s="15">
        <v>113</v>
      </c>
      <c r="J6" s="15">
        <v>60</v>
      </c>
      <c r="K6" s="15">
        <v>30</v>
      </c>
      <c r="L6" s="15">
        <v>32</v>
      </c>
      <c r="M6" s="79">
        <v>50.85</v>
      </c>
      <c r="N6" s="101">
        <v>50.85</v>
      </c>
      <c r="O6" s="63">
        <v>2530</v>
      </c>
      <c r="P6" s="64">
        <f>Table2245789101123456789101112131415161718192021222324252627282930313233343536373839404142[[#This Row],[PEMBULATAN]]*O6</f>
        <v>128650.5</v>
      </c>
    </row>
    <row r="7" spans="1:16" ht="26.25" customHeight="1" x14ac:dyDescent="0.2">
      <c r="A7" s="13"/>
      <c r="B7" s="73"/>
      <c r="C7" s="71" t="s">
        <v>5530</v>
      </c>
      <c r="D7" s="76" t="s">
        <v>69</v>
      </c>
      <c r="E7" s="12">
        <v>44491</v>
      </c>
      <c r="F7" s="74" t="s">
        <v>523</v>
      </c>
      <c r="G7" s="12" t="s">
        <v>59</v>
      </c>
      <c r="H7" s="75" t="s">
        <v>5468</v>
      </c>
      <c r="I7" s="15">
        <v>90</v>
      </c>
      <c r="J7" s="15">
        <v>50</v>
      </c>
      <c r="K7" s="15">
        <v>40</v>
      </c>
      <c r="L7" s="15">
        <v>19</v>
      </c>
      <c r="M7" s="79">
        <v>45</v>
      </c>
      <c r="N7" s="101">
        <v>45</v>
      </c>
      <c r="O7" s="63">
        <v>2530</v>
      </c>
      <c r="P7" s="64">
        <f>Table2245789101123456789101112131415161718192021222324252627282930313233343536373839404142[[#This Row],[PEMBULATAN]]*O7</f>
        <v>113850</v>
      </c>
    </row>
    <row r="8" spans="1:16" ht="26.25" customHeight="1" x14ac:dyDescent="0.2">
      <c r="A8" s="13"/>
      <c r="B8" s="73"/>
      <c r="C8" s="71" t="s">
        <v>5531</v>
      </c>
      <c r="D8" s="76" t="s">
        <v>69</v>
      </c>
      <c r="E8" s="12">
        <v>44491</v>
      </c>
      <c r="F8" s="74" t="s">
        <v>523</v>
      </c>
      <c r="G8" s="12" t="s">
        <v>59</v>
      </c>
      <c r="H8" s="75" t="s">
        <v>5468</v>
      </c>
      <c r="I8" s="15">
        <v>28</v>
      </c>
      <c r="J8" s="15">
        <v>23</v>
      </c>
      <c r="K8" s="15">
        <v>10</v>
      </c>
      <c r="L8" s="15">
        <v>1</v>
      </c>
      <c r="M8" s="79">
        <v>1.61</v>
      </c>
      <c r="N8" s="101">
        <v>1.61</v>
      </c>
      <c r="O8" s="63">
        <v>2530</v>
      </c>
      <c r="P8" s="64">
        <f>Table2245789101123456789101112131415161718192021222324252627282930313233343536373839404142[[#This Row],[PEMBULATAN]]*O8</f>
        <v>4073.3</v>
      </c>
    </row>
    <row r="9" spans="1:16" ht="26.25" customHeight="1" x14ac:dyDescent="0.2">
      <c r="A9" s="13"/>
      <c r="B9" s="73"/>
      <c r="C9" s="71" t="s">
        <v>5532</v>
      </c>
      <c r="D9" s="76" t="s">
        <v>69</v>
      </c>
      <c r="E9" s="12">
        <v>44491</v>
      </c>
      <c r="F9" s="74" t="s">
        <v>523</v>
      </c>
      <c r="G9" s="12" t="s">
        <v>59</v>
      </c>
      <c r="H9" s="75" t="s">
        <v>5468</v>
      </c>
      <c r="I9" s="15">
        <v>103</v>
      </c>
      <c r="J9" s="15">
        <v>62</v>
      </c>
      <c r="K9" s="15">
        <v>30</v>
      </c>
      <c r="L9" s="15">
        <v>15</v>
      </c>
      <c r="M9" s="79">
        <v>47.895000000000003</v>
      </c>
      <c r="N9" s="101">
        <v>47.895000000000003</v>
      </c>
      <c r="O9" s="63">
        <v>2530</v>
      </c>
      <c r="P9" s="64">
        <f>Table2245789101123456789101112131415161718192021222324252627282930313233343536373839404142[[#This Row],[PEMBULATAN]]*O9</f>
        <v>121174.35</v>
      </c>
    </row>
    <row r="10" spans="1:16" ht="26.25" customHeight="1" x14ac:dyDescent="0.2">
      <c r="A10" s="13"/>
      <c r="B10" s="73"/>
      <c r="C10" s="71" t="s">
        <v>5533</v>
      </c>
      <c r="D10" s="76" t="s">
        <v>69</v>
      </c>
      <c r="E10" s="12">
        <v>44491</v>
      </c>
      <c r="F10" s="74" t="s">
        <v>523</v>
      </c>
      <c r="G10" s="12" t="s">
        <v>59</v>
      </c>
      <c r="H10" s="75" t="s">
        <v>5468</v>
      </c>
      <c r="I10" s="15">
        <v>63</v>
      </c>
      <c r="J10" s="15">
        <v>47</v>
      </c>
      <c r="K10" s="15">
        <v>30</v>
      </c>
      <c r="L10" s="15">
        <v>20</v>
      </c>
      <c r="M10" s="79">
        <v>22.2075</v>
      </c>
      <c r="N10" s="101">
        <v>22.2075</v>
      </c>
      <c r="O10" s="63">
        <v>2530</v>
      </c>
      <c r="P10" s="64">
        <f>Table2245789101123456789101112131415161718192021222324252627282930313233343536373839404142[[#This Row],[PEMBULATAN]]*O10</f>
        <v>56184.974999999999</v>
      </c>
    </row>
    <row r="11" spans="1:16" ht="26.25" customHeight="1" x14ac:dyDescent="0.2">
      <c r="A11" s="13"/>
      <c r="B11" s="73"/>
      <c r="C11" s="71" t="s">
        <v>5534</v>
      </c>
      <c r="D11" s="76" t="s">
        <v>69</v>
      </c>
      <c r="E11" s="12">
        <v>44491</v>
      </c>
      <c r="F11" s="74" t="s">
        <v>523</v>
      </c>
      <c r="G11" s="12" t="s">
        <v>59</v>
      </c>
      <c r="H11" s="75" t="s">
        <v>5468</v>
      </c>
      <c r="I11" s="15">
        <v>91</v>
      </c>
      <c r="J11" s="15">
        <v>58</v>
      </c>
      <c r="K11" s="15">
        <v>26</v>
      </c>
      <c r="L11" s="15">
        <v>21</v>
      </c>
      <c r="M11" s="79">
        <v>34.307000000000002</v>
      </c>
      <c r="N11" s="101">
        <v>35</v>
      </c>
      <c r="O11" s="63">
        <v>2530</v>
      </c>
      <c r="P11" s="64">
        <f>Table2245789101123456789101112131415161718192021222324252627282930313233343536373839404142[[#This Row],[PEMBULATAN]]*O11</f>
        <v>88550</v>
      </c>
    </row>
    <row r="12" spans="1:16" ht="26.25" customHeight="1" x14ac:dyDescent="0.2">
      <c r="A12" s="13"/>
      <c r="B12" s="73"/>
      <c r="C12" s="71" t="s">
        <v>5535</v>
      </c>
      <c r="D12" s="76" t="s">
        <v>69</v>
      </c>
      <c r="E12" s="12">
        <v>44491</v>
      </c>
      <c r="F12" s="74" t="s">
        <v>523</v>
      </c>
      <c r="G12" s="12" t="s">
        <v>59</v>
      </c>
      <c r="H12" s="75" t="s">
        <v>5468</v>
      </c>
      <c r="I12" s="15">
        <v>54</v>
      </c>
      <c r="J12" s="15">
        <v>40</v>
      </c>
      <c r="K12" s="15">
        <v>18</v>
      </c>
      <c r="L12" s="15">
        <v>8</v>
      </c>
      <c r="M12" s="79">
        <v>9.7200000000000006</v>
      </c>
      <c r="N12" s="101">
        <v>9.7200000000000006</v>
      </c>
      <c r="O12" s="63">
        <v>2530</v>
      </c>
      <c r="P12" s="64">
        <f>Table2245789101123456789101112131415161718192021222324252627282930313233343536373839404142[[#This Row],[PEMBULATAN]]*O12</f>
        <v>24591.600000000002</v>
      </c>
    </row>
    <row r="13" spans="1:16" ht="26.25" customHeight="1" x14ac:dyDescent="0.2">
      <c r="A13" s="13"/>
      <c r="B13" s="73"/>
      <c r="C13" s="71" t="s">
        <v>5536</v>
      </c>
      <c r="D13" s="76" t="s">
        <v>69</v>
      </c>
      <c r="E13" s="12">
        <v>44491</v>
      </c>
      <c r="F13" s="74" t="s">
        <v>523</v>
      </c>
      <c r="G13" s="12" t="s">
        <v>59</v>
      </c>
      <c r="H13" s="75" t="s">
        <v>5468</v>
      </c>
      <c r="I13" s="15">
        <v>78</v>
      </c>
      <c r="J13" s="15">
        <v>49</v>
      </c>
      <c r="K13" s="15">
        <v>20</v>
      </c>
      <c r="L13" s="15">
        <v>10</v>
      </c>
      <c r="M13" s="79">
        <v>19.11</v>
      </c>
      <c r="N13" s="101">
        <v>19.11</v>
      </c>
      <c r="O13" s="63">
        <v>2530</v>
      </c>
      <c r="P13" s="64">
        <f>Table2245789101123456789101112131415161718192021222324252627282930313233343536373839404142[[#This Row],[PEMBULATAN]]*O13</f>
        <v>48348.299999999996</v>
      </c>
    </row>
    <row r="14" spans="1:16" ht="26.25" customHeight="1" x14ac:dyDescent="0.2">
      <c r="A14" s="13"/>
      <c r="B14" s="73"/>
      <c r="C14" s="71" t="s">
        <v>5537</v>
      </c>
      <c r="D14" s="76" t="s">
        <v>69</v>
      </c>
      <c r="E14" s="12">
        <v>44491</v>
      </c>
      <c r="F14" s="74" t="s">
        <v>523</v>
      </c>
      <c r="G14" s="12" t="s">
        <v>59</v>
      </c>
      <c r="H14" s="75" t="s">
        <v>5468</v>
      </c>
      <c r="I14" s="15">
        <v>67</v>
      </c>
      <c r="J14" s="15">
        <v>60</v>
      </c>
      <c r="K14" s="15">
        <v>15</v>
      </c>
      <c r="L14" s="15">
        <v>9</v>
      </c>
      <c r="M14" s="79">
        <v>15.074999999999999</v>
      </c>
      <c r="N14" s="101">
        <v>15.074999999999999</v>
      </c>
      <c r="O14" s="63">
        <v>2530</v>
      </c>
      <c r="P14" s="64">
        <f>Table2245789101123456789101112131415161718192021222324252627282930313233343536373839404142[[#This Row],[PEMBULATAN]]*O14</f>
        <v>38139.75</v>
      </c>
    </row>
    <row r="15" spans="1:16" ht="26.25" customHeight="1" x14ac:dyDescent="0.2">
      <c r="A15" s="13"/>
      <c r="B15" s="73"/>
      <c r="C15" s="71" t="s">
        <v>5538</v>
      </c>
      <c r="D15" s="76" t="s">
        <v>69</v>
      </c>
      <c r="E15" s="12">
        <v>44491</v>
      </c>
      <c r="F15" s="74" t="s">
        <v>523</v>
      </c>
      <c r="G15" s="12" t="s">
        <v>59</v>
      </c>
      <c r="H15" s="75" t="s">
        <v>5468</v>
      </c>
      <c r="I15" s="15">
        <v>70</v>
      </c>
      <c r="J15" s="15">
        <v>69</v>
      </c>
      <c r="K15" s="15">
        <v>9</v>
      </c>
      <c r="L15" s="15">
        <v>10</v>
      </c>
      <c r="M15" s="79">
        <v>10.8675</v>
      </c>
      <c r="N15" s="101">
        <v>10.8675</v>
      </c>
      <c r="O15" s="63">
        <v>2530</v>
      </c>
      <c r="P15" s="64">
        <f>Table2245789101123456789101112131415161718192021222324252627282930313233343536373839404142[[#This Row],[PEMBULATAN]]*O15</f>
        <v>27494.774999999998</v>
      </c>
    </row>
    <row r="16" spans="1:16" ht="26.25" customHeight="1" x14ac:dyDescent="0.2">
      <c r="A16" s="13"/>
      <c r="B16" s="73"/>
      <c r="C16" s="71" t="s">
        <v>5539</v>
      </c>
      <c r="D16" s="76" t="s">
        <v>69</v>
      </c>
      <c r="E16" s="12">
        <v>44491</v>
      </c>
      <c r="F16" s="74" t="s">
        <v>523</v>
      </c>
      <c r="G16" s="12" t="s">
        <v>59</v>
      </c>
      <c r="H16" s="75" t="s">
        <v>5468</v>
      </c>
      <c r="I16" s="15">
        <v>97</v>
      </c>
      <c r="J16" s="15">
        <v>53</v>
      </c>
      <c r="K16" s="15">
        <v>13</v>
      </c>
      <c r="L16" s="15">
        <v>17</v>
      </c>
      <c r="M16" s="79">
        <v>16.70825</v>
      </c>
      <c r="N16" s="101">
        <v>17</v>
      </c>
      <c r="O16" s="63">
        <v>2530</v>
      </c>
      <c r="P16" s="64">
        <f>Table2245789101123456789101112131415161718192021222324252627282930313233343536373839404142[[#This Row],[PEMBULATAN]]*O16</f>
        <v>43010</v>
      </c>
    </row>
    <row r="17" spans="1:16" ht="26.25" customHeight="1" x14ac:dyDescent="0.2">
      <c r="A17" s="13"/>
      <c r="B17" s="73"/>
      <c r="C17" s="71" t="s">
        <v>5540</v>
      </c>
      <c r="D17" s="76" t="s">
        <v>69</v>
      </c>
      <c r="E17" s="12">
        <v>44491</v>
      </c>
      <c r="F17" s="74" t="s">
        <v>523</v>
      </c>
      <c r="G17" s="12" t="s">
        <v>59</v>
      </c>
      <c r="H17" s="75" t="s">
        <v>5468</v>
      </c>
      <c r="I17" s="15">
        <v>67</v>
      </c>
      <c r="J17" s="15">
        <v>55</v>
      </c>
      <c r="K17" s="15">
        <v>17</v>
      </c>
      <c r="L17" s="15">
        <v>7</v>
      </c>
      <c r="M17" s="79">
        <v>15.661250000000001</v>
      </c>
      <c r="N17" s="101">
        <v>15.661250000000001</v>
      </c>
      <c r="O17" s="63">
        <v>2530</v>
      </c>
      <c r="P17" s="64">
        <f>Table2245789101123456789101112131415161718192021222324252627282930313233343536373839404142[[#This Row],[PEMBULATAN]]*O17</f>
        <v>39622.962500000001</v>
      </c>
    </row>
    <row r="18" spans="1:16" ht="26.25" customHeight="1" x14ac:dyDescent="0.2">
      <c r="A18" s="13"/>
      <c r="B18" s="73"/>
      <c r="C18" s="71" t="s">
        <v>5541</v>
      </c>
      <c r="D18" s="76" t="s">
        <v>69</v>
      </c>
      <c r="E18" s="12">
        <v>44491</v>
      </c>
      <c r="F18" s="74" t="s">
        <v>523</v>
      </c>
      <c r="G18" s="12" t="s">
        <v>59</v>
      </c>
      <c r="H18" s="75" t="s">
        <v>5468</v>
      </c>
      <c r="I18" s="15">
        <v>60</v>
      </c>
      <c r="J18" s="15">
        <v>39</v>
      </c>
      <c r="K18" s="15">
        <v>12</v>
      </c>
      <c r="L18" s="15">
        <v>4</v>
      </c>
      <c r="M18" s="79">
        <v>7.02</v>
      </c>
      <c r="N18" s="101">
        <v>7.02</v>
      </c>
      <c r="O18" s="63">
        <v>2530</v>
      </c>
      <c r="P18" s="64">
        <f>Table2245789101123456789101112131415161718192021222324252627282930313233343536373839404142[[#This Row],[PEMBULATAN]]*O18</f>
        <v>17760.599999999999</v>
      </c>
    </row>
    <row r="19" spans="1:16" ht="26.25" customHeight="1" x14ac:dyDescent="0.2">
      <c r="A19" s="13"/>
      <c r="B19" s="73"/>
      <c r="C19" s="71" t="s">
        <v>5542</v>
      </c>
      <c r="D19" s="76" t="s">
        <v>69</v>
      </c>
      <c r="E19" s="12">
        <v>44491</v>
      </c>
      <c r="F19" s="74" t="s">
        <v>523</v>
      </c>
      <c r="G19" s="12" t="s">
        <v>59</v>
      </c>
      <c r="H19" s="75" t="s">
        <v>5468</v>
      </c>
      <c r="I19" s="15">
        <v>50</v>
      </c>
      <c r="J19" s="15">
        <v>33</v>
      </c>
      <c r="K19" s="15">
        <v>10</v>
      </c>
      <c r="L19" s="15">
        <v>4</v>
      </c>
      <c r="M19" s="79">
        <v>4.125</v>
      </c>
      <c r="N19" s="101">
        <v>4.125</v>
      </c>
      <c r="O19" s="63">
        <v>2530</v>
      </c>
      <c r="P19" s="64">
        <f>Table2245789101123456789101112131415161718192021222324252627282930313233343536373839404142[[#This Row],[PEMBULATAN]]*O19</f>
        <v>10436.25</v>
      </c>
    </row>
    <row r="20" spans="1:16" ht="26.25" customHeight="1" x14ac:dyDescent="0.2">
      <c r="A20" s="13"/>
      <c r="B20" s="73"/>
      <c r="C20" s="71" t="s">
        <v>5543</v>
      </c>
      <c r="D20" s="76" t="s">
        <v>69</v>
      </c>
      <c r="E20" s="12">
        <v>44491</v>
      </c>
      <c r="F20" s="74" t="s">
        <v>523</v>
      </c>
      <c r="G20" s="12" t="s">
        <v>59</v>
      </c>
      <c r="H20" s="75" t="s">
        <v>5468</v>
      </c>
      <c r="I20" s="15">
        <v>50</v>
      </c>
      <c r="J20" s="15">
        <v>60</v>
      </c>
      <c r="K20" s="15">
        <v>10</v>
      </c>
      <c r="L20" s="15">
        <v>5</v>
      </c>
      <c r="M20" s="79">
        <v>7.5</v>
      </c>
      <c r="N20" s="101">
        <v>7.5</v>
      </c>
      <c r="O20" s="63">
        <v>2530</v>
      </c>
      <c r="P20" s="64">
        <f>Table2245789101123456789101112131415161718192021222324252627282930313233343536373839404142[[#This Row],[PEMBULATAN]]*O20</f>
        <v>18975</v>
      </c>
    </row>
    <row r="21" spans="1:16" ht="26.25" customHeight="1" x14ac:dyDescent="0.2">
      <c r="A21" s="13"/>
      <c r="B21" s="73"/>
      <c r="C21" s="71" t="s">
        <v>5544</v>
      </c>
      <c r="D21" s="76" t="s">
        <v>69</v>
      </c>
      <c r="E21" s="12">
        <v>44491</v>
      </c>
      <c r="F21" s="74" t="s">
        <v>523</v>
      </c>
      <c r="G21" s="12" t="s">
        <v>59</v>
      </c>
      <c r="H21" s="75" t="s">
        <v>5468</v>
      </c>
      <c r="I21" s="15">
        <v>70</v>
      </c>
      <c r="J21" s="15">
        <v>57</v>
      </c>
      <c r="K21" s="15">
        <v>13</v>
      </c>
      <c r="L21" s="15">
        <v>7</v>
      </c>
      <c r="M21" s="79">
        <v>12.967499999999999</v>
      </c>
      <c r="N21" s="101">
        <v>12.967499999999999</v>
      </c>
      <c r="O21" s="63">
        <v>2530</v>
      </c>
      <c r="P21" s="64">
        <f>Table2245789101123456789101112131415161718192021222324252627282930313233343536373839404142[[#This Row],[PEMBULATAN]]*O21</f>
        <v>32807.775000000001</v>
      </c>
    </row>
    <row r="22" spans="1:16" ht="26.25" customHeight="1" x14ac:dyDescent="0.2">
      <c r="A22" s="13"/>
      <c r="B22" s="73"/>
      <c r="C22" s="71" t="s">
        <v>5545</v>
      </c>
      <c r="D22" s="76" t="s">
        <v>69</v>
      </c>
      <c r="E22" s="12">
        <v>44491</v>
      </c>
      <c r="F22" s="74" t="s">
        <v>523</v>
      </c>
      <c r="G22" s="12" t="s">
        <v>59</v>
      </c>
      <c r="H22" s="75" t="s">
        <v>5468</v>
      </c>
      <c r="I22" s="15">
        <v>63</v>
      </c>
      <c r="J22" s="15">
        <v>55</v>
      </c>
      <c r="K22" s="15">
        <v>13</v>
      </c>
      <c r="L22" s="15">
        <v>6</v>
      </c>
      <c r="M22" s="79">
        <v>11.26125</v>
      </c>
      <c r="N22" s="101">
        <v>11.26125</v>
      </c>
      <c r="O22" s="63">
        <v>2530</v>
      </c>
      <c r="P22" s="64">
        <f>Table2245789101123456789101112131415161718192021222324252627282930313233343536373839404142[[#This Row],[PEMBULATAN]]*O22</f>
        <v>28490.962500000001</v>
      </c>
    </row>
    <row r="23" spans="1:16" ht="26.25" customHeight="1" x14ac:dyDescent="0.2">
      <c r="A23" s="13"/>
      <c r="B23" s="73"/>
      <c r="C23" s="71" t="s">
        <v>5546</v>
      </c>
      <c r="D23" s="76" t="s">
        <v>69</v>
      </c>
      <c r="E23" s="12">
        <v>44491</v>
      </c>
      <c r="F23" s="74" t="s">
        <v>523</v>
      </c>
      <c r="G23" s="12" t="s">
        <v>59</v>
      </c>
      <c r="H23" s="75" t="s">
        <v>5468</v>
      </c>
      <c r="I23" s="15">
        <v>72</v>
      </c>
      <c r="J23" s="15">
        <v>65</v>
      </c>
      <c r="K23" s="15">
        <v>14</v>
      </c>
      <c r="L23" s="15">
        <v>8</v>
      </c>
      <c r="M23" s="79">
        <v>16.38</v>
      </c>
      <c r="N23" s="101">
        <v>17</v>
      </c>
      <c r="O23" s="63">
        <v>2530</v>
      </c>
      <c r="P23" s="64">
        <f>Table2245789101123456789101112131415161718192021222324252627282930313233343536373839404142[[#This Row],[PEMBULATAN]]*O23</f>
        <v>43010</v>
      </c>
    </row>
    <row r="24" spans="1:16" ht="26.25" customHeight="1" x14ac:dyDescent="0.2">
      <c r="A24" s="13"/>
      <c r="B24" s="73"/>
      <c r="C24" s="71" t="s">
        <v>5547</v>
      </c>
      <c r="D24" s="76" t="s">
        <v>69</v>
      </c>
      <c r="E24" s="12">
        <v>44491</v>
      </c>
      <c r="F24" s="74" t="s">
        <v>523</v>
      </c>
      <c r="G24" s="12" t="s">
        <v>59</v>
      </c>
      <c r="H24" s="75" t="s">
        <v>5468</v>
      </c>
      <c r="I24" s="15">
        <v>90</v>
      </c>
      <c r="J24" s="15">
        <v>50</v>
      </c>
      <c r="K24" s="15">
        <v>27</v>
      </c>
      <c r="L24" s="15">
        <v>17</v>
      </c>
      <c r="M24" s="79">
        <v>30.375</v>
      </c>
      <c r="N24" s="101">
        <v>31</v>
      </c>
      <c r="O24" s="63">
        <v>2530</v>
      </c>
      <c r="P24" s="64">
        <f>Table2245789101123456789101112131415161718192021222324252627282930313233343536373839404142[[#This Row],[PEMBULATAN]]*O24</f>
        <v>78430</v>
      </c>
    </row>
    <row r="25" spans="1:16" ht="26.25" customHeight="1" x14ac:dyDescent="0.2">
      <c r="A25" s="13"/>
      <c r="B25" s="73"/>
      <c r="C25" s="71" t="s">
        <v>5548</v>
      </c>
      <c r="D25" s="76" t="s">
        <v>69</v>
      </c>
      <c r="E25" s="12">
        <v>44491</v>
      </c>
      <c r="F25" s="74" t="s">
        <v>523</v>
      </c>
      <c r="G25" s="12" t="s">
        <v>59</v>
      </c>
      <c r="H25" s="75" t="s">
        <v>5468</v>
      </c>
      <c r="I25" s="15">
        <v>55</v>
      </c>
      <c r="J25" s="15">
        <v>41</v>
      </c>
      <c r="K25" s="15">
        <v>10</v>
      </c>
      <c r="L25" s="15">
        <v>4</v>
      </c>
      <c r="M25" s="79">
        <v>5.6375000000000002</v>
      </c>
      <c r="N25" s="101">
        <v>5.6375000000000002</v>
      </c>
      <c r="O25" s="63">
        <v>2530</v>
      </c>
      <c r="P25" s="64">
        <f>Table2245789101123456789101112131415161718192021222324252627282930313233343536373839404142[[#This Row],[PEMBULATAN]]*O25</f>
        <v>14262.875</v>
      </c>
    </row>
    <row r="26" spans="1:16" ht="26.25" customHeight="1" x14ac:dyDescent="0.2">
      <c r="A26" s="13"/>
      <c r="B26" s="73"/>
      <c r="C26" s="71" t="s">
        <v>5549</v>
      </c>
      <c r="D26" s="76" t="s">
        <v>69</v>
      </c>
      <c r="E26" s="12">
        <v>44491</v>
      </c>
      <c r="F26" s="74" t="s">
        <v>523</v>
      </c>
      <c r="G26" s="12" t="s">
        <v>59</v>
      </c>
      <c r="H26" s="75" t="s">
        <v>5468</v>
      </c>
      <c r="I26" s="15">
        <v>100</v>
      </c>
      <c r="J26" s="15">
        <v>62</v>
      </c>
      <c r="K26" s="15">
        <v>16</v>
      </c>
      <c r="L26" s="15">
        <v>9</v>
      </c>
      <c r="M26" s="79">
        <v>24.8</v>
      </c>
      <c r="N26" s="101">
        <v>24.8</v>
      </c>
      <c r="O26" s="63">
        <v>2530</v>
      </c>
      <c r="P26" s="64">
        <f>Table2245789101123456789101112131415161718192021222324252627282930313233343536373839404142[[#This Row],[PEMBULATAN]]*O26</f>
        <v>62744</v>
      </c>
    </row>
    <row r="27" spans="1:16" ht="26.25" customHeight="1" x14ac:dyDescent="0.2">
      <c r="A27" s="13"/>
      <c r="B27" s="73"/>
      <c r="C27" s="71" t="s">
        <v>5550</v>
      </c>
      <c r="D27" s="76" t="s">
        <v>69</v>
      </c>
      <c r="E27" s="12">
        <v>44491</v>
      </c>
      <c r="F27" s="74" t="s">
        <v>523</v>
      </c>
      <c r="G27" s="12" t="s">
        <v>59</v>
      </c>
      <c r="H27" s="75" t="s">
        <v>5468</v>
      </c>
      <c r="I27" s="15">
        <v>97</v>
      </c>
      <c r="J27" s="15">
        <v>54</v>
      </c>
      <c r="K27" s="15">
        <v>28</v>
      </c>
      <c r="L27" s="15">
        <v>11</v>
      </c>
      <c r="M27" s="79">
        <v>36.665999999999997</v>
      </c>
      <c r="N27" s="101">
        <v>36.665999999999997</v>
      </c>
      <c r="O27" s="63">
        <v>2530</v>
      </c>
      <c r="P27" s="64">
        <f>Table2245789101123456789101112131415161718192021222324252627282930313233343536373839404142[[#This Row],[PEMBULATAN]]*O27</f>
        <v>92764.98</v>
      </c>
    </row>
    <row r="28" spans="1:16" ht="26.25" customHeight="1" x14ac:dyDescent="0.2">
      <c r="A28" s="13"/>
      <c r="B28" s="73"/>
      <c r="C28" s="71" t="s">
        <v>5551</v>
      </c>
      <c r="D28" s="76" t="s">
        <v>69</v>
      </c>
      <c r="E28" s="12">
        <v>44491</v>
      </c>
      <c r="F28" s="74" t="s">
        <v>523</v>
      </c>
      <c r="G28" s="12" t="s">
        <v>59</v>
      </c>
      <c r="H28" s="75" t="s">
        <v>5468</v>
      </c>
      <c r="I28" s="15">
        <v>52</v>
      </c>
      <c r="J28" s="15">
        <v>46</v>
      </c>
      <c r="K28" s="15">
        <v>30</v>
      </c>
      <c r="L28" s="15">
        <v>18</v>
      </c>
      <c r="M28" s="79">
        <v>17.940000000000001</v>
      </c>
      <c r="N28" s="101">
        <v>18</v>
      </c>
      <c r="O28" s="63">
        <v>2530</v>
      </c>
      <c r="P28" s="64">
        <f>Table2245789101123456789101112131415161718192021222324252627282930313233343536373839404142[[#This Row],[PEMBULATAN]]*O28</f>
        <v>45540</v>
      </c>
    </row>
    <row r="29" spans="1:16" ht="26.25" customHeight="1" x14ac:dyDescent="0.2">
      <c r="A29" s="13"/>
      <c r="B29" s="73"/>
      <c r="C29" s="71" t="s">
        <v>5552</v>
      </c>
      <c r="D29" s="76" t="s">
        <v>69</v>
      </c>
      <c r="E29" s="12">
        <v>44491</v>
      </c>
      <c r="F29" s="74" t="s">
        <v>523</v>
      </c>
      <c r="G29" s="12" t="s">
        <v>59</v>
      </c>
      <c r="H29" s="75" t="s">
        <v>5468</v>
      </c>
      <c r="I29" s="15">
        <v>75</v>
      </c>
      <c r="J29" s="15">
        <v>55</v>
      </c>
      <c r="K29" s="15">
        <v>26</v>
      </c>
      <c r="L29" s="15">
        <v>15</v>
      </c>
      <c r="M29" s="79">
        <v>26.8125</v>
      </c>
      <c r="N29" s="101">
        <v>26.8125</v>
      </c>
      <c r="O29" s="63">
        <v>2530</v>
      </c>
      <c r="P29" s="64">
        <f>Table2245789101123456789101112131415161718192021222324252627282930313233343536373839404142[[#This Row],[PEMBULATAN]]*O29</f>
        <v>67835.625</v>
      </c>
    </row>
    <row r="30" spans="1:16" ht="26.25" customHeight="1" x14ac:dyDescent="0.2">
      <c r="A30" s="13"/>
      <c r="B30" s="73"/>
      <c r="C30" s="71" t="s">
        <v>5553</v>
      </c>
      <c r="D30" s="76" t="s">
        <v>69</v>
      </c>
      <c r="E30" s="12">
        <v>44491</v>
      </c>
      <c r="F30" s="74" t="s">
        <v>523</v>
      </c>
      <c r="G30" s="12" t="s">
        <v>59</v>
      </c>
      <c r="H30" s="75" t="s">
        <v>5468</v>
      </c>
      <c r="I30" s="15">
        <v>38</v>
      </c>
      <c r="J30" s="15">
        <v>30</v>
      </c>
      <c r="K30" s="15">
        <v>21</v>
      </c>
      <c r="L30" s="15">
        <v>6</v>
      </c>
      <c r="M30" s="79">
        <v>5.9850000000000003</v>
      </c>
      <c r="N30" s="101">
        <v>6</v>
      </c>
      <c r="O30" s="63">
        <v>2530</v>
      </c>
      <c r="P30" s="64">
        <f>Table2245789101123456789101112131415161718192021222324252627282930313233343536373839404142[[#This Row],[PEMBULATAN]]*O30</f>
        <v>15180</v>
      </c>
    </row>
    <row r="31" spans="1:16" ht="26.25" customHeight="1" x14ac:dyDescent="0.2">
      <c r="A31" s="13"/>
      <c r="B31" s="73"/>
      <c r="C31" s="71" t="s">
        <v>5554</v>
      </c>
      <c r="D31" s="76" t="s">
        <v>69</v>
      </c>
      <c r="E31" s="12">
        <v>44491</v>
      </c>
      <c r="F31" s="74" t="s">
        <v>523</v>
      </c>
      <c r="G31" s="12" t="s">
        <v>59</v>
      </c>
      <c r="H31" s="75" t="s">
        <v>5468</v>
      </c>
      <c r="I31" s="15">
        <v>88</v>
      </c>
      <c r="J31" s="15">
        <v>50</v>
      </c>
      <c r="K31" s="15">
        <v>25</v>
      </c>
      <c r="L31" s="15">
        <v>20</v>
      </c>
      <c r="M31" s="79">
        <v>27.5</v>
      </c>
      <c r="N31" s="101">
        <v>27.5</v>
      </c>
      <c r="O31" s="63">
        <v>2530</v>
      </c>
      <c r="P31" s="64">
        <f>Table2245789101123456789101112131415161718192021222324252627282930313233343536373839404142[[#This Row],[PEMBULATAN]]*O31</f>
        <v>69575</v>
      </c>
    </row>
    <row r="32" spans="1:16" ht="26.25" customHeight="1" x14ac:dyDescent="0.2">
      <c r="A32" s="13"/>
      <c r="B32" s="73"/>
      <c r="C32" s="71" t="s">
        <v>5555</v>
      </c>
      <c r="D32" s="76" t="s">
        <v>69</v>
      </c>
      <c r="E32" s="12">
        <v>44491</v>
      </c>
      <c r="F32" s="74" t="s">
        <v>523</v>
      </c>
      <c r="G32" s="12" t="s">
        <v>59</v>
      </c>
      <c r="H32" s="75" t="s">
        <v>5468</v>
      </c>
      <c r="I32" s="15">
        <v>56</v>
      </c>
      <c r="J32" s="15">
        <v>42</v>
      </c>
      <c r="K32" s="15">
        <v>30</v>
      </c>
      <c r="L32" s="15">
        <v>10</v>
      </c>
      <c r="M32" s="79">
        <v>17.64</v>
      </c>
      <c r="N32" s="101">
        <v>17.64</v>
      </c>
      <c r="O32" s="63">
        <v>2530</v>
      </c>
      <c r="P32" s="64">
        <f>Table2245789101123456789101112131415161718192021222324252627282930313233343536373839404142[[#This Row],[PEMBULATAN]]*O32</f>
        <v>44629.200000000004</v>
      </c>
    </row>
    <row r="33" spans="1:16" ht="26.25" customHeight="1" x14ac:dyDescent="0.2">
      <c r="A33" s="13"/>
      <c r="B33" s="73"/>
      <c r="C33" s="71" t="s">
        <v>5556</v>
      </c>
      <c r="D33" s="76" t="s">
        <v>69</v>
      </c>
      <c r="E33" s="12">
        <v>44491</v>
      </c>
      <c r="F33" s="74" t="s">
        <v>523</v>
      </c>
      <c r="G33" s="12" t="s">
        <v>59</v>
      </c>
      <c r="H33" s="75" t="s">
        <v>5468</v>
      </c>
      <c r="I33" s="15">
        <v>100</v>
      </c>
      <c r="J33" s="15">
        <v>37</v>
      </c>
      <c r="K33" s="15">
        <v>30</v>
      </c>
      <c r="L33" s="15">
        <v>6</v>
      </c>
      <c r="M33" s="79">
        <v>27.75</v>
      </c>
      <c r="N33" s="101">
        <v>27.75</v>
      </c>
      <c r="O33" s="63">
        <v>2530</v>
      </c>
      <c r="P33" s="64">
        <f>Table2245789101123456789101112131415161718192021222324252627282930313233343536373839404142[[#This Row],[PEMBULATAN]]*O33</f>
        <v>70207.5</v>
      </c>
    </row>
    <row r="34" spans="1:16" ht="26.25" customHeight="1" x14ac:dyDescent="0.2">
      <c r="A34" s="13"/>
      <c r="B34" s="73"/>
      <c r="C34" s="71" t="s">
        <v>5557</v>
      </c>
      <c r="D34" s="76" t="s">
        <v>69</v>
      </c>
      <c r="E34" s="12">
        <v>44491</v>
      </c>
      <c r="F34" s="74" t="s">
        <v>523</v>
      </c>
      <c r="G34" s="12" t="s">
        <v>59</v>
      </c>
      <c r="H34" s="75" t="s">
        <v>5468</v>
      </c>
      <c r="I34" s="15">
        <v>68</v>
      </c>
      <c r="J34" s="15">
        <v>57</v>
      </c>
      <c r="K34" s="15">
        <v>28</v>
      </c>
      <c r="L34" s="15">
        <v>20</v>
      </c>
      <c r="M34" s="79">
        <v>27.132000000000001</v>
      </c>
      <c r="N34" s="101">
        <v>27.132000000000001</v>
      </c>
      <c r="O34" s="63">
        <v>2530</v>
      </c>
      <c r="P34" s="64">
        <f>Table2245789101123456789101112131415161718192021222324252627282930313233343536373839404142[[#This Row],[PEMBULATAN]]*O34</f>
        <v>68643.960000000006</v>
      </c>
    </row>
    <row r="35" spans="1:16" ht="26.25" customHeight="1" x14ac:dyDescent="0.2">
      <c r="A35" s="13"/>
      <c r="B35" s="73"/>
      <c r="C35" s="71" t="s">
        <v>5558</v>
      </c>
      <c r="D35" s="76" t="s">
        <v>69</v>
      </c>
      <c r="E35" s="12">
        <v>44491</v>
      </c>
      <c r="F35" s="74" t="s">
        <v>523</v>
      </c>
      <c r="G35" s="12" t="s">
        <v>59</v>
      </c>
      <c r="H35" s="75" t="s">
        <v>5468</v>
      </c>
      <c r="I35" s="15">
        <v>96</v>
      </c>
      <c r="J35" s="15">
        <v>35</v>
      </c>
      <c r="K35" s="15">
        <v>20</v>
      </c>
      <c r="L35" s="15">
        <v>9</v>
      </c>
      <c r="M35" s="79">
        <v>16.8</v>
      </c>
      <c r="N35" s="101">
        <v>16.8</v>
      </c>
      <c r="O35" s="63">
        <v>2530</v>
      </c>
      <c r="P35" s="64">
        <f>Table2245789101123456789101112131415161718192021222324252627282930313233343536373839404142[[#This Row],[PEMBULATAN]]*O35</f>
        <v>42504</v>
      </c>
    </row>
    <row r="36" spans="1:16" ht="26.25" customHeight="1" x14ac:dyDescent="0.2">
      <c r="A36" s="13"/>
      <c r="B36" s="73"/>
      <c r="C36" s="71" t="s">
        <v>5559</v>
      </c>
      <c r="D36" s="76" t="s">
        <v>69</v>
      </c>
      <c r="E36" s="12">
        <v>44491</v>
      </c>
      <c r="F36" s="74" t="s">
        <v>523</v>
      </c>
      <c r="G36" s="12" t="s">
        <v>59</v>
      </c>
      <c r="H36" s="75" t="s">
        <v>5468</v>
      </c>
      <c r="I36" s="15">
        <v>77</v>
      </c>
      <c r="J36" s="15">
        <v>65</v>
      </c>
      <c r="K36" s="15">
        <v>22</v>
      </c>
      <c r="L36" s="15">
        <v>8</v>
      </c>
      <c r="M36" s="79">
        <v>27.5275</v>
      </c>
      <c r="N36" s="101">
        <v>27.5275</v>
      </c>
      <c r="O36" s="63">
        <v>2530</v>
      </c>
      <c r="P36" s="64">
        <f>Table2245789101123456789101112131415161718192021222324252627282930313233343536373839404142[[#This Row],[PEMBULATAN]]*O36</f>
        <v>69644.574999999997</v>
      </c>
    </row>
    <row r="37" spans="1:16" ht="26.25" customHeight="1" x14ac:dyDescent="0.2">
      <c r="A37" s="13"/>
      <c r="B37" s="73"/>
      <c r="C37" s="71" t="s">
        <v>5560</v>
      </c>
      <c r="D37" s="76" t="s">
        <v>69</v>
      </c>
      <c r="E37" s="12">
        <v>44491</v>
      </c>
      <c r="F37" s="74" t="s">
        <v>523</v>
      </c>
      <c r="G37" s="12" t="s">
        <v>59</v>
      </c>
      <c r="H37" s="75" t="s">
        <v>5468</v>
      </c>
      <c r="I37" s="15">
        <v>67</v>
      </c>
      <c r="J37" s="15">
        <v>70</v>
      </c>
      <c r="K37" s="15">
        <v>18</v>
      </c>
      <c r="L37" s="15">
        <v>7</v>
      </c>
      <c r="M37" s="79">
        <v>21.105</v>
      </c>
      <c r="N37" s="101">
        <v>21.105</v>
      </c>
      <c r="O37" s="63">
        <v>2530</v>
      </c>
      <c r="P37" s="64">
        <f>Table2245789101123456789101112131415161718192021222324252627282930313233343536373839404142[[#This Row],[PEMBULATAN]]*O37</f>
        <v>53395.65</v>
      </c>
    </row>
    <row r="38" spans="1:16" ht="26.25" customHeight="1" x14ac:dyDescent="0.2">
      <c r="A38" s="13"/>
      <c r="B38" s="73"/>
      <c r="C38" s="71" t="s">
        <v>5561</v>
      </c>
      <c r="D38" s="76" t="s">
        <v>69</v>
      </c>
      <c r="E38" s="12">
        <v>44491</v>
      </c>
      <c r="F38" s="74" t="s">
        <v>523</v>
      </c>
      <c r="G38" s="12" t="s">
        <v>59</v>
      </c>
      <c r="H38" s="75" t="s">
        <v>5468</v>
      </c>
      <c r="I38" s="15">
        <v>44</v>
      </c>
      <c r="J38" s="15">
        <v>27</v>
      </c>
      <c r="K38" s="15">
        <v>12</v>
      </c>
      <c r="L38" s="15">
        <v>20</v>
      </c>
      <c r="M38" s="79">
        <v>3.5640000000000001</v>
      </c>
      <c r="N38" s="101">
        <v>20</v>
      </c>
      <c r="O38" s="63">
        <v>2530</v>
      </c>
      <c r="P38" s="64">
        <f>Table2245789101123456789101112131415161718192021222324252627282930313233343536373839404142[[#This Row],[PEMBULATAN]]*O38</f>
        <v>50600</v>
      </c>
    </row>
    <row r="39" spans="1:16" ht="26.25" customHeight="1" x14ac:dyDescent="0.2">
      <c r="A39" s="13"/>
      <c r="B39" s="73"/>
      <c r="C39" s="71" t="s">
        <v>5562</v>
      </c>
      <c r="D39" s="76" t="s">
        <v>69</v>
      </c>
      <c r="E39" s="12">
        <v>44491</v>
      </c>
      <c r="F39" s="74" t="s">
        <v>523</v>
      </c>
      <c r="G39" s="12" t="s">
        <v>59</v>
      </c>
      <c r="H39" s="75" t="s">
        <v>5468</v>
      </c>
      <c r="I39" s="15">
        <v>38</v>
      </c>
      <c r="J39" s="15">
        <v>36</v>
      </c>
      <c r="K39" s="15">
        <v>9</v>
      </c>
      <c r="L39" s="15">
        <v>1</v>
      </c>
      <c r="M39" s="79">
        <v>3.0779999999999998</v>
      </c>
      <c r="N39" s="101">
        <v>3.0779999999999998</v>
      </c>
      <c r="O39" s="63">
        <v>2530</v>
      </c>
      <c r="P39" s="64">
        <f>Table2245789101123456789101112131415161718192021222324252627282930313233343536373839404142[[#This Row],[PEMBULATAN]]*O39</f>
        <v>7787.3399999999992</v>
      </c>
    </row>
    <row r="40" spans="1:16" ht="26.25" customHeight="1" x14ac:dyDescent="0.2">
      <c r="A40" s="13"/>
      <c r="B40" s="73"/>
      <c r="C40" s="71" t="s">
        <v>5563</v>
      </c>
      <c r="D40" s="76" t="s">
        <v>69</v>
      </c>
      <c r="E40" s="12">
        <v>44491</v>
      </c>
      <c r="F40" s="74" t="s">
        <v>523</v>
      </c>
      <c r="G40" s="12" t="s">
        <v>59</v>
      </c>
      <c r="H40" s="75" t="s">
        <v>5468</v>
      </c>
      <c r="I40" s="15">
        <v>83</v>
      </c>
      <c r="J40" s="15">
        <v>68</v>
      </c>
      <c r="K40" s="15">
        <v>18</v>
      </c>
      <c r="L40" s="15">
        <v>6</v>
      </c>
      <c r="M40" s="79">
        <v>25.398</v>
      </c>
      <c r="N40" s="101">
        <v>26</v>
      </c>
      <c r="O40" s="63">
        <v>2530</v>
      </c>
      <c r="P40" s="64">
        <f>Table2245789101123456789101112131415161718192021222324252627282930313233343536373839404142[[#This Row],[PEMBULATAN]]*O40</f>
        <v>65780</v>
      </c>
    </row>
    <row r="41" spans="1:16" ht="26.25" customHeight="1" x14ac:dyDescent="0.2">
      <c r="A41" s="13"/>
      <c r="B41" s="73"/>
      <c r="C41" s="71" t="s">
        <v>5564</v>
      </c>
      <c r="D41" s="76" t="s">
        <v>69</v>
      </c>
      <c r="E41" s="12">
        <v>44491</v>
      </c>
      <c r="F41" s="74" t="s">
        <v>523</v>
      </c>
      <c r="G41" s="12" t="s">
        <v>59</v>
      </c>
      <c r="H41" s="75" t="s">
        <v>5468</v>
      </c>
      <c r="I41" s="15">
        <v>67</v>
      </c>
      <c r="J41" s="15">
        <v>56</v>
      </c>
      <c r="K41" s="15">
        <v>12</v>
      </c>
      <c r="L41" s="15">
        <v>8</v>
      </c>
      <c r="M41" s="79">
        <v>11.256</v>
      </c>
      <c r="N41" s="101">
        <v>11.256</v>
      </c>
      <c r="O41" s="63">
        <v>2530</v>
      </c>
      <c r="P41" s="64">
        <f>Table2245789101123456789101112131415161718192021222324252627282930313233343536373839404142[[#This Row],[PEMBULATAN]]*O41</f>
        <v>28477.68</v>
      </c>
    </row>
    <row r="42" spans="1:16" ht="26.25" customHeight="1" x14ac:dyDescent="0.2">
      <c r="A42" s="13"/>
      <c r="B42" s="73"/>
      <c r="C42" s="71" t="s">
        <v>5565</v>
      </c>
      <c r="D42" s="76" t="s">
        <v>69</v>
      </c>
      <c r="E42" s="12">
        <v>44491</v>
      </c>
      <c r="F42" s="74" t="s">
        <v>523</v>
      </c>
      <c r="G42" s="12" t="s">
        <v>59</v>
      </c>
      <c r="H42" s="75" t="s">
        <v>5468</v>
      </c>
      <c r="I42" s="15">
        <v>36</v>
      </c>
      <c r="J42" s="15">
        <v>32</v>
      </c>
      <c r="K42" s="15">
        <v>33</v>
      </c>
      <c r="L42" s="15">
        <v>6</v>
      </c>
      <c r="M42" s="79">
        <v>9.5039999999999996</v>
      </c>
      <c r="N42" s="101">
        <v>9.5039999999999996</v>
      </c>
      <c r="O42" s="63">
        <v>2530</v>
      </c>
      <c r="P42" s="64">
        <f>Table2245789101123456789101112131415161718192021222324252627282930313233343536373839404142[[#This Row],[PEMBULATAN]]*O42</f>
        <v>24045.119999999999</v>
      </c>
    </row>
    <row r="43" spans="1:16" ht="26.25" customHeight="1" x14ac:dyDescent="0.2">
      <c r="A43" s="13"/>
      <c r="B43" s="73"/>
      <c r="C43" s="71" t="s">
        <v>5566</v>
      </c>
      <c r="D43" s="76" t="s">
        <v>69</v>
      </c>
      <c r="E43" s="12">
        <v>44491</v>
      </c>
      <c r="F43" s="74" t="s">
        <v>523</v>
      </c>
      <c r="G43" s="12" t="s">
        <v>59</v>
      </c>
      <c r="H43" s="75" t="s">
        <v>5468</v>
      </c>
      <c r="I43" s="15">
        <v>70</v>
      </c>
      <c r="J43" s="15">
        <v>36</v>
      </c>
      <c r="K43" s="15">
        <v>17</v>
      </c>
      <c r="L43" s="15">
        <v>4</v>
      </c>
      <c r="M43" s="79">
        <v>10.71</v>
      </c>
      <c r="N43" s="101">
        <v>10.71</v>
      </c>
      <c r="O43" s="63">
        <v>2530</v>
      </c>
      <c r="P43" s="64">
        <f>Table2245789101123456789101112131415161718192021222324252627282930313233343536373839404142[[#This Row],[PEMBULATAN]]*O43</f>
        <v>27096.300000000003</v>
      </c>
    </row>
    <row r="44" spans="1:16" ht="26.25" customHeight="1" x14ac:dyDescent="0.2">
      <c r="A44" s="13"/>
      <c r="B44" s="73"/>
      <c r="C44" s="71" t="s">
        <v>5567</v>
      </c>
      <c r="D44" s="76" t="s">
        <v>69</v>
      </c>
      <c r="E44" s="12">
        <v>44491</v>
      </c>
      <c r="F44" s="74" t="s">
        <v>523</v>
      </c>
      <c r="G44" s="12" t="s">
        <v>59</v>
      </c>
      <c r="H44" s="75" t="s">
        <v>5468</v>
      </c>
      <c r="I44" s="15">
        <v>67</v>
      </c>
      <c r="J44" s="15">
        <v>58</v>
      </c>
      <c r="K44" s="15">
        <v>18</v>
      </c>
      <c r="L44" s="15">
        <v>8</v>
      </c>
      <c r="M44" s="79">
        <v>17.486999999999998</v>
      </c>
      <c r="N44" s="101">
        <v>18</v>
      </c>
      <c r="O44" s="63">
        <v>2530</v>
      </c>
      <c r="P44" s="64">
        <f>Table2245789101123456789101112131415161718192021222324252627282930313233343536373839404142[[#This Row],[PEMBULATAN]]*O44</f>
        <v>45540</v>
      </c>
    </row>
    <row r="45" spans="1:16" ht="26.25" customHeight="1" x14ac:dyDescent="0.2">
      <c r="A45" s="13"/>
      <c r="B45" s="73"/>
      <c r="C45" s="71" t="s">
        <v>5568</v>
      </c>
      <c r="D45" s="76" t="s">
        <v>69</v>
      </c>
      <c r="E45" s="12">
        <v>44491</v>
      </c>
      <c r="F45" s="74" t="s">
        <v>523</v>
      </c>
      <c r="G45" s="12" t="s">
        <v>59</v>
      </c>
      <c r="H45" s="75" t="s">
        <v>5468</v>
      </c>
      <c r="I45" s="15">
        <v>82</v>
      </c>
      <c r="J45" s="15">
        <v>60</v>
      </c>
      <c r="K45" s="15">
        <v>18</v>
      </c>
      <c r="L45" s="15">
        <v>11</v>
      </c>
      <c r="M45" s="79">
        <v>22.14</v>
      </c>
      <c r="N45" s="101">
        <v>22.14</v>
      </c>
      <c r="O45" s="63">
        <v>2530</v>
      </c>
      <c r="P45" s="64">
        <f>Table2245789101123456789101112131415161718192021222324252627282930313233343536373839404142[[#This Row],[PEMBULATAN]]*O45</f>
        <v>56014.200000000004</v>
      </c>
    </row>
    <row r="46" spans="1:16" ht="26.25" customHeight="1" x14ac:dyDescent="0.2">
      <c r="A46" s="13"/>
      <c r="B46" s="73"/>
      <c r="C46" s="71" t="s">
        <v>5569</v>
      </c>
      <c r="D46" s="76" t="s">
        <v>69</v>
      </c>
      <c r="E46" s="12">
        <v>44491</v>
      </c>
      <c r="F46" s="74" t="s">
        <v>523</v>
      </c>
      <c r="G46" s="12" t="s">
        <v>59</v>
      </c>
      <c r="H46" s="75" t="s">
        <v>5468</v>
      </c>
      <c r="I46" s="15">
        <v>56</v>
      </c>
      <c r="J46" s="15">
        <v>65</v>
      </c>
      <c r="K46" s="15">
        <v>13</v>
      </c>
      <c r="L46" s="15">
        <v>7</v>
      </c>
      <c r="M46" s="79">
        <v>11.83</v>
      </c>
      <c r="N46" s="101">
        <v>11.83</v>
      </c>
      <c r="O46" s="63">
        <v>2530</v>
      </c>
      <c r="P46" s="64">
        <f>Table2245789101123456789101112131415161718192021222324252627282930313233343536373839404142[[#This Row],[PEMBULATAN]]*O46</f>
        <v>29929.9</v>
      </c>
    </row>
    <row r="47" spans="1:16" ht="26.25" customHeight="1" x14ac:dyDescent="0.2">
      <c r="A47" s="13"/>
      <c r="B47" s="73"/>
      <c r="C47" s="71" t="s">
        <v>5570</v>
      </c>
      <c r="D47" s="76" t="s">
        <v>69</v>
      </c>
      <c r="E47" s="12">
        <v>44491</v>
      </c>
      <c r="F47" s="74" t="s">
        <v>523</v>
      </c>
      <c r="G47" s="12" t="s">
        <v>59</v>
      </c>
      <c r="H47" s="75" t="s">
        <v>5468</v>
      </c>
      <c r="I47" s="15">
        <v>84</v>
      </c>
      <c r="J47" s="15">
        <v>63</v>
      </c>
      <c r="K47" s="15">
        <v>14</v>
      </c>
      <c r="L47" s="15">
        <v>8</v>
      </c>
      <c r="M47" s="79">
        <v>18.521999999999998</v>
      </c>
      <c r="N47" s="101">
        <v>18.521999999999998</v>
      </c>
      <c r="O47" s="63">
        <v>2530</v>
      </c>
      <c r="P47" s="64">
        <f>Table2245789101123456789101112131415161718192021222324252627282930313233343536373839404142[[#This Row],[PEMBULATAN]]*O47</f>
        <v>46860.659999999996</v>
      </c>
    </row>
    <row r="48" spans="1:16" ht="26.25" customHeight="1" x14ac:dyDescent="0.2">
      <c r="A48" s="13"/>
      <c r="B48" s="73"/>
      <c r="C48" s="71" t="s">
        <v>5571</v>
      </c>
      <c r="D48" s="76" t="s">
        <v>69</v>
      </c>
      <c r="E48" s="12">
        <v>44491</v>
      </c>
      <c r="F48" s="74" t="s">
        <v>523</v>
      </c>
      <c r="G48" s="12" t="s">
        <v>59</v>
      </c>
      <c r="H48" s="75" t="s">
        <v>5468</v>
      </c>
      <c r="I48" s="15">
        <v>70</v>
      </c>
      <c r="J48" s="15">
        <v>55</v>
      </c>
      <c r="K48" s="15">
        <v>26</v>
      </c>
      <c r="L48" s="15">
        <v>10</v>
      </c>
      <c r="M48" s="79">
        <v>25.024999999999999</v>
      </c>
      <c r="N48" s="101">
        <v>25.024999999999999</v>
      </c>
      <c r="O48" s="63">
        <v>2530</v>
      </c>
      <c r="P48" s="64">
        <f>Table2245789101123456789101112131415161718192021222324252627282930313233343536373839404142[[#This Row],[PEMBULATAN]]*O48</f>
        <v>63313.25</v>
      </c>
    </row>
    <row r="49" spans="1:16" ht="26.25" customHeight="1" x14ac:dyDescent="0.2">
      <c r="A49" s="13"/>
      <c r="B49" s="73"/>
      <c r="C49" s="71" t="s">
        <v>5572</v>
      </c>
      <c r="D49" s="76" t="s">
        <v>69</v>
      </c>
      <c r="E49" s="12">
        <v>44491</v>
      </c>
      <c r="F49" s="74" t="s">
        <v>523</v>
      </c>
      <c r="G49" s="12" t="s">
        <v>59</v>
      </c>
      <c r="H49" s="75" t="s">
        <v>5468</v>
      </c>
      <c r="I49" s="15">
        <v>73</v>
      </c>
      <c r="J49" s="15">
        <v>64</v>
      </c>
      <c r="K49" s="15">
        <v>18</v>
      </c>
      <c r="L49" s="15">
        <v>10</v>
      </c>
      <c r="M49" s="79">
        <v>21.024000000000001</v>
      </c>
      <c r="N49" s="101">
        <v>21.024000000000001</v>
      </c>
      <c r="O49" s="63">
        <v>2530</v>
      </c>
      <c r="P49" s="64">
        <f>Table2245789101123456789101112131415161718192021222324252627282930313233343536373839404142[[#This Row],[PEMBULATAN]]*O49</f>
        <v>53190.720000000001</v>
      </c>
    </row>
    <row r="50" spans="1:16" ht="26.25" customHeight="1" x14ac:dyDescent="0.2">
      <c r="A50" s="13"/>
      <c r="B50" s="73"/>
      <c r="C50" s="71" t="s">
        <v>5573</v>
      </c>
      <c r="D50" s="76" t="s">
        <v>69</v>
      </c>
      <c r="E50" s="12">
        <v>44491</v>
      </c>
      <c r="F50" s="74" t="s">
        <v>523</v>
      </c>
      <c r="G50" s="12" t="s">
        <v>59</v>
      </c>
      <c r="H50" s="75" t="s">
        <v>5468</v>
      </c>
      <c r="I50" s="15">
        <v>66</v>
      </c>
      <c r="J50" s="15">
        <v>60</v>
      </c>
      <c r="K50" s="15">
        <v>12</v>
      </c>
      <c r="L50" s="15">
        <v>5</v>
      </c>
      <c r="M50" s="79">
        <v>11.88</v>
      </c>
      <c r="N50" s="101">
        <v>11.88</v>
      </c>
      <c r="O50" s="63">
        <v>2530</v>
      </c>
      <c r="P50" s="64">
        <f>Table2245789101123456789101112131415161718192021222324252627282930313233343536373839404142[[#This Row],[PEMBULATAN]]*O50</f>
        <v>30056.400000000001</v>
      </c>
    </row>
    <row r="51" spans="1:16" ht="26.25" customHeight="1" x14ac:dyDescent="0.2">
      <c r="A51" s="13"/>
      <c r="B51" s="73"/>
      <c r="C51" s="71" t="s">
        <v>5574</v>
      </c>
      <c r="D51" s="76" t="s">
        <v>69</v>
      </c>
      <c r="E51" s="12">
        <v>44491</v>
      </c>
      <c r="F51" s="74" t="s">
        <v>523</v>
      </c>
      <c r="G51" s="12" t="s">
        <v>59</v>
      </c>
      <c r="H51" s="75" t="s">
        <v>5468</v>
      </c>
      <c r="I51" s="15">
        <v>78</v>
      </c>
      <c r="J51" s="15">
        <v>62</v>
      </c>
      <c r="K51" s="15">
        <v>20</v>
      </c>
      <c r="L51" s="15">
        <v>14</v>
      </c>
      <c r="M51" s="79">
        <v>24.18</v>
      </c>
      <c r="N51" s="101">
        <v>24.18</v>
      </c>
      <c r="O51" s="63">
        <v>2530</v>
      </c>
      <c r="P51" s="64">
        <f>Table2245789101123456789101112131415161718192021222324252627282930313233343536373839404142[[#This Row],[PEMBULATAN]]*O51</f>
        <v>61175.4</v>
      </c>
    </row>
    <row r="52" spans="1:16" ht="26.25" customHeight="1" x14ac:dyDescent="0.2">
      <c r="A52" s="13"/>
      <c r="B52" s="73"/>
      <c r="C52" s="71" t="s">
        <v>5575</v>
      </c>
      <c r="D52" s="76" t="s">
        <v>69</v>
      </c>
      <c r="E52" s="12">
        <v>44491</v>
      </c>
      <c r="F52" s="74" t="s">
        <v>523</v>
      </c>
      <c r="G52" s="12" t="s">
        <v>59</v>
      </c>
      <c r="H52" s="75" t="s">
        <v>5468</v>
      </c>
      <c r="I52" s="15">
        <v>96</v>
      </c>
      <c r="J52" s="15">
        <v>30</v>
      </c>
      <c r="K52" s="15">
        <v>15</v>
      </c>
      <c r="L52" s="15">
        <v>7</v>
      </c>
      <c r="M52" s="79">
        <v>10.8</v>
      </c>
      <c r="N52" s="101">
        <v>10.8</v>
      </c>
      <c r="O52" s="63">
        <v>2530</v>
      </c>
      <c r="P52" s="64">
        <f>Table2245789101123456789101112131415161718192021222324252627282930313233343536373839404142[[#This Row],[PEMBULATAN]]*O52</f>
        <v>27324</v>
      </c>
    </row>
    <row r="53" spans="1:16" ht="26.25" customHeight="1" x14ac:dyDescent="0.2">
      <c r="A53" s="13"/>
      <c r="B53" s="73"/>
      <c r="C53" s="71" t="s">
        <v>5576</v>
      </c>
      <c r="D53" s="76" t="s">
        <v>69</v>
      </c>
      <c r="E53" s="12">
        <v>44491</v>
      </c>
      <c r="F53" s="74" t="s">
        <v>523</v>
      </c>
      <c r="G53" s="12" t="s">
        <v>59</v>
      </c>
      <c r="H53" s="75" t="s">
        <v>5468</v>
      </c>
      <c r="I53" s="15">
        <v>80</v>
      </c>
      <c r="J53" s="15">
        <v>32</v>
      </c>
      <c r="K53" s="15">
        <v>17</v>
      </c>
      <c r="L53" s="15">
        <v>3</v>
      </c>
      <c r="M53" s="79">
        <v>10.88</v>
      </c>
      <c r="N53" s="101">
        <v>10.88</v>
      </c>
      <c r="O53" s="63">
        <v>2530</v>
      </c>
      <c r="P53" s="64">
        <f>Table2245789101123456789101112131415161718192021222324252627282930313233343536373839404142[[#This Row],[PEMBULATAN]]*O53</f>
        <v>27526.400000000001</v>
      </c>
    </row>
    <row r="54" spans="1:16" ht="26.25" customHeight="1" x14ac:dyDescent="0.2">
      <c r="A54" s="13"/>
      <c r="B54" s="73"/>
      <c r="C54" s="71" t="s">
        <v>5577</v>
      </c>
      <c r="D54" s="76" t="s">
        <v>69</v>
      </c>
      <c r="E54" s="12">
        <v>44491</v>
      </c>
      <c r="F54" s="74" t="s">
        <v>523</v>
      </c>
      <c r="G54" s="12" t="s">
        <v>59</v>
      </c>
      <c r="H54" s="75" t="s">
        <v>5468</v>
      </c>
      <c r="I54" s="15">
        <v>96</v>
      </c>
      <c r="J54" s="15">
        <v>58</v>
      </c>
      <c r="K54" s="15">
        <v>28</v>
      </c>
      <c r="L54" s="15">
        <v>19</v>
      </c>
      <c r="M54" s="79">
        <v>38.975999999999999</v>
      </c>
      <c r="N54" s="101">
        <v>38.975999999999999</v>
      </c>
      <c r="O54" s="63">
        <v>2530</v>
      </c>
      <c r="P54" s="64">
        <f>Table2245789101123456789101112131415161718192021222324252627282930313233343536373839404142[[#This Row],[PEMBULATAN]]*O54</f>
        <v>98609.279999999999</v>
      </c>
    </row>
    <row r="55" spans="1:16" ht="26.25" customHeight="1" x14ac:dyDescent="0.2">
      <c r="A55" s="13"/>
      <c r="B55" s="73"/>
      <c r="C55" s="71" t="s">
        <v>5578</v>
      </c>
      <c r="D55" s="76" t="s">
        <v>69</v>
      </c>
      <c r="E55" s="12">
        <v>44491</v>
      </c>
      <c r="F55" s="74" t="s">
        <v>523</v>
      </c>
      <c r="G55" s="12" t="s">
        <v>59</v>
      </c>
      <c r="H55" s="75" t="s">
        <v>5468</v>
      </c>
      <c r="I55" s="15">
        <v>98</v>
      </c>
      <c r="J55" s="15">
        <v>60</v>
      </c>
      <c r="K55" s="15">
        <v>30</v>
      </c>
      <c r="L55" s="15">
        <v>21</v>
      </c>
      <c r="M55" s="79">
        <v>44.1</v>
      </c>
      <c r="N55" s="101">
        <v>44.1</v>
      </c>
      <c r="O55" s="63">
        <v>2530</v>
      </c>
      <c r="P55" s="64">
        <f>Table2245789101123456789101112131415161718192021222324252627282930313233343536373839404142[[#This Row],[PEMBULATAN]]*O55</f>
        <v>111573</v>
      </c>
    </row>
    <row r="56" spans="1:16" ht="26.25" customHeight="1" x14ac:dyDescent="0.2">
      <c r="A56" s="13"/>
      <c r="B56" s="73"/>
      <c r="C56" s="71" t="s">
        <v>5579</v>
      </c>
      <c r="D56" s="76" t="s">
        <v>69</v>
      </c>
      <c r="E56" s="12">
        <v>44491</v>
      </c>
      <c r="F56" s="74" t="s">
        <v>523</v>
      </c>
      <c r="G56" s="12" t="s">
        <v>59</v>
      </c>
      <c r="H56" s="75" t="s">
        <v>5468</v>
      </c>
      <c r="I56" s="15">
        <v>98</v>
      </c>
      <c r="J56" s="15">
        <v>62</v>
      </c>
      <c r="K56" s="15">
        <v>36</v>
      </c>
      <c r="L56" s="15">
        <v>20</v>
      </c>
      <c r="M56" s="79">
        <v>54.683999999999997</v>
      </c>
      <c r="N56" s="101">
        <v>54.683999999999997</v>
      </c>
      <c r="O56" s="63">
        <v>2530</v>
      </c>
      <c r="P56" s="64">
        <f>Table2245789101123456789101112131415161718192021222324252627282930313233343536373839404142[[#This Row],[PEMBULATAN]]*O56</f>
        <v>138350.51999999999</v>
      </c>
    </row>
    <row r="57" spans="1:16" ht="26.25" customHeight="1" x14ac:dyDescent="0.2">
      <c r="A57" s="13"/>
      <c r="B57" s="73"/>
      <c r="C57" s="71" t="s">
        <v>5580</v>
      </c>
      <c r="D57" s="76" t="s">
        <v>69</v>
      </c>
      <c r="E57" s="12">
        <v>44491</v>
      </c>
      <c r="F57" s="74" t="s">
        <v>523</v>
      </c>
      <c r="G57" s="12" t="s">
        <v>59</v>
      </c>
      <c r="H57" s="75" t="s">
        <v>5468</v>
      </c>
      <c r="I57" s="15">
        <v>58</v>
      </c>
      <c r="J57" s="15">
        <v>60</v>
      </c>
      <c r="K57" s="15">
        <v>22</v>
      </c>
      <c r="L57" s="15">
        <v>10</v>
      </c>
      <c r="M57" s="79">
        <v>19.14</v>
      </c>
      <c r="N57" s="101">
        <v>19.14</v>
      </c>
      <c r="O57" s="63">
        <v>2530</v>
      </c>
      <c r="P57" s="64">
        <f>Table2245789101123456789101112131415161718192021222324252627282930313233343536373839404142[[#This Row],[PEMBULATAN]]*O57</f>
        <v>48424.200000000004</v>
      </c>
    </row>
    <row r="58" spans="1:16" ht="26.25" customHeight="1" x14ac:dyDescent="0.2">
      <c r="A58" s="13"/>
      <c r="B58" s="73"/>
      <c r="C58" s="71" t="s">
        <v>5581</v>
      </c>
      <c r="D58" s="76" t="s">
        <v>69</v>
      </c>
      <c r="E58" s="12">
        <v>44491</v>
      </c>
      <c r="F58" s="74" t="s">
        <v>523</v>
      </c>
      <c r="G58" s="12" t="s">
        <v>59</v>
      </c>
      <c r="H58" s="75" t="s">
        <v>5468</v>
      </c>
      <c r="I58" s="15">
        <v>73</v>
      </c>
      <c r="J58" s="15">
        <v>56</v>
      </c>
      <c r="K58" s="15">
        <v>23</v>
      </c>
      <c r="L58" s="15">
        <v>14</v>
      </c>
      <c r="M58" s="79">
        <v>23.506</v>
      </c>
      <c r="N58" s="101">
        <v>23.506</v>
      </c>
      <c r="O58" s="63">
        <v>2530</v>
      </c>
      <c r="P58" s="64">
        <f>Table2245789101123456789101112131415161718192021222324252627282930313233343536373839404142[[#This Row],[PEMBULATAN]]*O58</f>
        <v>59470.18</v>
      </c>
    </row>
    <row r="59" spans="1:16" ht="26.25" customHeight="1" x14ac:dyDescent="0.2">
      <c r="A59" s="13"/>
      <c r="B59" s="73"/>
      <c r="C59" s="71" t="s">
        <v>5582</v>
      </c>
      <c r="D59" s="76" t="s">
        <v>69</v>
      </c>
      <c r="E59" s="12">
        <v>44491</v>
      </c>
      <c r="F59" s="74" t="s">
        <v>523</v>
      </c>
      <c r="G59" s="12" t="s">
        <v>59</v>
      </c>
      <c r="H59" s="75" t="s">
        <v>5468</v>
      </c>
      <c r="I59" s="15">
        <v>72</v>
      </c>
      <c r="J59" s="15">
        <v>52</v>
      </c>
      <c r="K59" s="15">
        <v>22</v>
      </c>
      <c r="L59" s="15">
        <v>10</v>
      </c>
      <c r="M59" s="79">
        <v>20.591999999999999</v>
      </c>
      <c r="N59" s="101">
        <v>20.591999999999999</v>
      </c>
      <c r="O59" s="63">
        <v>2530</v>
      </c>
      <c r="P59" s="64">
        <f>Table2245789101123456789101112131415161718192021222324252627282930313233343536373839404142[[#This Row],[PEMBULATAN]]*O59</f>
        <v>52097.759999999995</v>
      </c>
    </row>
    <row r="60" spans="1:16" ht="26.25" customHeight="1" x14ac:dyDescent="0.2">
      <c r="A60" s="13"/>
      <c r="B60" s="73"/>
      <c r="C60" s="71" t="s">
        <v>5583</v>
      </c>
      <c r="D60" s="76" t="s">
        <v>69</v>
      </c>
      <c r="E60" s="12">
        <v>44491</v>
      </c>
      <c r="F60" s="74" t="s">
        <v>523</v>
      </c>
      <c r="G60" s="12" t="s">
        <v>59</v>
      </c>
      <c r="H60" s="75" t="s">
        <v>5468</v>
      </c>
      <c r="I60" s="15">
        <v>35</v>
      </c>
      <c r="J60" s="15">
        <v>38</v>
      </c>
      <c r="K60" s="15">
        <v>34</v>
      </c>
      <c r="L60" s="15">
        <v>9</v>
      </c>
      <c r="M60" s="79">
        <v>11.305</v>
      </c>
      <c r="N60" s="101">
        <v>12</v>
      </c>
      <c r="O60" s="63">
        <v>2530</v>
      </c>
      <c r="P60" s="64">
        <f>Table2245789101123456789101112131415161718192021222324252627282930313233343536373839404142[[#This Row],[PEMBULATAN]]*O60</f>
        <v>30360</v>
      </c>
    </row>
    <row r="61" spans="1:16" ht="26.25" customHeight="1" x14ac:dyDescent="0.2">
      <c r="A61" s="13"/>
      <c r="B61" s="73"/>
      <c r="C61" s="71" t="s">
        <v>5584</v>
      </c>
      <c r="D61" s="76" t="s">
        <v>69</v>
      </c>
      <c r="E61" s="12">
        <v>44491</v>
      </c>
      <c r="F61" s="74" t="s">
        <v>523</v>
      </c>
      <c r="G61" s="12" t="s">
        <v>59</v>
      </c>
      <c r="H61" s="75" t="s">
        <v>5468</v>
      </c>
      <c r="I61" s="15">
        <v>97</v>
      </c>
      <c r="J61" s="15">
        <v>54</v>
      </c>
      <c r="K61" s="15">
        <v>45</v>
      </c>
      <c r="L61" s="15">
        <v>15</v>
      </c>
      <c r="M61" s="79">
        <v>58.927500000000002</v>
      </c>
      <c r="N61" s="101">
        <v>58.927500000000002</v>
      </c>
      <c r="O61" s="63">
        <v>2530</v>
      </c>
      <c r="P61" s="64">
        <f>Table2245789101123456789101112131415161718192021222324252627282930313233343536373839404142[[#This Row],[PEMBULATAN]]*O61</f>
        <v>149086.57500000001</v>
      </c>
    </row>
    <row r="62" spans="1:16" ht="26.25" customHeight="1" x14ac:dyDescent="0.2">
      <c r="A62" s="13"/>
      <c r="B62" s="73"/>
      <c r="C62" s="71" t="s">
        <v>5585</v>
      </c>
      <c r="D62" s="76" t="s">
        <v>69</v>
      </c>
      <c r="E62" s="12">
        <v>44491</v>
      </c>
      <c r="F62" s="74" t="s">
        <v>523</v>
      </c>
      <c r="G62" s="12" t="s">
        <v>59</v>
      </c>
      <c r="H62" s="75" t="s">
        <v>5468</v>
      </c>
      <c r="I62" s="15">
        <v>98</v>
      </c>
      <c r="J62" s="15">
        <v>40</v>
      </c>
      <c r="K62" s="15">
        <v>35</v>
      </c>
      <c r="L62" s="15">
        <v>6</v>
      </c>
      <c r="M62" s="79">
        <v>34.299999999999997</v>
      </c>
      <c r="N62" s="101">
        <v>35</v>
      </c>
      <c r="O62" s="63">
        <v>2530</v>
      </c>
      <c r="P62" s="64">
        <f>Table2245789101123456789101112131415161718192021222324252627282930313233343536373839404142[[#This Row],[PEMBULATAN]]*O62</f>
        <v>88550</v>
      </c>
    </row>
    <row r="63" spans="1:16" ht="26.25" customHeight="1" x14ac:dyDescent="0.2">
      <c r="A63" s="13"/>
      <c r="B63" s="73"/>
      <c r="C63" s="71" t="s">
        <v>5586</v>
      </c>
      <c r="D63" s="76" t="s">
        <v>69</v>
      </c>
      <c r="E63" s="12">
        <v>44491</v>
      </c>
      <c r="F63" s="74" t="s">
        <v>523</v>
      </c>
      <c r="G63" s="12" t="s">
        <v>59</v>
      </c>
      <c r="H63" s="75" t="s">
        <v>5468</v>
      </c>
      <c r="I63" s="15">
        <v>97</v>
      </c>
      <c r="J63" s="15">
        <v>68</v>
      </c>
      <c r="K63" s="15">
        <v>22</v>
      </c>
      <c r="L63" s="15">
        <v>15</v>
      </c>
      <c r="M63" s="79">
        <v>36.277999999999999</v>
      </c>
      <c r="N63" s="101">
        <v>36.277999999999999</v>
      </c>
      <c r="O63" s="63">
        <v>2530</v>
      </c>
      <c r="P63" s="64">
        <f>Table2245789101123456789101112131415161718192021222324252627282930313233343536373839404142[[#This Row],[PEMBULATAN]]*O63</f>
        <v>91783.34</v>
      </c>
    </row>
    <row r="64" spans="1:16" ht="26.25" customHeight="1" x14ac:dyDescent="0.2">
      <c r="A64" s="13"/>
      <c r="B64" s="73"/>
      <c r="C64" s="71" t="s">
        <v>5587</v>
      </c>
      <c r="D64" s="76" t="s">
        <v>69</v>
      </c>
      <c r="E64" s="12">
        <v>44491</v>
      </c>
      <c r="F64" s="74" t="s">
        <v>523</v>
      </c>
      <c r="G64" s="12" t="s">
        <v>59</v>
      </c>
      <c r="H64" s="75" t="s">
        <v>5468</v>
      </c>
      <c r="I64" s="15">
        <v>94</v>
      </c>
      <c r="J64" s="15">
        <v>57</v>
      </c>
      <c r="K64" s="15">
        <v>21</v>
      </c>
      <c r="L64" s="15">
        <v>9</v>
      </c>
      <c r="M64" s="79">
        <v>28.1295</v>
      </c>
      <c r="N64" s="101">
        <v>28.1295</v>
      </c>
      <c r="O64" s="63">
        <v>2530</v>
      </c>
      <c r="P64" s="64">
        <f>Table2245789101123456789101112131415161718192021222324252627282930313233343536373839404142[[#This Row],[PEMBULATAN]]*O64</f>
        <v>71167.634999999995</v>
      </c>
    </row>
    <row r="65" spans="1:16" ht="26.25" customHeight="1" x14ac:dyDescent="0.2">
      <c r="A65" s="13"/>
      <c r="B65" s="73"/>
      <c r="C65" s="71" t="s">
        <v>5588</v>
      </c>
      <c r="D65" s="76" t="s">
        <v>69</v>
      </c>
      <c r="E65" s="12">
        <v>44491</v>
      </c>
      <c r="F65" s="74" t="s">
        <v>523</v>
      </c>
      <c r="G65" s="12" t="s">
        <v>59</v>
      </c>
      <c r="H65" s="75" t="s">
        <v>5468</v>
      </c>
      <c r="I65" s="15">
        <v>68</v>
      </c>
      <c r="J65" s="15">
        <v>55</v>
      </c>
      <c r="K65" s="15">
        <v>26</v>
      </c>
      <c r="L65" s="15">
        <v>8</v>
      </c>
      <c r="M65" s="79">
        <v>24.31</v>
      </c>
      <c r="N65" s="101">
        <v>25</v>
      </c>
      <c r="O65" s="63">
        <v>2530</v>
      </c>
      <c r="P65" s="64">
        <f>Table2245789101123456789101112131415161718192021222324252627282930313233343536373839404142[[#This Row],[PEMBULATAN]]*O65</f>
        <v>63250</v>
      </c>
    </row>
    <row r="66" spans="1:16" ht="26.25" customHeight="1" x14ac:dyDescent="0.2">
      <c r="A66" s="13"/>
      <c r="B66" s="73"/>
      <c r="C66" s="71" t="s">
        <v>5589</v>
      </c>
      <c r="D66" s="76" t="s">
        <v>69</v>
      </c>
      <c r="E66" s="12">
        <v>44491</v>
      </c>
      <c r="F66" s="74" t="s">
        <v>523</v>
      </c>
      <c r="G66" s="12" t="s">
        <v>59</v>
      </c>
      <c r="H66" s="75" t="s">
        <v>5468</v>
      </c>
      <c r="I66" s="15">
        <v>90</v>
      </c>
      <c r="J66" s="15">
        <v>54</v>
      </c>
      <c r="K66" s="15">
        <v>32</v>
      </c>
      <c r="L66" s="15">
        <v>19</v>
      </c>
      <c r="M66" s="79">
        <v>38.880000000000003</v>
      </c>
      <c r="N66" s="101">
        <v>38.880000000000003</v>
      </c>
      <c r="O66" s="63">
        <v>2530</v>
      </c>
      <c r="P66" s="64">
        <f>Table2245789101123456789101112131415161718192021222324252627282930313233343536373839404142[[#This Row],[PEMBULATAN]]*O66</f>
        <v>98366.400000000009</v>
      </c>
    </row>
    <row r="67" spans="1:16" ht="26.25" customHeight="1" x14ac:dyDescent="0.2">
      <c r="A67" s="13"/>
      <c r="B67" s="73"/>
      <c r="C67" s="71" t="s">
        <v>5590</v>
      </c>
      <c r="D67" s="76" t="s">
        <v>69</v>
      </c>
      <c r="E67" s="12">
        <v>44491</v>
      </c>
      <c r="F67" s="74" t="s">
        <v>523</v>
      </c>
      <c r="G67" s="12" t="s">
        <v>59</v>
      </c>
      <c r="H67" s="75" t="s">
        <v>5468</v>
      </c>
      <c r="I67" s="15">
        <v>76</v>
      </c>
      <c r="J67" s="15">
        <v>60</v>
      </c>
      <c r="K67" s="15">
        <v>15</v>
      </c>
      <c r="L67" s="15">
        <v>12</v>
      </c>
      <c r="M67" s="79">
        <v>17.100000000000001</v>
      </c>
      <c r="N67" s="101">
        <v>17.100000000000001</v>
      </c>
      <c r="O67" s="63">
        <v>2530</v>
      </c>
      <c r="P67" s="64">
        <f>Table2245789101123456789101112131415161718192021222324252627282930313233343536373839404142[[#This Row],[PEMBULATAN]]*O67</f>
        <v>43263</v>
      </c>
    </row>
    <row r="68" spans="1:16" ht="26.25" customHeight="1" x14ac:dyDescent="0.2">
      <c r="A68" s="13"/>
      <c r="B68" s="73"/>
      <c r="C68" s="71" t="s">
        <v>5591</v>
      </c>
      <c r="D68" s="76" t="s">
        <v>69</v>
      </c>
      <c r="E68" s="12">
        <v>44491</v>
      </c>
      <c r="F68" s="74" t="s">
        <v>523</v>
      </c>
      <c r="G68" s="12" t="s">
        <v>59</v>
      </c>
      <c r="H68" s="75" t="s">
        <v>5468</v>
      </c>
      <c r="I68" s="15">
        <v>93</v>
      </c>
      <c r="J68" s="15">
        <v>66</v>
      </c>
      <c r="K68" s="15">
        <v>32</v>
      </c>
      <c r="L68" s="15">
        <v>13</v>
      </c>
      <c r="M68" s="79">
        <v>49.103999999999999</v>
      </c>
      <c r="N68" s="101">
        <v>49.103999999999999</v>
      </c>
      <c r="O68" s="63">
        <v>2530</v>
      </c>
      <c r="P68" s="64">
        <f>Table2245789101123456789101112131415161718192021222324252627282930313233343536373839404142[[#This Row],[PEMBULATAN]]*O68</f>
        <v>124233.12</v>
      </c>
    </row>
    <row r="69" spans="1:16" ht="26.25" customHeight="1" x14ac:dyDescent="0.2">
      <c r="A69" s="13"/>
      <c r="B69" s="73"/>
      <c r="C69" s="71" t="s">
        <v>5592</v>
      </c>
      <c r="D69" s="76" t="s">
        <v>69</v>
      </c>
      <c r="E69" s="12">
        <v>44491</v>
      </c>
      <c r="F69" s="74" t="s">
        <v>523</v>
      </c>
      <c r="G69" s="12" t="s">
        <v>59</v>
      </c>
      <c r="H69" s="75" t="s">
        <v>5468</v>
      </c>
      <c r="I69" s="15">
        <v>65</v>
      </c>
      <c r="J69" s="15">
        <v>52</v>
      </c>
      <c r="K69" s="15">
        <v>44</v>
      </c>
      <c r="L69" s="15">
        <v>18</v>
      </c>
      <c r="M69" s="79">
        <v>37.18</v>
      </c>
      <c r="N69" s="101">
        <v>37.18</v>
      </c>
      <c r="O69" s="63">
        <v>2530</v>
      </c>
      <c r="P69" s="64">
        <f>Table2245789101123456789101112131415161718192021222324252627282930313233343536373839404142[[#This Row],[PEMBULATAN]]*O69</f>
        <v>94065.4</v>
      </c>
    </row>
    <row r="70" spans="1:16" ht="26.25" customHeight="1" x14ac:dyDescent="0.2">
      <c r="A70" s="13"/>
      <c r="B70" s="73"/>
      <c r="C70" s="71" t="s">
        <v>5593</v>
      </c>
      <c r="D70" s="76" t="s">
        <v>69</v>
      </c>
      <c r="E70" s="12">
        <v>44491</v>
      </c>
      <c r="F70" s="74" t="s">
        <v>523</v>
      </c>
      <c r="G70" s="12" t="s">
        <v>59</v>
      </c>
      <c r="H70" s="75" t="s">
        <v>5468</v>
      </c>
      <c r="I70" s="15">
        <v>98</v>
      </c>
      <c r="J70" s="15">
        <v>62</v>
      </c>
      <c r="K70" s="15">
        <v>18</v>
      </c>
      <c r="L70" s="15">
        <v>11</v>
      </c>
      <c r="M70" s="79">
        <v>27.341999999999999</v>
      </c>
      <c r="N70" s="101">
        <v>28</v>
      </c>
      <c r="O70" s="63">
        <v>2530</v>
      </c>
      <c r="P70" s="64">
        <f>Table2245789101123456789101112131415161718192021222324252627282930313233343536373839404142[[#This Row],[PEMBULATAN]]*O70</f>
        <v>70840</v>
      </c>
    </row>
    <row r="71" spans="1:16" ht="26.25" customHeight="1" x14ac:dyDescent="0.2">
      <c r="A71" s="13"/>
      <c r="B71" s="73"/>
      <c r="C71" s="71" t="s">
        <v>5594</v>
      </c>
      <c r="D71" s="76" t="s">
        <v>69</v>
      </c>
      <c r="E71" s="12">
        <v>44491</v>
      </c>
      <c r="F71" s="74" t="s">
        <v>523</v>
      </c>
      <c r="G71" s="12" t="s">
        <v>59</v>
      </c>
      <c r="H71" s="75" t="s">
        <v>5468</v>
      </c>
      <c r="I71" s="15">
        <v>83</v>
      </c>
      <c r="J71" s="15">
        <v>57</v>
      </c>
      <c r="K71" s="15">
        <v>32</v>
      </c>
      <c r="L71" s="15">
        <v>11</v>
      </c>
      <c r="M71" s="79">
        <v>37.847999999999999</v>
      </c>
      <c r="N71" s="101">
        <v>37.847999999999999</v>
      </c>
      <c r="O71" s="63">
        <v>2530</v>
      </c>
      <c r="P71" s="64">
        <f>Table2245789101123456789101112131415161718192021222324252627282930313233343536373839404142[[#This Row],[PEMBULATAN]]*O71</f>
        <v>95755.44</v>
      </c>
    </row>
    <row r="72" spans="1:16" ht="26.25" customHeight="1" x14ac:dyDescent="0.2">
      <c r="A72" s="13"/>
      <c r="B72" s="73"/>
      <c r="C72" s="71" t="s">
        <v>5595</v>
      </c>
      <c r="D72" s="76" t="s">
        <v>69</v>
      </c>
      <c r="E72" s="12">
        <v>44491</v>
      </c>
      <c r="F72" s="74" t="s">
        <v>523</v>
      </c>
      <c r="G72" s="12" t="s">
        <v>59</v>
      </c>
      <c r="H72" s="75" t="s">
        <v>5468</v>
      </c>
      <c r="I72" s="15">
        <v>73</v>
      </c>
      <c r="J72" s="15">
        <v>68</v>
      </c>
      <c r="K72" s="15">
        <v>16</v>
      </c>
      <c r="L72" s="15">
        <v>5</v>
      </c>
      <c r="M72" s="79">
        <v>19.856000000000002</v>
      </c>
      <c r="N72" s="101">
        <v>19.856000000000002</v>
      </c>
      <c r="O72" s="63">
        <v>2530</v>
      </c>
      <c r="P72" s="64">
        <f>Table2245789101123456789101112131415161718192021222324252627282930313233343536373839404142[[#This Row],[PEMBULATAN]]*O72</f>
        <v>50235.680000000008</v>
      </c>
    </row>
    <row r="73" spans="1:16" ht="26.25" customHeight="1" x14ac:dyDescent="0.2">
      <c r="A73" s="13"/>
      <c r="B73" s="73"/>
      <c r="C73" s="71" t="s">
        <v>5596</v>
      </c>
      <c r="D73" s="76" t="s">
        <v>69</v>
      </c>
      <c r="E73" s="12">
        <v>44491</v>
      </c>
      <c r="F73" s="74" t="s">
        <v>523</v>
      </c>
      <c r="G73" s="12" t="s">
        <v>59</v>
      </c>
      <c r="H73" s="75" t="s">
        <v>5468</v>
      </c>
      <c r="I73" s="15">
        <v>70</v>
      </c>
      <c r="J73" s="15">
        <v>55</v>
      </c>
      <c r="K73" s="15">
        <v>28</v>
      </c>
      <c r="L73" s="15">
        <v>10</v>
      </c>
      <c r="M73" s="79">
        <v>26.95</v>
      </c>
      <c r="N73" s="101">
        <v>26.95</v>
      </c>
      <c r="O73" s="63">
        <v>2530</v>
      </c>
      <c r="P73" s="64">
        <f>Table2245789101123456789101112131415161718192021222324252627282930313233343536373839404142[[#This Row],[PEMBULATAN]]*O73</f>
        <v>68183.5</v>
      </c>
    </row>
    <row r="74" spans="1:16" ht="26.25" customHeight="1" x14ac:dyDescent="0.2">
      <c r="A74" s="13"/>
      <c r="B74" s="73"/>
      <c r="C74" s="71" t="s">
        <v>5597</v>
      </c>
      <c r="D74" s="76" t="s">
        <v>69</v>
      </c>
      <c r="E74" s="12">
        <v>44491</v>
      </c>
      <c r="F74" s="74" t="s">
        <v>523</v>
      </c>
      <c r="G74" s="12" t="s">
        <v>59</v>
      </c>
      <c r="H74" s="75" t="s">
        <v>5468</v>
      </c>
      <c r="I74" s="15">
        <v>82</v>
      </c>
      <c r="J74" s="15">
        <v>54</v>
      </c>
      <c r="K74" s="15">
        <v>21</v>
      </c>
      <c r="L74" s="15">
        <v>11</v>
      </c>
      <c r="M74" s="79">
        <v>23.247</v>
      </c>
      <c r="N74" s="101">
        <v>23.247</v>
      </c>
      <c r="O74" s="63">
        <v>2530</v>
      </c>
      <c r="P74" s="64">
        <f>Table2245789101123456789101112131415161718192021222324252627282930313233343536373839404142[[#This Row],[PEMBULATAN]]*O74</f>
        <v>58814.909999999996</v>
      </c>
    </row>
    <row r="75" spans="1:16" ht="26.25" customHeight="1" x14ac:dyDescent="0.2">
      <c r="A75" s="13"/>
      <c r="B75" s="73"/>
      <c r="C75" s="71" t="s">
        <v>5598</v>
      </c>
      <c r="D75" s="76" t="s">
        <v>69</v>
      </c>
      <c r="E75" s="12">
        <v>44491</v>
      </c>
      <c r="F75" s="74" t="s">
        <v>523</v>
      </c>
      <c r="G75" s="12" t="s">
        <v>59</v>
      </c>
      <c r="H75" s="75" t="s">
        <v>5468</v>
      </c>
      <c r="I75" s="15">
        <v>65</v>
      </c>
      <c r="J75" s="15">
        <v>52</v>
      </c>
      <c r="K75" s="15">
        <v>16</v>
      </c>
      <c r="L75" s="15">
        <v>1</v>
      </c>
      <c r="M75" s="79">
        <v>13.52</v>
      </c>
      <c r="N75" s="101">
        <v>13.52</v>
      </c>
      <c r="O75" s="63">
        <v>2530</v>
      </c>
      <c r="P75" s="64">
        <f>Table2245789101123456789101112131415161718192021222324252627282930313233343536373839404142[[#This Row],[PEMBULATAN]]*O75</f>
        <v>34205.599999999999</v>
      </c>
    </row>
    <row r="76" spans="1:16" ht="26.25" customHeight="1" x14ac:dyDescent="0.2">
      <c r="A76" s="13"/>
      <c r="B76" s="73"/>
      <c r="C76" s="71" t="s">
        <v>5599</v>
      </c>
      <c r="D76" s="76" t="s">
        <v>69</v>
      </c>
      <c r="E76" s="12">
        <v>44491</v>
      </c>
      <c r="F76" s="74" t="s">
        <v>523</v>
      </c>
      <c r="G76" s="12" t="s">
        <v>59</v>
      </c>
      <c r="H76" s="75" t="s">
        <v>5468</v>
      </c>
      <c r="I76" s="15">
        <v>78</v>
      </c>
      <c r="J76" s="15">
        <v>67</v>
      </c>
      <c r="K76" s="15">
        <v>18</v>
      </c>
      <c r="L76" s="15">
        <v>8</v>
      </c>
      <c r="M76" s="79">
        <v>23.516999999999999</v>
      </c>
      <c r="N76" s="101">
        <v>23.516999999999999</v>
      </c>
      <c r="O76" s="63">
        <v>2530</v>
      </c>
      <c r="P76" s="64">
        <f>Table2245789101123456789101112131415161718192021222324252627282930313233343536373839404142[[#This Row],[PEMBULATAN]]*O76</f>
        <v>59498.01</v>
      </c>
    </row>
    <row r="77" spans="1:16" ht="26.25" customHeight="1" x14ac:dyDescent="0.2">
      <c r="A77" s="13"/>
      <c r="B77" s="73"/>
      <c r="C77" s="71" t="s">
        <v>5600</v>
      </c>
      <c r="D77" s="76" t="s">
        <v>69</v>
      </c>
      <c r="E77" s="12">
        <v>44491</v>
      </c>
      <c r="F77" s="74" t="s">
        <v>523</v>
      </c>
      <c r="G77" s="12" t="s">
        <v>59</v>
      </c>
      <c r="H77" s="75" t="s">
        <v>5468</v>
      </c>
      <c r="I77" s="15">
        <v>50</v>
      </c>
      <c r="J77" s="15">
        <v>36</v>
      </c>
      <c r="K77" s="15">
        <v>20</v>
      </c>
      <c r="L77" s="15">
        <v>3</v>
      </c>
      <c r="M77" s="79">
        <v>9</v>
      </c>
      <c r="N77" s="101">
        <v>9</v>
      </c>
      <c r="O77" s="63">
        <v>2530</v>
      </c>
      <c r="P77" s="64">
        <f>Table2245789101123456789101112131415161718192021222324252627282930313233343536373839404142[[#This Row],[PEMBULATAN]]*O77</f>
        <v>22770</v>
      </c>
    </row>
    <row r="78" spans="1:16" ht="26.25" customHeight="1" x14ac:dyDescent="0.2">
      <c r="A78" s="13"/>
      <c r="B78" s="73"/>
      <c r="C78" s="71" t="s">
        <v>5601</v>
      </c>
      <c r="D78" s="76" t="s">
        <v>69</v>
      </c>
      <c r="E78" s="12">
        <v>44491</v>
      </c>
      <c r="F78" s="74" t="s">
        <v>523</v>
      </c>
      <c r="G78" s="12" t="s">
        <v>59</v>
      </c>
      <c r="H78" s="75" t="s">
        <v>5468</v>
      </c>
      <c r="I78" s="15">
        <v>85</v>
      </c>
      <c r="J78" s="15">
        <v>58</v>
      </c>
      <c r="K78" s="15">
        <v>34</v>
      </c>
      <c r="L78" s="15">
        <v>14</v>
      </c>
      <c r="M78" s="79">
        <v>41.905000000000001</v>
      </c>
      <c r="N78" s="101">
        <v>41.905000000000001</v>
      </c>
      <c r="O78" s="63">
        <v>2530</v>
      </c>
      <c r="P78" s="64">
        <f>Table2245789101123456789101112131415161718192021222324252627282930313233343536373839404142[[#This Row],[PEMBULATAN]]*O78</f>
        <v>106019.65000000001</v>
      </c>
    </row>
    <row r="79" spans="1:16" ht="26.25" customHeight="1" x14ac:dyDescent="0.2">
      <c r="A79" s="13"/>
      <c r="B79" s="73"/>
      <c r="C79" s="71" t="s">
        <v>5602</v>
      </c>
      <c r="D79" s="76" t="s">
        <v>69</v>
      </c>
      <c r="E79" s="12">
        <v>44491</v>
      </c>
      <c r="F79" s="74" t="s">
        <v>523</v>
      </c>
      <c r="G79" s="12" t="s">
        <v>59</v>
      </c>
      <c r="H79" s="75" t="s">
        <v>5468</v>
      </c>
      <c r="I79" s="15">
        <v>96</v>
      </c>
      <c r="J79" s="15">
        <v>60</v>
      </c>
      <c r="K79" s="15">
        <v>28</v>
      </c>
      <c r="L79" s="15">
        <v>12</v>
      </c>
      <c r="M79" s="79">
        <v>40.32</v>
      </c>
      <c r="N79" s="101">
        <v>41</v>
      </c>
      <c r="O79" s="63">
        <v>2530</v>
      </c>
      <c r="P79" s="64">
        <f>Table2245789101123456789101112131415161718192021222324252627282930313233343536373839404142[[#This Row],[PEMBULATAN]]*O79</f>
        <v>103730</v>
      </c>
    </row>
    <row r="80" spans="1:16" ht="26.25" customHeight="1" x14ac:dyDescent="0.2">
      <c r="A80" s="13"/>
      <c r="B80" s="73"/>
      <c r="C80" s="71" t="s">
        <v>5603</v>
      </c>
      <c r="D80" s="76" t="s">
        <v>69</v>
      </c>
      <c r="E80" s="12">
        <v>44491</v>
      </c>
      <c r="F80" s="74" t="s">
        <v>523</v>
      </c>
      <c r="G80" s="12" t="s">
        <v>59</v>
      </c>
      <c r="H80" s="75" t="s">
        <v>5468</v>
      </c>
      <c r="I80" s="15">
        <v>74</v>
      </c>
      <c r="J80" s="15">
        <v>67</v>
      </c>
      <c r="K80" s="15">
        <v>23</v>
      </c>
      <c r="L80" s="15">
        <v>4</v>
      </c>
      <c r="M80" s="79">
        <v>28.508500000000002</v>
      </c>
      <c r="N80" s="101">
        <v>28.508500000000002</v>
      </c>
      <c r="O80" s="63">
        <v>2530</v>
      </c>
      <c r="P80" s="64">
        <f>Table2245789101123456789101112131415161718192021222324252627282930313233343536373839404142[[#This Row],[PEMBULATAN]]*O80</f>
        <v>72126.505000000005</v>
      </c>
    </row>
    <row r="81" spans="1:16" ht="26.25" customHeight="1" x14ac:dyDescent="0.2">
      <c r="A81" s="13"/>
      <c r="B81" s="73"/>
      <c r="C81" s="71" t="s">
        <v>5604</v>
      </c>
      <c r="D81" s="76" t="s">
        <v>69</v>
      </c>
      <c r="E81" s="12">
        <v>44491</v>
      </c>
      <c r="F81" s="74" t="s">
        <v>523</v>
      </c>
      <c r="G81" s="12" t="s">
        <v>59</v>
      </c>
      <c r="H81" s="75" t="s">
        <v>5468</v>
      </c>
      <c r="I81" s="15">
        <v>65</v>
      </c>
      <c r="J81" s="15">
        <v>40</v>
      </c>
      <c r="K81" s="15">
        <v>17</v>
      </c>
      <c r="L81" s="15">
        <v>9</v>
      </c>
      <c r="M81" s="79">
        <v>11.05</v>
      </c>
      <c r="N81" s="101">
        <v>11.05</v>
      </c>
      <c r="O81" s="63">
        <v>2530</v>
      </c>
      <c r="P81" s="64">
        <f>Table2245789101123456789101112131415161718192021222324252627282930313233343536373839404142[[#This Row],[PEMBULATAN]]*O81</f>
        <v>27956.5</v>
      </c>
    </row>
    <row r="82" spans="1:16" ht="26.25" customHeight="1" x14ac:dyDescent="0.2">
      <c r="A82" s="13"/>
      <c r="B82" s="73"/>
      <c r="C82" s="71" t="s">
        <v>5605</v>
      </c>
      <c r="D82" s="76" t="s">
        <v>69</v>
      </c>
      <c r="E82" s="12">
        <v>44491</v>
      </c>
      <c r="F82" s="74" t="s">
        <v>523</v>
      </c>
      <c r="G82" s="12" t="s">
        <v>59</v>
      </c>
      <c r="H82" s="75" t="s">
        <v>5468</v>
      </c>
      <c r="I82" s="15">
        <v>96</v>
      </c>
      <c r="J82" s="15">
        <v>63</v>
      </c>
      <c r="K82" s="15">
        <v>27</v>
      </c>
      <c r="L82" s="15">
        <v>13</v>
      </c>
      <c r="M82" s="79">
        <v>40.823999999999998</v>
      </c>
      <c r="N82" s="101">
        <v>40.823999999999998</v>
      </c>
      <c r="O82" s="63">
        <v>2530</v>
      </c>
      <c r="P82" s="64">
        <f>Table2245789101123456789101112131415161718192021222324252627282930313233343536373839404142[[#This Row],[PEMBULATAN]]*O82</f>
        <v>103284.72</v>
      </c>
    </row>
    <row r="83" spans="1:16" ht="26.25" customHeight="1" x14ac:dyDescent="0.2">
      <c r="A83" s="13"/>
      <c r="B83" s="73"/>
      <c r="C83" s="71" t="s">
        <v>5606</v>
      </c>
      <c r="D83" s="76" t="s">
        <v>69</v>
      </c>
      <c r="E83" s="12">
        <v>44491</v>
      </c>
      <c r="F83" s="74" t="s">
        <v>523</v>
      </c>
      <c r="G83" s="12" t="s">
        <v>59</v>
      </c>
      <c r="H83" s="75" t="s">
        <v>5468</v>
      </c>
      <c r="I83" s="15">
        <v>105</v>
      </c>
      <c r="J83" s="15">
        <v>54</v>
      </c>
      <c r="K83" s="15">
        <v>22</v>
      </c>
      <c r="L83" s="15">
        <v>11</v>
      </c>
      <c r="M83" s="79">
        <v>31.184999999999999</v>
      </c>
      <c r="N83" s="101">
        <v>31.184999999999999</v>
      </c>
      <c r="O83" s="63">
        <v>2530</v>
      </c>
      <c r="P83" s="64">
        <f>Table2245789101123456789101112131415161718192021222324252627282930313233343536373839404142[[#This Row],[PEMBULATAN]]*O83</f>
        <v>78898.05</v>
      </c>
    </row>
    <row r="84" spans="1:16" ht="26.25" customHeight="1" x14ac:dyDescent="0.2">
      <c r="A84" s="13"/>
      <c r="B84" s="73"/>
      <c r="C84" s="71" t="s">
        <v>5607</v>
      </c>
      <c r="D84" s="76" t="s">
        <v>69</v>
      </c>
      <c r="E84" s="12">
        <v>44491</v>
      </c>
      <c r="F84" s="74" t="s">
        <v>523</v>
      </c>
      <c r="G84" s="12" t="s">
        <v>59</v>
      </c>
      <c r="H84" s="75" t="s">
        <v>5468</v>
      </c>
      <c r="I84" s="15">
        <v>67</v>
      </c>
      <c r="J84" s="15">
        <v>62</v>
      </c>
      <c r="K84" s="15">
        <v>15</v>
      </c>
      <c r="L84" s="15">
        <v>5</v>
      </c>
      <c r="M84" s="79">
        <v>15.577500000000001</v>
      </c>
      <c r="N84" s="101">
        <v>15.577500000000001</v>
      </c>
      <c r="O84" s="63">
        <v>2530</v>
      </c>
      <c r="P84" s="64">
        <f>Table2245789101123456789101112131415161718192021222324252627282930313233343536373839404142[[#This Row],[PEMBULATAN]]*O84</f>
        <v>39411.075000000004</v>
      </c>
    </row>
    <row r="85" spans="1:16" ht="26.25" customHeight="1" x14ac:dyDescent="0.2">
      <c r="A85" s="13"/>
      <c r="B85" s="73"/>
      <c r="C85" s="71" t="s">
        <v>5608</v>
      </c>
      <c r="D85" s="76" t="s">
        <v>69</v>
      </c>
      <c r="E85" s="12">
        <v>44491</v>
      </c>
      <c r="F85" s="74" t="s">
        <v>523</v>
      </c>
      <c r="G85" s="12" t="s">
        <v>59</v>
      </c>
      <c r="H85" s="75" t="s">
        <v>5468</v>
      </c>
      <c r="I85" s="15">
        <v>97</v>
      </c>
      <c r="J85" s="15">
        <v>62</v>
      </c>
      <c r="K85" s="15">
        <v>24</v>
      </c>
      <c r="L85" s="15">
        <v>12</v>
      </c>
      <c r="M85" s="79">
        <v>36.084000000000003</v>
      </c>
      <c r="N85" s="101">
        <v>36.084000000000003</v>
      </c>
      <c r="O85" s="63">
        <v>2530</v>
      </c>
      <c r="P85" s="64">
        <f>Table2245789101123456789101112131415161718192021222324252627282930313233343536373839404142[[#This Row],[PEMBULATAN]]*O85</f>
        <v>91292.52</v>
      </c>
    </row>
    <row r="86" spans="1:16" ht="26.25" customHeight="1" x14ac:dyDescent="0.2">
      <c r="A86" s="13"/>
      <c r="B86" s="73"/>
      <c r="C86" s="71" t="s">
        <v>5609</v>
      </c>
      <c r="D86" s="76" t="s">
        <v>69</v>
      </c>
      <c r="E86" s="12">
        <v>44491</v>
      </c>
      <c r="F86" s="74" t="s">
        <v>523</v>
      </c>
      <c r="G86" s="12" t="s">
        <v>59</v>
      </c>
      <c r="H86" s="75" t="s">
        <v>5468</v>
      </c>
      <c r="I86" s="15">
        <v>68</v>
      </c>
      <c r="J86" s="15">
        <v>58</v>
      </c>
      <c r="K86" s="15">
        <v>18</v>
      </c>
      <c r="L86" s="15">
        <v>7</v>
      </c>
      <c r="M86" s="79">
        <v>17.748000000000001</v>
      </c>
      <c r="N86" s="101">
        <v>17.748000000000001</v>
      </c>
      <c r="O86" s="63">
        <v>2530</v>
      </c>
      <c r="P86" s="64">
        <f>Table2245789101123456789101112131415161718192021222324252627282930313233343536373839404142[[#This Row],[PEMBULATAN]]*O86</f>
        <v>44902.44</v>
      </c>
    </row>
    <row r="87" spans="1:16" ht="26.25" customHeight="1" x14ac:dyDescent="0.2">
      <c r="A87" s="13"/>
      <c r="B87" s="73"/>
      <c r="C87" s="71" t="s">
        <v>5610</v>
      </c>
      <c r="D87" s="76" t="s">
        <v>69</v>
      </c>
      <c r="E87" s="12">
        <v>44491</v>
      </c>
      <c r="F87" s="74" t="s">
        <v>523</v>
      </c>
      <c r="G87" s="12" t="s">
        <v>59</v>
      </c>
      <c r="H87" s="75" t="s">
        <v>5468</v>
      </c>
      <c r="I87" s="15">
        <v>58</v>
      </c>
      <c r="J87" s="15">
        <v>50</v>
      </c>
      <c r="K87" s="15">
        <v>20</v>
      </c>
      <c r="L87" s="15">
        <v>5</v>
      </c>
      <c r="M87" s="79">
        <v>14.5</v>
      </c>
      <c r="N87" s="101">
        <v>14.5</v>
      </c>
      <c r="O87" s="63">
        <v>2530</v>
      </c>
      <c r="P87" s="64">
        <f>Table2245789101123456789101112131415161718192021222324252627282930313233343536373839404142[[#This Row],[PEMBULATAN]]*O87</f>
        <v>36685</v>
      </c>
    </row>
    <row r="88" spans="1:16" ht="26.25" customHeight="1" x14ac:dyDescent="0.2">
      <c r="A88" s="13"/>
      <c r="B88" s="73"/>
      <c r="C88" s="71" t="s">
        <v>5611</v>
      </c>
      <c r="D88" s="76" t="s">
        <v>69</v>
      </c>
      <c r="E88" s="12">
        <v>44491</v>
      </c>
      <c r="F88" s="74" t="s">
        <v>523</v>
      </c>
      <c r="G88" s="12" t="s">
        <v>59</v>
      </c>
      <c r="H88" s="75" t="s">
        <v>5468</v>
      </c>
      <c r="I88" s="15">
        <v>80</v>
      </c>
      <c r="J88" s="15">
        <v>58</v>
      </c>
      <c r="K88" s="15">
        <v>34</v>
      </c>
      <c r="L88" s="15">
        <v>15</v>
      </c>
      <c r="M88" s="79">
        <v>39.44</v>
      </c>
      <c r="N88" s="101">
        <v>40</v>
      </c>
      <c r="O88" s="63">
        <v>2530</v>
      </c>
      <c r="P88" s="64">
        <f>Table2245789101123456789101112131415161718192021222324252627282930313233343536373839404142[[#This Row],[PEMBULATAN]]*O88</f>
        <v>101200</v>
      </c>
    </row>
    <row r="89" spans="1:16" ht="26.25" customHeight="1" x14ac:dyDescent="0.2">
      <c r="A89" s="13"/>
      <c r="B89" s="73"/>
      <c r="C89" s="71" t="s">
        <v>5612</v>
      </c>
      <c r="D89" s="76" t="s">
        <v>69</v>
      </c>
      <c r="E89" s="12">
        <v>44491</v>
      </c>
      <c r="F89" s="74" t="s">
        <v>523</v>
      </c>
      <c r="G89" s="12" t="s">
        <v>59</v>
      </c>
      <c r="H89" s="75" t="s">
        <v>5468</v>
      </c>
      <c r="I89" s="15">
        <v>65</v>
      </c>
      <c r="J89" s="15">
        <v>57</v>
      </c>
      <c r="K89" s="15">
        <v>30</v>
      </c>
      <c r="L89" s="15">
        <v>7</v>
      </c>
      <c r="M89" s="79">
        <v>27.787500000000001</v>
      </c>
      <c r="N89" s="101">
        <v>27.787500000000001</v>
      </c>
      <c r="O89" s="63">
        <v>2530</v>
      </c>
      <c r="P89" s="64">
        <f>Table2245789101123456789101112131415161718192021222324252627282930313233343536373839404142[[#This Row],[PEMBULATAN]]*O89</f>
        <v>70302.375</v>
      </c>
    </row>
    <row r="90" spans="1:16" ht="26.25" customHeight="1" x14ac:dyDescent="0.2">
      <c r="A90" s="13"/>
      <c r="B90" s="73"/>
      <c r="C90" s="71" t="s">
        <v>5613</v>
      </c>
      <c r="D90" s="76" t="s">
        <v>69</v>
      </c>
      <c r="E90" s="12">
        <v>44491</v>
      </c>
      <c r="F90" s="74" t="s">
        <v>523</v>
      </c>
      <c r="G90" s="12" t="s">
        <v>59</v>
      </c>
      <c r="H90" s="75" t="s">
        <v>5468</v>
      </c>
      <c r="I90" s="15">
        <v>100</v>
      </c>
      <c r="J90" s="15">
        <v>60</v>
      </c>
      <c r="K90" s="15">
        <v>26</v>
      </c>
      <c r="L90" s="15">
        <v>18</v>
      </c>
      <c r="M90" s="79">
        <v>39</v>
      </c>
      <c r="N90" s="101">
        <v>39</v>
      </c>
      <c r="O90" s="63">
        <v>2530</v>
      </c>
      <c r="P90" s="64">
        <f>Table2245789101123456789101112131415161718192021222324252627282930313233343536373839404142[[#This Row],[PEMBULATAN]]*O90</f>
        <v>98670</v>
      </c>
    </row>
    <row r="91" spans="1:16" ht="26.25" customHeight="1" x14ac:dyDescent="0.2">
      <c r="A91" s="13"/>
      <c r="B91" s="73"/>
      <c r="C91" s="71" t="s">
        <v>5614</v>
      </c>
      <c r="D91" s="76" t="s">
        <v>69</v>
      </c>
      <c r="E91" s="12">
        <v>44491</v>
      </c>
      <c r="F91" s="74" t="s">
        <v>523</v>
      </c>
      <c r="G91" s="12" t="s">
        <v>59</v>
      </c>
      <c r="H91" s="75" t="s">
        <v>5468</v>
      </c>
      <c r="I91" s="15">
        <v>98</v>
      </c>
      <c r="J91" s="15">
        <v>60</v>
      </c>
      <c r="K91" s="15">
        <v>32</v>
      </c>
      <c r="L91" s="15">
        <v>18</v>
      </c>
      <c r="M91" s="79">
        <v>47.04</v>
      </c>
      <c r="N91" s="101">
        <v>47.04</v>
      </c>
      <c r="O91" s="63">
        <v>2530</v>
      </c>
      <c r="P91" s="64">
        <f>Table2245789101123456789101112131415161718192021222324252627282930313233343536373839404142[[#This Row],[PEMBULATAN]]*O91</f>
        <v>119011.2</v>
      </c>
    </row>
    <row r="92" spans="1:16" ht="26.25" customHeight="1" x14ac:dyDescent="0.2">
      <c r="A92" s="13"/>
      <c r="B92" s="73"/>
      <c r="C92" s="71" t="s">
        <v>5615</v>
      </c>
      <c r="D92" s="76" t="s">
        <v>69</v>
      </c>
      <c r="E92" s="12">
        <v>44491</v>
      </c>
      <c r="F92" s="74" t="s">
        <v>523</v>
      </c>
      <c r="G92" s="12" t="s">
        <v>59</v>
      </c>
      <c r="H92" s="75" t="s">
        <v>5468</v>
      </c>
      <c r="I92" s="15">
        <v>48</v>
      </c>
      <c r="J92" s="15">
        <v>60</v>
      </c>
      <c r="K92" s="15">
        <v>15</v>
      </c>
      <c r="L92" s="15">
        <v>7</v>
      </c>
      <c r="M92" s="79">
        <v>10.8</v>
      </c>
      <c r="N92" s="101">
        <v>10.8</v>
      </c>
      <c r="O92" s="63">
        <v>2530</v>
      </c>
      <c r="P92" s="64">
        <f>Table2245789101123456789101112131415161718192021222324252627282930313233343536373839404142[[#This Row],[PEMBULATAN]]*O92</f>
        <v>27324</v>
      </c>
    </row>
    <row r="93" spans="1:16" ht="26.25" customHeight="1" x14ac:dyDescent="0.2">
      <c r="A93" s="13"/>
      <c r="B93" s="73"/>
      <c r="C93" s="71" t="s">
        <v>5616</v>
      </c>
      <c r="D93" s="76" t="s">
        <v>69</v>
      </c>
      <c r="E93" s="12">
        <v>44491</v>
      </c>
      <c r="F93" s="74" t="s">
        <v>523</v>
      </c>
      <c r="G93" s="12" t="s">
        <v>59</v>
      </c>
      <c r="H93" s="75" t="s">
        <v>5468</v>
      </c>
      <c r="I93" s="15">
        <v>82</v>
      </c>
      <c r="J93" s="15">
        <v>58</v>
      </c>
      <c r="K93" s="15">
        <v>33</v>
      </c>
      <c r="L93" s="15">
        <v>28</v>
      </c>
      <c r="M93" s="79">
        <v>39.237000000000002</v>
      </c>
      <c r="N93" s="101">
        <v>39.237000000000002</v>
      </c>
      <c r="O93" s="63">
        <v>2530</v>
      </c>
      <c r="P93" s="64">
        <f>Table2245789101123456789101112131415161718192021222324252627282930313233343536373839404142[[#This Row],[PEMBULATAN]]*O93</f>
        <v>99269.61</v>
      </c>
    </row>
    <row r="94" spans="1:16" ht="26.25" customHeight="1" x14ac:dyDescent="0.2">
      <c r="A94" s="13"/>
      <c r="B94" s="73"/>
      <c r="C94" s="71" t="s">
        <v>5617</v>
      </c>
      <c r="D94" s="76" t="s">
        <v>69</v>
      </c>
      <c r="E94" s="12">
        <v>44491</v>
      </c>
      <c r="F94" s="74" t="s">
        <v>523</v>
      </c>
      <c r="G94" s="12" t="s">
        <v>59</v>
      </c>
      <c r="H94" s="75" t="s">
        <v>5468</v>
      </c>
      <c r="I94" s="15">
        <v>70</v>
      </c>
      <c r="J94" s="15">
        <v>53</v>
      </c>
      <c r="K94" s="15">
        <v>20</v>
      </c>
      <c r="L94" s="15">
        <v>6</v>
      </c>
      <c r="M94" s="79">
        <v>18.55</v>
      </c>
      <c r="N94" s="101">
        <v>18.55</v>
      </c>
      <c r="O94" s="63">
        <v>2530</v>
      </c>
      <c r="P94" s="64">
        <f>Table2245789101123456789101112131415161718192021222324252627282930313233343536373839404142[[#This Row],[PEMBULATAN]]*O94</f>
        <v>46931.5</v>
      </c>
    </row>
    <row r="95" spans="1:16" ht="26.25" customHeight="1" x14ac:dyDescent="0.2">
      <c r="A95" s="13"/>
      <c r="B95" s="73"/>
      <c r="C95" s="71" t="s">
        <v>5618</v>
      </c>
      <c r="D95" s="76" t="s">
        <v>69</v>
      </c>
      <c r="E95" s="12">
        <v>44491</v>
      </c>
      <c r="F95" s="74" t="s">
        <v>523</v>
      </c>
      <c r="G95" s="12" t="s">
        <v>59</v>
      </c>
      <c r="H95" s="75" t="s">
        <v>5468</v>
      </c>
      <c r="I95" s="15">
        <v>58</v>
      </c>
      <c r="J95" s="15">
        <v>48</v>
      </c>
      <c r="K95" s="15">
        <v>12</v>
      </c>
      <c r="L95" s="15">
        <v>3</v>
      </c>
      <c r="M95" s="79">
        <v>8.3520000000000003</v>
      </c>
      <c r="N95" s="101">
        <v>9</v>
      </c>
      <c r="O95" s="63">
        <v>2530</v>
      </c>
      <c r="P95" s="64">
        <f>Table2245789101123456789101112131415161718192021222324252627282930313233343536373839404142[[#This Row],[PEMBULATAN]]*O95</f>
        <v>22770</v>
      </c>
    </row>
    <row r="96" spans="1:16" ht="26.25" customHeight="1" x14ac:dyDescent="0.2">
      <c r="A96" s="13"/>
      <c r="B96" s="73"/>
      <c r="C96" s="71" t="s">
        <v>5619</v>
      </c>
      <c r="D96" s="76" t="s">
        <v>69</v>
      </c>
      <c r="E96" s="12">
        <v>44491</v>
      </c>
      <c r="F96" s="74" t="s">
        <v>523</v>
      </c>
      <c r="G96" s="12" t="s">
        <v>59</v>
      </c>
      <c r="H96" s="75" t="s">
        <v>5468</v>
      </c>
      <c r="I96" s="15">
        <v>88</v>
      </c>
      <c r="J96" s="15">
        <v>50</v>
      </c>
      <c r="K96" s="15">
        <v>53</v>
      </c>
      <c r="L96" s="15">
        <v>13</v>
      </c>
      <c r="M96" s="79">
        <v>58.3</v>
      </c>
      <c r="N96" s="101">
        <v>59</v>
      </c>
      <c r="O96" s="63">
        <v>2530</v>
      </c>
      <c r="P96" s="64">
        <f>Table2245789101123456789101112131415161718192021222324252627282930313233343536373839404142[[#This Row],[PEMBULATAN]]*O96</f>
        <v>149270</v>
      </c>
    </row>
    <row r="97" spans="1:16" ht="26.25" customHeight="1" x14ac:dyDescent="0.2">
      <c r="A97" s="13"/>
      <c r="B97" s="73"/>
      <c r="C97" s="71" t="s">
        <v>5620</v>
      </c>
      <c r="D97" s="76" t="s">
        <v>69</v>
      </c>
      <c r="E97" s="12">
        <v>44491</v>
      </c>
      <c r="F97" s="74" t="s">
        <v>523</v>
      </c>
      <c r="G97" s="12" t="s">
        <v>59</v>
      </c>
      <c r="H97" s="75" t="s">
        <v>5468</v>
      </c>
      <c r="I97" s="15">
        <v>104</v>
      </c>
      <c r="J97" s="15">
        <v>58</v>
      </c>
      <c r="K97" s="15">
        <v>35</v>
      </c>
      <c r="L97" s="15">
        <v>13</v>
      </c>
      <c r="M97" s="79">
        <v>52.78</v>
      </c>
      <c r="N97" s="101">
        <v>52.78</v>
      </c>
      <c r="O97" s="63">
        <v>2530</v>
      </c>
      <c r="P97" s="64">
        <f>Table2245789101123456789101112131415161718192021222324252627282930313233343536373839404142[[#This Row],[PEMBULATAN]]*O97</f>
        <v>133533.4</v>
      </c>
    </row>
    <row r="98" spans="1:16" ht="26.25" customHeight="1" x14ac:dyDescent="0.2">
      <c r="A98" s="13"/>
      <c r="B98" s="73"/>
      <c r="C98" s="71" t="s">
        <v>5621</v>
      </c>
      <c r="D98" s="76" t="s">
        <v>69</v>
      </c>
      <c r="E98" s="12">
        <v>44491</v>
      </c>
      <c r="F98" s="74" t="s">
        <v>523</v>
      </c>
      <c r="G98" s="12" t="s">
        <v>59</v>
      </c>
      <c r="H98" s="75" t="s">
        <v>5468</v>
      </c>
      <c r="I98" s="15">
        <v>60</v>
      </c>
      <c r="J98" s="15">
        <v>37</v>
      </c>
      <c r="K98" s="15">
        <v>28</v>
      </c>
      <c r="L98" s="15">
        <v>5</v>
      </c>
      <c r="M98" s="79">
        <v>15.54</v>
      </c>
      <c r="N98" s="101">
        <v>15.54</v>
      </c>
      <c r="O98" s="63">
        <v>2530</v>
      </c>
      <c r="P98" s="64">
        <f>Table2245789101123456789101112131415161718192021222324252627282930313233343536373839404142[[#This Row],[PEMBULATAN]]*O98</f>
        <v>39316.199999999997</v>
      </c>
    </row>
    <row r="99" spans="1:16" ht="26.25" customHeight="1" x14ac:dyDescent="0.2">
      <c r="A99" s="13"/>
      <c r="B99" s="73"/>
      <c r="C99" s="71" t="s">
        <v>5622</v>
      </c>
      <c r="D99" s="76" t="s">
        <v>69</v>
      </c>
      <c r="E99" s="12">
        <v>44491</v>
      </c>
      <c r="F99" s="74" t="s">
        <v>523</v>
      </c>
      <c r="G99" s="12" t="s">
        <v>59</v>
      </c>
      <c r="H99" s="75" t="s">
        <v>5468</v>
      </c>
      <c r="I99" s="15">
        <v>72</v>
      </c>
      <c r="J99" s="15">
        <v>60</v>
      </c>
      <c r="K99" s="15">
        <v>27</v>
      </c>
      <c r="L99" s="15">
        <v>7</v>
      </c>
      <c r="M99" s="79">
        <v>29.16</v>
      </c>
      <c r="N99" s="101">
        <v>29.16</v>
      </c>
      <c r="O99" s="63">
        <v>2530</v>
      </c>
      <c r="P99" s="64">
        <f>Table2245789101123456789101112131415161718192021222324252627282930313233343536373839404142[[#This Row],[PEMBULATAN]]*O99</f>
        <v>73774.8</v>
      </c>
    </row>
    <row r="100" spans="1:16" ht="26.25" customHeight="1" x14ac:dyDescent="0.2">
      <c r="A100" s="13"/>
      <c r="B100" s="73"/>
      <c r="C100" s="71" t="s">
        <v>5623</v>
      </c>
      <c r="D100" s="76" t="s">
        <v>69</v>
      </c>
      <c r="E100" s="12">
        <v>44491</v>
      </c>
      <c r="F100" s="74" t="s">
        <v>523</v>
      </c>
      <c r="G100" s="12" t="s">
        <v>59</v>
      </c>
      <c r="H100" s="75" t="s">
        <v>5468</v>
      </c>
      <c r="I100" s="15">
        <v>44</v>
      </c>
      <c r="J100" s="15">
        <v>24</v>
      </c>
      <c r="K100" s="15">
        <v>42</v>
      </c>
      <c r="L100" s="15">
        <v>11</v>
      </c>
      <c r="M100" s="79">
        <v>11.087999999999999</v>
      </c>
      <c r="N100" s="101">
        <v>11.087999999999999</v>
      </c>
      <c r="O100" s="63">
        <v>2530</v>
      </c>
      <c r="P100" s="64">
        <f>Table2245789101123456789101112131415161718192021222324252627282930313233343536373839404142[[#This Row],[PEMBULATAN]]*O100</f>
        <v>28052.639999999999</v>
      </c>
    </row>
    <row r="101" spans="1:16" ht="26.25" customHeight="1" x14ac:dyDescent="0.2">
      <c r="A101" s="13"/>
      <c r="B101" s="73"/>
      <c r="C101" s="71" t="s">
        <v>5624</v>
      </c>
      <c r="D101" s="76" t="s">
        <v>69</v>
      </c>
      <c r="E101" s="12">
        <v>44491</v>
      </c>
      <c r="F101" s="74" t="s">
        <v>523</v>
      </c>
      <c r="G101" s="12" t="s">
        <v>59</v>
      </c>
      <c r="H101" s="75" t="s">
        <v>5468</v>
      </c>
      <c r="I101" s="15">
        <v>52</v>
      </c>
      <c r="J101" s="15">
        <v>47</v>
      </c>
      <c r="K101" s="15">
        <v>31</v>
      </c>
      <c r="L101" s="15">
        <v>17</v>
      </c>
      <c r="M101" s="79">
        <v>18.940999999999999</v>
      </c>
      <c r="N101" s="101">
        <v>18.940999999999999</v>
      </c>
      <c r="O101" s="63">
        <v>2530</v>
      </c>
      <c r="P101" s="64">
        <f>Table2245789101123456789101112131415161718192021222324252627282930313233343536373839404142[[#This Row],[PEMBULATAN]]*O101</f>
        <v>47920.729999999996</v>
      </c>
    </row>
    <row r="102" spans="1:16" ht="26.25" customHeight="1" x14ac:dyDescent="0.2">
      <c r="A102" s="13"/>
      <c r="B102" s="73"/>
      <c r="C102" s="71" t="s">
        <v>5625</v>
      </c>
      <c r="D102" s="76" t="s">
        <v>69</v>
      </c>
      <c r="E102" s="12">
        <v>44491</v>
      </c>
      <c r="F102" s="74" t="s">
        <v>523</v>
      </c>
      <c r="G102" s="12" t="s">
        <v>59</v>
      </c>
      <c r="H102" s="75" t="s">
        <v>5468</v>
      </c>
      <c r="I102" s="15">
        <v>55</v>
      </c>
      <c r="J102" s="15">
        <v>30</v>
      </c>
      <c r="K102" s="15">
        <v>28</v>
      </c>
      <c r="L102" s="15">
        <v>8</v>
      </c>
      <c r="M102" s="79">
        <v>11.55</v>
      </c>
      <c r="N102" s="101">
        <v>11.55</v>
      </c>
      <c r="O102" s="63">
        <v>2530</v>
      </c>
      <c r="P102" s="64">
        <f>Table2245789101123456789101112131415161718192021222324252627282930313233343536373839404142[[#This Row],[PEMBULATAN]]*O102</f>
        <v>29221.5</v>
      </c>
    </row>
    <row r="103" spans="1:16" ht="26.25" customHeight="1" x14ac:dyDescent="0.2">
      <c r="A103" s="13"/>
      <c r="B103" s="73"/>
      <c r="C103" s="71" t="s">
        <v>5626</v>
      </c>
      <c r="D103" s="76" t="s">
        <v>69</v>
      </c>
      <c r="E103" s="12">
        <v>44491</v>
      </c>
      <c r="F103" s="74" t="s">
        <v>523</v>
      </c>
      <c r="G103" s="12" t="s">
        <v>59</v>
      </c>
      <c r="H103" s="75" t="s">
        <v>5468</v>
      </c>
      <c r="I103" s="15">
        <v>56</v>
      </c>
      <c r="J103" s="15">
        <v>43</v>
      </c>
      <c r="K103" s="15">
        <v>40</v>
      </c>
      <c r="L103" s="15">
        <v>15</v>
      </c>
      <c r="M103" s="79">
        <v>24.08</v>
      </c>
      <c r="N103" s="101">
        <v>24.08</v>
      </c>
      <c r="O103" s="63">
        <v>2530</v>
      </c>
      <c r="P103" s="64">
        <f>Table2245789101123456789101112131415161718192021222324252627282930313233343536373839404142[[#This Row],[PEMBULATAN]]*O103</f>
        <v>60922.399999999994</v>
      </c>
    </row>
    <row r="104" spans="1:16" ht="26.25" customHeight="1" x14ac:dyDescent="0.2">
      <c r="A104" s="13"/>
      <c r="B104" s="73"/>
      <c r="C104" s="71" t="s">
        <v>5627</v>
      </c>
      <c r="D104" s="76" t="s">
        <v>69</v>
      </c>
      <c r="E104" s="12">
        <v>44491</v>
      </c>
      <c r="F104" s="74" t="s">
        <v>523</v>
      </c>
      <c r="G104" s="12" t="s">
        <v>59</v>
      </c>
      <c r="H104" s="75" t="s">
        <v>5468</v>
      </c>
      <c r="I104" s="15">
        <v>32</v>
      </c>
      <c r="J104" s="15">
        <v>30</v>
      </c>
      <c r="K104" s="15">
        <v>37</v>
      </c>
      <c r="L104" s="15">
        <v>6</v>
      </c>
      <c r="M104" s="79">
        <v>8.8800000000000008</v>
      </c>
      <c r="N104" s="101">
        <v>8.8800000000000008</v>
      </c>
      <c r="O104" s="63">
        <v>2530</v>
      </c>
      <c r="P104" s="64">
        <f>Table2245789101123456789101112131415161718192021222324252627282930313233343536373839404142[[#This Row],[PEMBULATAN]]*O104</f>
        <v>22466.400000000001</v>
      </c>
    </row>
    <row r="105" spans="1:16" ht="26.25" customHeight="1" x14ac:dyDescent="0.2">
      <c r="A105" s="13"/>
      <c r="B105" s="73"/>
      <c r="C105" s="71" t="s">
        <v>5628</v>
      </c>
      <c r="D105" s="76" t="s">
        <v>69</v>
      </c>
      <c r="E105" s="12">
        <v>44491</v>
      </c>
      <c r="F105" s="74" t="s">
        <v>523</v>
      </c>
      <c r="G105" s="12" t="s">
        <v>59</v>
      </c>
      <c r="H105" s="75" t="s">
        <v>5468</v>
      </c>
      <c r="I105" s="15">
        <v>63</v>
      </c>
      <c r="J105" s="15">
        <v>38</v>
      </c>
      <c r="K105" s="15">
        <v>23</v>
      </c>
      <c r="L105" s="15">
        <v>12</v>
      </c>
      <c r="M105" s="79">
        <v>13.765499999999999</v>
      </c>
      <c r="N105" s="101">
        <v>13.765499999999999</v>
      </c>
      <c r="O105" s="63">
        <v>2530</v>
      </c>
      <c r="P105" s="64">
        <f>Table2245789101123456789101112131415161718192021222324252627282930313233343536373839404142[[#This Row],[PEMBULATAN]]*O105</f>
        <v>34826.714999999997</v>
      </c>
    </row>
    <row r="106" spans="1:16" ht="26.25" customHeight="1" x14ac:dyDescent="0.2">
      <c r="A106" s="13"/>
      <c r="B106" s="73"/>
      <c r="C106" s="71" t="s">
        <v>5629</v>
      </c>
      <c r="D106" s="76" t="s">
        <v>69</v>
      </c>
      <c r="E106" s="12">
        <v>44491</v>
      </c>
      <c r="F106" s="74" t="s">
        <v>523</v>
      </c>
      <c r="G106" s="12" t="s">
        <v>59</v>
      </c>
      <c r="H106" s="75" t="s">
        <v>5468</v>
      </c>
      <c r="I106" s="15">
        <v>65</v>
      </c>
      <c r="J106" s="15">
        <v>33</v>
      </c>
      <c r="K106" s="15">
        <v>20</v>
      </c>
      <c r="L106" s="15">
        <v>2</v>
      </c>
      <c r="M106" s="79">
        <v>10.725</v>
      </c>
      <c r="N106" s="101">
        <v>10.725</v>
      </c>
      <c r="O106" s="63">
        <v>2530</v>
      </c>
      <c r="P106" s="64">
        <f>Table2245789101123456789101112131415161718192021222324252627282930313233343536373839404142[[#This Row],[PEMBULATAN]]*O106</f>
        <v>27134.25</v>
      </c>
    </row>
    <row r="107" spans="1:16" ht="26.25" customHeight="1" x14ac:dyDescent="0.2">
      <c r="A107" s="13"/>
      <c r="B107" s="73"/>
      <c r="C107" s="71" t="s">
        <v>5630</v>
      </c>
      <c r="D107" s="76" t="s">
        <v>69</v>
      </c>
      <c r="E107" s="12">
        <v>44491</v>
      </c>
      <c r="F107" s="74" t="s">
        <v>523</v>
      </c>
      <c r="G107" s="12" t="s">
        <v>59</v>
      </c>
      <c r="H107" s="75" t="s">
        <v>5468</v>
      </c>
      <c r="I107" s="15">
        <v>56</v>
      </c>
      <c r="J107" s="15">
        <v>36</v>
      </c>
      <c r="K107" s="15">
        <v>34</v>
      </c>
      <c r="L107" s="15">
        <v>3</v>
      </c>
      <c r="M107" s="79">
        <v>17.135999999999999</v>
      </c>
      <c r="N107" s="101">
        <v>17.135999999999999</v>
      </c>
      <c r="O107" s="63">
        <v>2530</v>
      </c>
      <c r="P107" s="64">
        <f>Table2245789101123456789101112131415161718192021222324252627282930313233343536373839404142[[#This Row],[PEMBULATAN]]*O107</f>
        <v>43354.079999999994</v>
      </c>
    </row>
    <row r="108" spans="1:16" ht="26.25" customHeight="1" x14ac:dyDescent="0.2">
      <c r="A108" s="13"/>
      <c r="B108" s="73"/>
      <c r="C108" s="71" t="s">
        <v>5631</v>
      </c>
      <c r="D108" s="76" t="s">
        <v>69</v>
      </c>
      <c r="E108" s="12">
        <v>44491</v>
      </c>
      <c r="F108" s="74" t="s">
        <v>523</v>
      </c>
      <c r="G108" s="12" t="s">
        <v>59</v>
      </c>
      <c r="H108" s="75" t="s">
        <v>5468</v>
      </c>
      <c r="I108" s="15">
        <v>88</v>
      </c>
      <c r="J108" s="15">
        <v>56</v>
      </c>
      <c r="K108" s="15">
        <v>13</v>
      </c>
      <c r="L108" s="15">
        <v>1</v>
      </c>
      <c r="M108" s="79">
        <v>16.015999999999998</v>
      </c>
      <c r="N108" s="101">
        <v>16.015999999999998</v>
      </c>
      <c r="O108" s="63">
        <v>2530</v>
      </c>
      <c r="P108" s="64">
        <f>Table2245789101123456789101112131415161718192021222324252627282930313233343536373839404142[[#This Row],[PEMBULATAN]]*O108</f>
        <v>40520.479999999996</v>
      </c>
    </row>
    <row r="109" spans="1:16" ht="26.25" customHeight="1" x14ac:dyDescent="0.2">
      <c r="A109" s="13"/>
      <c r="B109" s="73"/>
      <c r="C109" s="71" t="s">
        <v>5632</v>
      </c>
      <c r="D109" s="76" t="s">
        <v>69</v>
      </c>
      <c r="E109" s="12">
        <v>44491</v>
      </c>
      <c r="F109" s="74" t="s">
        <v>523</v>
      </c>
      <c r="G109" s="12" t="s">
        <v>59</v>
      </c>
      <c r="H109" s="75" t="s">
        <v>5468</v>
      </c>
      <c r="I109" s="15">
        <v>100</v>
      </c>
      <c r="J109" s="15">
        <v>8</v>
      </c>
      <c r="K109" s="15">
        <v>8</v>
      </c>
      <c r="L109" s="15">
        <v>1</v>
      </c>
      <c r="M109" s="79">
        <v>1.6</v>
      </c>
      <c r="N109" s="101">
        <v>1.6</v>
      </c>
      <c r="O109" s="63">
        <v>2530</v>
      </c>
      <c r="P109" s="64">
        <f>Table2245789101123456789101112131415161718192021222324252627282930313233343536373839404142[[#This Row],[PEMBULATAN]]*O109</f>
        <v>4048</v>
      </c>
    </row>
    <row r="110" spans="1:16" ht="26.25" customHeight="1" x14ac:dyDescent="0.2">
      <c r="A110" s="13"/>
      <c r="B110" s="73"/>
      <c r="C110" s="71" t="s">
        <v>5633</v>
      </c>
      <c r="D110" s="76" t="s">
        <v>69</v>
      </c>
      <c r="E110" s="12">
        <v>44491</v>
      </c>
      <c r="F110" s="74" t="s">
        <v>523</v>
      </c>
      <c r="G110" s="12" t="s">
        <v>59</v>
      </c>
      <c r="H110" s="75" t="s">
        <v>5468</v>
      </c>
      <c r="I110" s="15">
        <v>64</v>
      </c>
      <c r="J110" s="15">
        <v>35</v>
      </c>
      <c r="K110" s="15">
        <v>26</v>
      </c>
      <c r="L110" s="15">
        <v>5</v>
      </c>
      <c r="M110" s="79">
        <v>14.56</v>
      </c>
      <c r="N110" s="101">
        <v>14.56</v>
      </c>
      <c r="O110" s="63">
        <v>2530</v>
      </c>
      <c r="P110" s="64">
        <f>Table2245789101123456789101112131415161718192021222324252627282930313233343536373839404142[[#This Row],[PEMBULATAN]]*O110</f>
        <v>36836.800000000003</v>
      </c>
    </row>
    <row r="111" spans="1:16" ht="26.25" customHeight="1" x14ac:dyDescent="0.2">
      <c r="A111" s="13"/>
      <c r="B111" s="73"/>
      <c r="C111" s="71" t="s">
        <v>5634</v>
      </c>
      <c r="D111" s="76" t="s">
        <v>69</v>
      </c>
      <c r="E111" s="12">
        <v>44491</v>
      </c>
      <c r="F111" s="74" t="s">
        <v>523</v>
      </c>
      <c r="G111" s="12" t="s">
        <v>59</v>
      </c>
      <c r="H111" s="75" t="s">
        <v>5468</v>
      </c>
      <c r="I111" s="15">
        <v>53</v>
      </c>
      <c r="J111" s="15">
        <v>24</v>
      </c>
      <c r="K111" s="15">
        <v>50</v>
      </c>
      <c r="L111" s="15">
        <v>2</v>
      </c>
      <c r="M111" s="79">
        <v>15.9</v>
      </c>
      <c r="N111" s="101">
        <v>15.9</v>
      </c>
      <c r="O111" s="63">
        <v>2530</v>
      </c>
      <c r="P111" s="64">
        <f>Table2245789101123456789101112131415161718192021222324252627282930313233343536373839404142[[#This Row],[PEMBULATAN]]*O111</f>
        <v>40227</v>
      </c>
    </row>
    <row r="112" spans="1:16" ht="26.25" customHeight="1" x14ac:dyDescent="0.2">
      <c r="A112" s="13"/>
      <c r="B112" s="73"/>
      <c r="C112" s="71" t="s">
        <v>5635</v>
      </c>
      <c r="D112" s="76" t="s">
        <v>69</v>
      </c>
      <c r="E112" s="12">
        <v>44491</v>
      </c>
      <c r="F112" s="74" t="s">
        <v>523</v>
      </c>
      <c r="G112" s="12" t="s">
        <v>59</v>
      </c>
      <c r="H112" s="75" t="s">
        <v>5468</v>
      </c>
      <c r="I112" s="15">
        <v>170</v>
      </c>
      <c r="J112" s="15">
        <v>10</v>
      </c>
      <c r="K112" s="15">
        <v>10</v>
      </c>
      <c r="L112" s="15">
        <v>6</v>
      </c>
      <c r="M112" s="79">
        <v>4.25</v>
      </c>
      <c r="N112" s="101">
        <v>6</v>
      </c>
      <c r="O112" s="63">
        <v>2530</v>
      </c>
      <c r="P112" s="64">
        <f>Table2245789101123456789101112131415161718192021222324252627282930313233343536373839404142[[#This Row],[PEMBULATAN]]*O112</f>
        <v>15180</v>
      </c>
    </row>
    <row r="113" spans="1:16" ht="26.25" customHeight="1" x14ac:dyDescent="0.2">
      <c r="A113" s="13"/>
      <c r="B113" s="73"/>
      <c r="C113" s="71" t="s">
        <v>5636</v>
      </c>
      <c r="D113" s="76" t="s">
        <v>69</v>
      </c>
      <c r="E113" s="12">
        <v>44491</v>
      </c>
      <c r="F113" s="74" t="s">
        <v>523</v>
      </c>
      <c r="G113" s="12" t="s">
        <v>59</v>
      </c>
      <c r="H113" s="75" t="s">
        <v>5468</v>
      </c>
      <c r="I113" s="15">
        <v>62</v>
      </c>
      <c r="J113" s="15">
        <v>50</v>
      </c>
      <c r="K113" s="15">
        <v>31</v>
      </c>
      <c r="L113" s="15">
        <v>4</v>
      </c>
      <c r="M113" s="79">
        <v>24.024999999999999</v>
      </c>
      <c r="N113" s="101">
        <v>24.024999999999999</v>
      </c>
      <c r="O113" s="63">
        <v>2530</v>
      </c>
      <c r="P113" s="64">
        <f>Table2245789101123456789101112131415161718192021222324252627282930313233343536373839404142[[#This Row],[PEMBULATAN]]*O113</f>
        <v>60783.25</v>
      </c>
    </row>
    <row r="114" spans="1:16" ht="26.25" customHeight="1" x14ac:dyDescent="0.2">
      <c r="A114" s="13"/>
      <c r="B114" s="73"/>
      <c r="C114" s="71" t="s">
        <v>5637</v>
      </c>
      <c r="D114" s="76" t="s">
        <v>69</v>
      </c>
      <c r="E114" s="12">
        <v>44491</v>
      </c>
      <c r="F114" s="74" t="s">
        <v>523</v>
      </c>
      <c r="G114" s="12" t="s">
        <v>59</v>
      </c>
      <c r="H114" s="75" t="s">
        <v>5468</v>
      </c>
      <c r="I114" s="15">
        <v>68</v>
      </c>
      <c r="J114" s="15">
        <v>48</v>
      </c>
      <c r="K114" s="15">
        <v>28</v>
      </c>
      <c r="L114" s="15">
        <v>15</v>
      </c>
      <c r="M114" s="79">
        <v>22.847999999999999</v>
      </c>
      <c r="N114" s="101">
        <v>22.847999999999999</v>
      </c>
      <c r="O114" s="63">
        <v>2530</v>
      </c>
      <c r="P114" s="64">
        <f>Table2245789101123456789101112131415161718192021222324252627282930313233343536373839404142[[#This Row],[PEMBULATAN]]*O114</f>
        <v>57805.439999999995</v>
      </c>
    </row>
    <row r="115" spans="1:16" ht="26.25" customHeight="1" x14ac:dyDescent="0.2">
      <c r="A115" s="13"/>
      <c r="B115" s="73"/>
      <c r="C115" s="71" t="s">
        <v>5638</v>
      </c>
      <c r="D115" s="76" t="s">
        <v>69</v>
      </c>
      <c r="E115" s="12">
        <v>44491</v>
      </c>
      <c r="F115" s="74" t="s">
        <v>523</v>
      </c>
      <c r="G115" s="12" t="s">
        <v>59</v>
      </c>
      <c r="H115" s="75" t="s">
        <v>5468</v>
      </c>
      <c r="I115" s="15">
        <v>45</v>
      </c>
      <c r="J115" s="15">
        <v>48</v>
      </c>
      <c r="K115" s="15">
        <v>26</v>
      </c>
      <c r="L115" s="15">
        <v>4</v>
      </c>
      <c r="M115" s="79">
        <v>14.04</v>
      </c>
      <c r="N115" s="101">
        <v>14.04</v>
      </c>
      <c r="O115" s="63">
        <v>2530</v>
      </c>
      <c r="P115" s="64">
        <f>Table2245789101123456789101112131415161718192021222324252627282930313233343536373839404142[[#This Row],[PEMBULATAN]]*O115</f>
        <v>35521.199999999997</v>
      </c>
    </row>
    <row r="116" spans="1:16" ht="26.25" customHeight="1" x14ac:dyDescent="0.2">
      <c r="A116" s="13"/>
      <c r="B116" s="73"/>
      <c r="C116" s="71" t="s">
        <v>5639</v>
      </c>
      <c r="D116" s="76" t="s">
        <v>69</v>
      </c>
      <c r="E116" s="12">
        <v>44491</v>
      </c>
      <c r="F116" s="74" t="s">
        <v>523</v>
      </c>
      <c r="G116" s="12" t="s">
        <v>59</v>
      </c>
      <c r="H116" s="75" t="s">
        <v>5468</v>
      </c>
      <c r="I116" s="15">
        <v>48</v>
      </c>
      <c r="J116" s="15">
        <v>44</v>
      </c>
      <c r="K116" s="15">
        <v>34</v>
      </c>
      <c r="L116" s="15">
        <v>10</v>
      </c>
      <c r="M116" s="79">
        <v>17.952000000000002</v>
      </c>
      <c r="N116" s="101">
        <v>17.952000000000002</v>
      </c>
      <c r="O116" s="63">
        <v>2530</v>
      </c>
      <c r="P116" s="64">
        <f>Table2245789101123456789101112131415161718192021222324252627282930313233343536373839404142[[#This Row],[PEMBULATAN]]*O116</f>
        <v>45418.560000000005</v>
      </c>
    </row>
    <row r="117" spans="1:16" ht="26.25" customHeight="1" x14ac:dyDescent="0.2">
      <c r="A117" s="13"/>
      <c r="B117" s="73"/>
      <c r="C117" s="71" t="s">
        <v>5640</v>
      </c>
      <c r="D117" s="76" t="s">
        <v>69</v>
      </c>
      <c r="E117" s="12">
        <v>44491</v>
      </c>
      <c r="F117" s="74" t="s">
        <v>523</v>
      </c>
      <c r="G117" s="12" t="s">
        <v>59</v>
      </c>
      <c r="H117" s="75" t="s">
        <v>5468</v>
      </c>
      <c r="I117" s="15">
        <v>42</v>
      </c>
      <c r="J117" s="15">
        <v>28</v>
      </c>
      <c r="K117" s="15">
        <v>28</v>
      </c>
      <c r="L117" s="15">
        <v>9</v>
      </c>
      <c r="M117" s="79">
        <v>8.2319999999999993</v>
      </c>
      <c r="N117" s="101">
        <v>9</v>
      </c>
      <c r="O117" s="63">
        <v>2530</v>
      </c>
      <c r="P117" s="64">
        <f>Table2245789101123456789101112131415161718192021222324252627282930313233343536373839404142[[#This Row],[PEMBULATAN]]*O117</f>
        <v>22770</v>
      </c>
    </row>
    <row r="118" spans="1:16" ht="26.25" customHeight="1" x14ac:dyDescent="0.2">
      <c r="A118" s="13"/>
      <c r="B118" s="73"/>
      <c r="C118" s="71" t="s">
        <v>5641</v>
      </c>
      <c r="D118" s="76" t="s">
        <v>69</v>
      </c>
      <c r="E118" s="12">
        <v>44491</v>
      </c>
      <c r="F118" s="74" t="s">
        <v>523</v>
      </c>
      <c r="G118" s="12" t="s">
        <v>59</v>
      </c>
      <c r="H118" s="75" t="s">
        <v>5468</v>
      </c>
      <c r="I118" s="15">
        <v>58</v>
      </c>
      <c r="J118" s="15">
        <v>58</v>
      </c>
      <c r="K118" s="15">
        <v>20</v>
      </c>
      <c r="L118" s="15">
        <v>7</v>
      </c>
      <c r="M118" s="79">
        <v>16.82</v>
      </c>
      <c r="N118" s="101">
        <v>16.82</v>
      </c>
      <c r="O118" s="63">
        <v>2530</v>
      </c>
      <c r="P118" s="64">
        <f>Table2245789101123456789101112131415161718192021222324252627282930313233343536373839404142[[#This Row],[PEMBULATAN]]*O118</f>
        <v>42554.6</v>
      </c>
    </row>
    <row r="119" spans="1:16" ht="26.25" customHeight="1" x14ac:dyDescent="0.2">
      <c r="A119" s="13"/>
      <c r="B119" s="73"/>
      <c r="C119" s="71" t="s">
        <v>5642</v>
      </c>
      <c r="D119" s="76" t="s">
        <v>69</v>
      </c>
      <c r="E119" s="12">
        <v>44491</v>
      </c>
      <c r="F119" s="74" t="s">
        <v>523</v>
      </c>
      <c r="G119" s="12" t="s">
        <v>59</v>
      </c>
      <c r="H119" s="75" t="s">
        <v>5468</v>
      </c>
      <c r="I119" s="15">
        <v>92</v>
      </c>
      <c r="J119" s="15">
        <v>30</v>
      </c>
      <c r="K119" s="15">
        <v>9</v>
      </c>
      <c r="L119" s="15">
        <v>1</v>
      </c>
      <c r="M119" s="79">
        <v>6.21</v>
      </c>
      <c r="N119" s="101">
        <v>6.21</v>
      </c>
      <c r="O119" s="63">
        <v>2530</v>
      </c>
      <c r="P119" s="64">
        <f>Table2245789101123456789101112131415161718192021222324252627282930313233343536373839404142[[#This Row],[PEMBULATAN]]*O119</f>
        <v>15711.3</v>
      </c>
    </row>
    <row r="120" spans="1:16" ht="26.25" customHeight="1" x14ac:dyDescent="0.2">
      <c r="A120" s="13"/>
      <c r="B120" s="73"/>
      <c r="C120" s="71" t="s">
        <v>5643</v>
      </c>
      <c r="D120" s="76" t="s">
        <v>69</v>
      </c>
      <c r="E120" s="12">
        <v>44491</v>
      </c>
      <c r="F120" s="74" t="s">
        <v>523</v>
      </c>
      <c r="G120" s="12" t="s">
        <v>59</v>
      </c>
      <c r="H120" s="75" t="s">
        <v>5468</v>
      </c>
      <c r="I120" s="15">
        <v>72</v>
      </c>
      <c r="J120" s="15">
        <v>48</v>
      </c>
      <c r="K120" s="15">
        <v>30</v>
      </c>
      <c r="L120" s="15">
        <v>18</v>
      </c>
      <c r="M120" s="79">
        <v>25.92</v>
      </c>
      <c r="N120" s="101">
        <v>25.92</v>
      </c>
      <c r="O120" s="63">
        <v>2530</v>
      </c>
      <c r="P120" s="64">
        <f>Table2245789101123456789101112131415161718192021222324252627282930313233343536373839404142[[#This Row],[PEMBULATAN]]*O120</f>
        <v>65577.600000000006</v>
      </c>
    </row>
    <row r="121" spans="1:16" ht="26.25" customHeight="1" x14ac:dyDescent="0.2">
      <c r="A121" s="13"/>
      <c r="B121" s="73"/>
      <c r="C121" s="71" t="s">
        <v>5644</v>
      </c>
      <c r="D121" s="76" t="s">
        <v>69</v>
      </c>
      <c r="E121" s="12">
        <v>44491</v>
      </c>
      <c r="F121" s="74" t="s">
        <v>523</v>
      </c>
      <c r="G121" s="12" t="s">
        <v>59</v>
      </c>
      <c r="H121" s="75" t="s">
        <v>5468</v>
      </c>
      <c r="I121" s="15">
        <v>67</v>
      </c>
      <c r="J121" s="15">
        <v>17</v>
      </c>
      <c r="K121" s="15">
        <v>25</v>
      </c>
      <c r="L121" s="15">
        <v>5</v>
      </c>
      <c r="M121" s="79">
        <v>7.1187500000000004</v>
      </c>
      <c r="N121" s="101">
        <v>7.1187500000000004</v>
      </c>
      <c r="O121" s="63">
        <v>2530</v>
      </c>
      <c r="P121" s="64">
        <f>Table2245789101123456789101112131415161718192021222324252627282930313233343536373839404142[[#This Row],[PEMBULATAN]]*O121</f>
        <v>18010.4375</v>
      </c>
    </row>
    <row r="122" spans="1:16" ht="26.25" customHeight="1" x14ac:dyDescent="0.2">
      <c r="A122" s="13"/>
      <c r="B122" s="73"/>
      <c r="C122" s="71" t="s">
        <v>5645</v>
      </c>
      <c r="D122" s="76" t="s">
        <v>69</v>
      </c>
      <c r="E122" s="12">
        <v>44491</v>
      </c>
      <c r="F122" s="74" t="s">
        <v>523</v>
      </c>
      <c r="G122" s="12" t="s">
        <v>59</v>
      </c>
      <c r="H122" s="75" t="s">
        <v>5468</v>
      </c>
      <c r="I122" s="15">
        <v>63</v>
      </c>
      <c r="J122" s="15">
        <v>30</v>
      </c>
      <c r="K122" s="15">
        <v>11</v>
      </c>
      <c r="L122" s="15">
        <v>2</v>
      </c>
      <c r="M122" s="79">
        <v>5.1974999999999998</v>
      </c>
      <c r="N122" s="101">
        <v>5.1974999999999998</v>
      </c>
      <c r="O122" s="63">
        <v>2530</v>
      </c>
      <c r="P122" s="64">
        <f>Table2245789101123456789101112131415161718192021222324252627282930313233343536373839404142[[#This Row],[PEMBULATAN]]*O122</f>
        <v>13149.674999999999</v>
      </c>
    </row>
    <row r="123" spans="1:16" ht="26.25" customHeight="1" x14ac:dyDescent="0.2">
      <c r="A123" s="13"/>
      <c r="B123" s="73"/>
      <c r="C123" s="71" t="s">
        <v>5646</v>
      </c>
      <c r="D123" s="76" t="s">
        <v>69</v>
      </c>
      <c r="E123" s="12">
        <v>44491</v>
      </c>
      <c r="F123" s="74" t="s">
        <v>523</v>
      </c>
      <c r="G123" s="12" t="s">
        <v>59</v>
      </c>
      <c r="H123" s="75" t="s">
        <v>5468</v>
      </c>
      <c r="I123" s="15">
        <v>77</v>
      </c>
      <c r="J123" s="15">
        <v>58</v>
      </c>
      <c r="K123" s="15">
        <v>28</v>
      </c>
      <c r="L123" s="15">
        <v>5</v>
      </c>
      <c r="M123" s="79">
        <v>31.262</v>
      </c>
      <c r="N123" s="101">
        <v>31.262</v>
      </c>
      <c r="O123" s="63">
        <v>2530</v>
      </c>
      <c r="P123" s="64">
        <f>Table2245789101123456789101112131415161718192021222324252627282930313233343536373839404142[[#This Row],[PEMBULATAN]]*O123</f>
        <v>79092.86</v>
      </c>
    </row>
    <row r="124" spans="1:16" ht="26.25" customHeight="1" x14ac:dyDescent="0.2">
      <c r="A124" s="13"/>
      <c r="B124" s="73"/>
      <c r="C124" s="71" t="s">
        <v>5647</v>
      </c>
      <c r="D124" s="76" t="s">
        <v>69</v>
      </c>
      <c r="E124" s="12">
        <v>44491</v>
      </c>
      <c r="F124" s="74" t="s">
        <v>523</v>
      </c>
      <c r="G124" s="12" t="s">
        <v>59</v>
      </c>
      <c r="H124" s="75" t="s">
        <v>5468</v>
      </c>
      <c r="I124" s="15">
        <v>62</v>
      </c>
      <c r="J124" s="15">
        <v>53</v>
      </c>
      <c r="K124" s="15">
        <v>26</v>
      </c>
      <c r="L124" s="15">
        <v>4</v>
      </c>
      <c r="M124" s="79">
        <v>21.359000000000002</v>
      </c>
      <c r="N124" s="101">
        <v>22</v>
      </c>
      <c r="O124" s="63">
        <v>2530</v>
      </c>
      <c r="P124" s="64">
        <f>Table2245789101123456789101112131415161718192021222324252627282930313233343536373839404142[[#This Row],[PEMBULATAN]]*O124</f>
        <v>55660</v>
      </c>
    </row>
    <row r="125" spans="1:16" ht="26.25" customHeight="1" x14ac:dyDescent="0.2">
      <c r="A125" s="13"/>
      <c r="B125" s="73"/>
      <c r="C125" s="71" t="s">
        <v>5648</v>
      </c>
      <c r="D125" s="76" t="s">
        <v>69</v>
      </c>
      <c r="E125" s="12">
        <v>44491</v>
      </c>
      <c r="F125" s="74" t="s">
        <v>523</v>
      </c>
      <c r="G125" s="12" t="s">
        <v>59</v>
      </c>
      <c r="H125" s="75" t="s">
        <v>5468</v>
      </c>
      <c r="I125" s="15">
        <v>50</v>
      </c>
      <c r="J125" s="15">
        <v>43</v>
      </c>
      <c r="K125" s="15">
        <v>27</v>
      </c>
      <c r="L125" s="15">
        <v>20</v>
      </c>
      <c r="M125" s="79">
        <v>14.512499999999999</v>
      </c>
      <c r="N125" s="101">
        <v>20</v>
      </c>
      <c r="O125" s="63">
        <v>2530</v>
      </c>
      <c r="P125" s="64">
        <f>Table2245789101123456789101112131415161718192021222324252627282930313233343536373839404142[[#This Row],[PEMBULATAN]]*O125</f>
        <v>50600</v>
      </c>
    </row>
    <row r="126" spans="1:16" ht="26.25" customHeight="1" x14ac:dyDescent="0.2">
      <c r="A126" s="13"/>
      <c r="B126" s="73"/>
      <c r="C126" s="71" t="s">
        <v>5649</v>
      </c>
      <c r="D126" s="76" t="s">
        <v>69</v>
      </c>
      <c r="E126" s="12">
        <v>44491</v>
      </c>
      <c r="F126" s="74" t="s">
        <v>523</v>
      </c>
      <c r="G126" s="12" t="s">
        <v>59</v>
      </c>
      <c r="H126" s="75" t="s">
        <v>5468</v>
      </c>
      <c r="I126" s="15">
        <v>38</v>
      </c>
      <c r="J126" s="15">
        <v>30</v>
      </c>
      <c r="K126" s="15">
        <v>28</v>
      </c>
      <c r="L126" s="15">
        <v>4</v>
      </c>
      <c r="M126" s="79">
        <v>7.98</v>
      </c>
      <c r="N126" s="101">
        <v>7.98</v>
      </c>
      <c r="O126" s="63">
        <v>2530</v>
      </c>
      <c r="P126" s="64">
        <f>Table2245789101123456789101112131415161718192021222324252627282930313233343536373839404142[[#This Row],[PEMBULATAN]]*O126</f>
        <v>20189.400000000001</v>
      </c>
    </row>
    <row r="127" spans="1:16" ht="26.25" customHeight="1" x14ac:dyDescent="0.2">
      <c r="A127" s="13"/>
      <c r="B127" s="73"/>
      <c r="C127" s="71" t="s">
        <v>5650</v>
      </c>
      <c r="D127" s="76" t="s">
        <v>69</v>
      </c>
      <c r="E127" s="12">
        <v>44491</v>
      </c>
      <c r="F127" s="74" t="s">
        <v>523</v>
      </c>
      <c r="G127" s="12" t="s">
        <v>59</v>
      </c>
      <c r="H127" s="75" t="s">
        <v>5468</v>
      </c>
      <c r="I127" s="15">
        <v>102</v>
      </c>
      <c r="J127" s="15">
        <v>37</v>
      </c>
      <c r="K127" s="15">
        <v>13</v>
      </c>
      <c r="L127" s="15">
        <v>7</v>
      </c>
      <c r="M127" s="79">
        <v>12.265499999999999</v>
      </c>
      <c r="N127" s="101">
        <v>12.265499999999999</v>
      </c>
      <c r="O127" s="63">
        <v>2530</v>
      </c>
      <c r="P127" s="64">
        <f>Table2245789101123456789101112131415161718192021222324252627282930313233343536373839404142[[#This Row],[PEMBULATAN]]*O127</f>
        <v>31031.715</v>
      </c>
    </row>
    <row r="128" spans="1:16" ht="26.25" customHeight="1" x14ac:dyDescent="0.2">
      <c r="A128" s="13"/>
      <c r="B128" s="73"/>
      <c r="C128" s="71" t="s">
        <v>5651</v>
      </c>
      <c r="D128" s="76" t="s">
        <v>69</v>
      </c>
      <c r="E128" s="12">
        <v>44491</v>
      </c>
      <c r="F128" s="74" t="s">
        <v>523</v>
      </c>
      <c r="G128" s="12" t="s">
        <v>59</v>
      </c>
      <c r="H128" s="75" t="s">
        <v>5468</v>
      </c>
      <c r="I128" s="15">
        <v>52</v>
      </c>
      <c r="J128" s="15">
        <v>33</v>
      </c>
      <c r="K128" s="15">
        <v>50</v>
      </c>
      <c r="L128" s="15">
        <v>8</v>
      </c>
      <c r="M128" s="79">
        <v>21.45</v>
      </c>
      <c r="N128" s="101">
        <v>22</v>
      </c>
      <c r="O128" s="63">
        <v>2530</v>
      </c>
      <c r="P128" s="64">
        <f>Table2245789101123456789101112131415161718192021222324252627282930313233343536373839404142[[#This Row],[PEMBULATAN]]*O128</f>
        <v>55660</v>
      </c>
    </row>
    <row r="129" spans="1:16" ht="26.25" customHeight="1" x14ac:dyDescent="0.2">
      <c r="A129" s="13"/>
      <c r="B129" s="73"/>
      <c r="C129" s="71" t="s">
        <v>5652</v>
      </c>
      <c r="D129" s="76" t="s">
        <v>69</v>
      </c>
      <c r="E129" s="12">
        <v>44491</v>
      </c>
      <c r="F129" s="74" t="s">
        <v>523</v>
      </c>
      <c r="G129" s="12" t="s">
        <v>59</v>
      </c>
      <c r="H129" s="75" t="s">
        <v>5468</v>
      </c>
      <c r="I129" s="15">
        <v>34</v>
      </c>
      <c r="J129" s="15">
        <v>23</v>
      </c>
      <c r="K129" s="15">
        <v>36</v>
      </c>
      <c r="L129" s="15">
        <v>3</v>
      </c>
      <c r="M129" s="79">
        <v>7.0380000000000003</v>
      </c>
      <c r="N129" s="101">
        <v>7.0380000000000003</v>
      </c>
      <c r="O129" s="63">
        <v>2530</v>
      </c>
      <c r="P129" s="64">
        <f>Table2245789101123456789101112131415161718192021222324252627282930313233343536373839404142[[#This Row],[PEMBULATAN]]*O129</f>
        <v>17806.14</v>
      </c>
    </row>
    <row r="130" spans="1:16" ht="26.25" customHeight="1" x14ac:dyDescent="0.2">
      <c r="A130" s="13"/>
      <c r="B130" s="73"/>
      <c r="C130" s="71" t="s">
        <v>5653</v>
      </c>
      <c r="D130" s="76" t="s">
        <v>69</v>
      </c>
      <c r="E130" s="12">
        <v>44491</v>
      </c>
      <c r="F130" s="74" t="s">
        <v>523</v>
      </c>
      <c r="G130" s="12" t="s">
        <v>59</v>
      </c>
      <c r="H130" s="75" t="s">
        <v>5468</v>
      </c>
      <c r="I130" s="15">
        <v>100</v>
      </c>
      <c r="J130" s="15">
        <v>15</v>
      </c>
      <c r="K130" s="15">
        <v>8</v>
      </c>
      <c r="L130" s="15">
        <v>2</v>
      </c>
      <c r="M130" s="79">
        <v>3</v>
      </c>
      <c r="N130" s="101">
        <v>3</v>
      </c>
      <c r="O130" s="63">
        <v>2530</v>
      </c>
      <c r="P130" s="64">
        <f>Table2245789101123456789101112131415161718192021222324252627282930313233343536373839404142[[#This Row],[PEMBULATAN]]*O130</f>
        <v>7590</v>
      </c>
    </row>
    <row r="131" spans="1:16" ht="26.25" customHeight="1" x14ac:dyDescent="0.2">
      <c r="A131" s="13"/>
      <c r="B131" s="73"/>
      <c r="C131" s="71" t="s">
        <v>5654</v>
      </c>
      <c r="D131" s="76" t="s">
        <v>69</v>
      </c>
      <c r="E131" s="12">
        <v>44491</v>
      </c>
      <c r="F131" s="74" t="s">
        <v>523</v>
      </c>
      <c r="G131" s="12" t="s">
        <v>59</v>
      </c>
      <c r="H131" s="75" t="s">
        <v>5468</v>
      </c>
      <c r="I131" s="15">
        <v>40</v>
      </c>
      <c r="J131" s="15">
        <v>33</v>
      </c>
      <c r="K131" s="15">
        <v>27</v>
      </c>
      <c r="L131" s="15">
        <v>14</v>
      </c>
      <c r="M131" s="79">
        <v>8.91</v>
      </c>
      <c r="N131" s="101">
        <v>14</v>
      </c>
      <c r="O131" s="63">
        <v>2530</v>
      </c>
      <c r="P131" s="64">
        <f>Table2245789101123456789101112131415161718192021222324252627282930313233343536373839404142[[#This Row],[PEMBULATAN]]*O131</f>
        <v>35420</v>
      </c>
    </row>
    <row r="132" spans="1:16" ht="26.25" customHeight="1" x14ac:dyDescent="0.2">
      <c r="A132" s="13"/>
      <c r="B132" s="73"/>
      <c r="C132" s="71" t="s">
        <v>5655</v>
      </c>
      <c r="D132" s="76" t="s">
        <v>69</v>
      </c>
      <c r="E132" s="12">
        <v>44491</v>
      </c>
      <c r="F132" s="74" t="s">
        <v>523</v>
      </c>
      <c r="G132" s="12" t="s">
        <v>59</v>
      </c>
      <c r="H132" s="75" t="s">
        <v>5468</v>
      </c>
      <c r="I132" s="15">
        <v>84</v>
      </c>
      <c r="J132" s="15">
        <v>33</v>
      </c>
      <c r="K132" s="15">
        <v>28</v>
      </c>
      <c r="L132" s="15">
        <v>9</v>
      </c>
      <c r="M132" s="79">
        <v>19.404</v>
      </c>
      <c r="N132" s="101">
        <v>20</v>
      </c>
      <c r="O132" s="63">
        <v>2530</v>
      </c>
      <c r="P132" s="64">
        <f>Table2245789101123456789101112131415161718192021222324252627282930313233343536373839404142[[#This Row],[PEMBULATAN]]*O132</f>
        <v>50600</v>
      </c>
    </row>
    <row r="133" spans="1:16" ht="26.25" customHeight="1" x14ac:dyDescent="0.2">
      <c r="A133" s="13"/>
      <c r="B133" s="73"/>
      <c r="C133" s="71" t="s">
        <v>5656</v>
      </c>
      <c r="D133" s="76" t="s">
        <v>69</v>
      </c>
      <c r="E133" s="12">
        <v>44491</v>
      </c>
      <c r="F133" s="74" t="s">
        <v>523</v>
      </c>
      <c r="G133" s="12" t="s">
        <v>59</v>
      </c>
      <c r="H133" s="75" t="s">
        <v>5468</v>
      </c>
      <c r="I133" s="15">
        <v>64</v>
      </c>
      <c r="J133" s="15">
        <v>37</v>
      </c>
      <c r="K133" s="15">
        <v>5</v>
      </c>
      <c r="L133" s="15">
        <v>3</v>
      </c>
      <c r="M133" s="79">
        <v>2.96</v>
      </c>
      <c r="N133" s="101">
        <v>3</v>
      </c>
      <c r="O133" s="63">
        <v>2530</v>
      </c>
      <c r="P133" s="64">
        <f>Table2245789101123456789101112131415161718192021222324252627282930313233343536373839404142[[#This Row],[PEMBULATAN]]*O133</f>
        <v>7590</v>
      </c>
    </row>
    <row r="134" spans="1:16" ht="26.25" customHeight="1" x14ac:dyDescent="0.2">
      <c r="A134" s="13"/>
      <c r="B134" s="73"/>
      <c r="C134" s="71" t="s">
        <v>5657</v>
      </c>
      <c r="D134" s="76" t="s">
        <v>69</v>
      </c>
      <c r="E134" s="12">
        <v>44491</v>
      </c>
      <c r="F134" s="74" t="s">
        <v>523</v>
      </c>
      <c r="G134" s="12" t="s">
        <v>59</v>
      </c>
      <c r="H134" s="75" t="s">
        <v>5468</v>
      </c>
      <c r="I134" s="15">
        <v>67</v>
      </c>
      <c r="J134" s="15">
        <v>47</v>
      </c>
      <c r="K134" s="15">
        <v>46</v>
      </c>
      <c r="L134" s="15">
        <v>15</v>
      </c>
      <c r="M134" s="79">
        <v>36.213500000000003</v>
      </c>
      <c r="N134" s="101">
        <v>36.213500000000003</v>
      </c>
      <c r="O134" s="63">
        <v>2530</v>
      </c>
      <c r="P134" s="64">
        <f>Table2245789101123456789101112131415161718192021222324252627282930313233343536373839404142[[#This Row],[PEMBULATAN]]*O134</f>
        <v>91620.155000000013</v>
      </c>
    </row>
    <row r="135" spans="1:16" ht="26.25" customHeight="1" x14ac:dyDescent="0.2">
      <c r="A135" s="13"/>
      <c r="B135" s="73"/>
      <c r="C135" s="71" t="s">
        <v>5658</v>
      </c>
      <c r="D135" s="76" t="s">
        <v>69</v>
      </c>
      <c r="E135" s="12">
        <v>44491</v>
      </c>
      <c r="F135" s="74" t="s">
        <v>523</v>
      </c>
      <c r="G135" s="12" t="s">
        <v>59</v>
      </c>
      <c r="H135" s="75" t="s">
        <v>5468</v>
      </c>
      <c r="I135" s="15">
        <v>82</v>
      </c>
      <c r="J135" s="15">
        <v>28</v>
      </c>
      <c r="K135" s="15">
        <v>8</v>
      </c>
      <c r="L135" s="15">
        <v>4</v>
      </c>
      <c r="M135" s="79">
        <v>4.5919999999999996</v>
      </c>
      <c r="N135" s="101">
        <v>4.5919999999999996</v>
      </c>
      <c r="O135" s="63">
        <v>2530</v>
      </c>
      <c r="P135" s="64">
        <f>Table2245789101123456789101112131415161718192021222324252627282930313233343536373839404142[[#This Row],[PEMBULATAN]]*O135</f>
        <v>11617.759999999998</v>
      </c>
    </row>
    <row r="136" spans="1:16" ht="26.25" customHeight="1" x14ac:dyDescent="0.2">
      <c r="A136" s="13"/>
      <c r="B136" s="73"/>
      <c r="C136" s="71" t="s">
        <v>5659</v>
      </c>
      <c r="D136" s="76" t="s">
        <v>69</v>
      </c>
      <c r="E136" s="12">
        <v>44491</v>
      </c>
      <c r="F136" s="74" t="s">
        <v>523</v>
      </c>
      <c r="G136" s="12" t="s">
        <v>59</v>
      </c>
      <c r="H136" s="75" t="s">
        <v>5468</v>
      </c>
      <c r="I136" s="15">
        <v>120</v>
      </c>
      <c r="J136" s="15">
        <v>13</v>
      </c>
      <c r="K136" s="15">
        <v>10</v>
      </c>
      <c r="L136" s="15">
        <v>2</v>
      </c>
      <c r="M136" s="79">
        <v>3.9</v>
      </c>
      <c r="N136" s="101">
        <v>3.9</v>
      </c>
      <c r="O136" s="63">
        <v>2530</v>
      </c>
      <c r="P136" s="64">
        <f>Table2245789101123456789101112131415161718192021222324252627282930313233343536373839404142[[#This Row],[PEMBULATAN]]*O136</f>
        <v>9867</v>
      </c>
    </row>
    <row r="137" spans="1:16" ht="26.25" customHeight="1" x14ac:dyDescent="0.2">
      <c r="A137" s="13"/>
      <c r="B137" s="73"/>
      <c r="C137" s="71" t="s">
        <v>5660</v>
      </c>
      <c r="D137" s="76" t="s">
        <v>69</v>
      </c>
      <c r="E137" s="12">
        <v>44491</v>
      </c>
      <c r="F137" s="74" t="s">
        <v>523</v>
      </c>
      <c r="G137" s="12" t="s">
        <v>59</v>
      </c>
      <c r="H137" s="75" t="s">
        <v>5468</v>
      </c>
      <c r="I137" s="15">
        <v>142</v>
      </c>
      <c r="J137" s="15">
        <v>14</v>
      </c>
      <c r="K137" s="15">
        <v>22</v>
      </c>
      <c r="L137" s="15">
        <v>4</v>
      </c>
      <c r="M137" s="79">
        <v>10.933999999999999</v>
      </c>
      <c r="N137" s="101">
        <v>10.933999999999999</v>
      </c>
      <c r="O137" s="63">
        <v>2530</v>
      </c>
      <c r="P137" s="64">
        <f>Table2245789101123456789101112131415161718192021222324252627282930313233343536373839404142[[#This Row],[PEMBULATAN]]*O137</f>
        <v>27663.019999999997</v>
      </c>
    </row>
    <row r="138" spans="1:16" ht="26.25" customHeight="1" x14ac:dyDescent="0.2">
      <c r="A138" s="13"/>
      <c r="B138" s="73"/>
      <c r="C138" s="71" t="s">
        <v>5661</v>
      </c>
      <c r="D138" s="76" t="s">
        <v>69</v>
      </c>
      <c r="E138" s="12">
        <v>44491</v>
      </c>
      <c r="F138" s="74" t="s">
        <v>523</v>
      </c>
      <c r="G138" s="12" t="s">
        <v>59</v>
      </c>
      <c r="H138" s="75" t="s">
        <v>5468</v>
      </c>
      <c r="I138" s="15">
        <v>62</v>
      </c>
      <c r="J138" s="15">
        <v>46</v>
      </c>
      <c r="K138" s="15">
        <v>22</v>
      </c>
      <c r="L138" s="15">
        <v>10</v>
      </c>
      <c r="M138" s="79">
        <v>15.686</v>
      </c>
      <c r="N138" s="101">
        <v>15.686</v>
      </c>
      <c r="O138" s="63">
        <v>2530</v>
      </c>
      <c r="P138" s="64">
        <f>Table2245789101123456789101112131415161718192021222324252627282930313233343536373839404142[[#This Row],[PEMBULATAN]]*O138</f>
        <v>39685.58</v>
      </c>
    </row>
    <row r="139" spans="1:16" ht="26.25" customHeight="1" x14ac:dyDescent="0.2">
      <c r="A139" s="13"/>
      <c r="B139" s="73"/>
      <c r="C139" s="71" t="s">
        <v>5662</v>
      </c>
      <c r="D139" s="76" t="s">
        <v>69</v>
      </c>
      <c r="E139" s="12">
        <v>44491</v>
      </c>
      <c r="F139" s="74" t="s">
        <v>523</v>
      </c>
      <c r="G139" s="12" t="s">
        <v>59</v>
      </c>
      <c r="H139" s="75" t="s">
        <v>5468</v>
      </c>
      <c r="I139" s="15">
        <v>63</v>
      </c>
      <c r="J139" s="15">
        <v>52</v>
      </c>
      <c r="K139" s="15">
        <v>17</v>
      </c>
      <c r="L139" s="15">
        <v>18</v>
      </c>
      <c r="M139" s="79">
        <v>13.923</v>
      </c>
      <c r="N139" s="101">
        <v>18</v>
      </c>
      <c r="O139" s="63">
        <v>2530</v>
      </c>
      <c r="P139" s="64">
        <f>Table2245789101123456789101112131415161718192021222324252627282930313233343536373839404142[[#This Row],[PEMBULATAN]]*O139</f>
        <v>45540</v>
      </c>
    </row>
    <row r="140" spans="1:16" ht="26.25" customHeight="1" x14ac:dyDescent="0.2">
      <c r="A140" s="13"/>
      <c r="B140" s="73"/>
      <c r="C140" s="71" t="s">
        <v>5663</v>
      </c>
      <c r="D140" s="76" t="s">
        <v>69</v>
      </c>
      <c r="E140" s="12">
        <v>44491</v>
      </c>
      <c r="F140" s="74" t="s">
        <v>523</v>
      </c>
      <c r="G140" s="12" t="s">
        <v>59</v>
      </c>
      <c r="H140" s="75" t="s">
        <v>5468</v>
      </c>
      <c r="I140" s="15">
        <v>103</v>
      </c>
      <c r="J140" s="15">
        <v>20</v>
      </c>
      <c r="K140" s="15">
        <v>12</v>
      </c>
      <c r="L140" s="15">
        <v>4</v>
      </c>
      <c r="M140" s="79">
        <v>6.18</v>
      </c>
      <c r="N140" s="101">
        <v>6.18</v>
      </c>
      <c r="O140" s="63">
        <v>2530</v>
      </c>
      <c r="P140" s="64">
        <f>Table2245789101123456789101112131415161718192021222324252627282930313233343536373839404142[[#This Row],[PEMBULATAN]]*O140</f>
        <v>15635.4</v>
      </c>
    </row>
    <row r="141" spans="1:16" ht="26.25" customHeight="1" x14ac:dyDescent="0.2">
      <c r="A141" s="13"/>
      <c r="B141" s="73"/>
      <c r="C141" s="71" t="s">
        <v>5664</v>
      </c>
      <c r="D141" s="76" t="s">
        <v>69</v>
      </c>
      <c r="E141" s="12">
        <v>44491</v>
      </c>
      <c r="F141" s="74" t="s">
        <v>523</v>
      </c>
      <c r="G141" s="12" t="s">
        <v>59</v>
      </c>
      <c r="H141" s="75" t="s">
        <v>5468</v>
      </c>
      <c r="I141" s="15">
        <v>55</v>
      </c>
      <c r="J141" s="15">
        <v>43</v>
      </c>
      <c r="K141" s="15">
        <v>27</v>
      </c>
      <c r="L141" s="15">
        <v>14</v>
      </c>
      <c r="M141" s="79">
        <v>15.963749999999999</v>
      </c>
      <c r="N141" s="101">
        <v>15.963749999999999</v>
      </c>
      <c r="O141" s="63">
        <v>2530</v>
      </c>
      <c r="P141" s="64">
        <f>Table2245789101123456789101112131415161718192021222324252627282930313233343536373839404142[[#This Row],[PEMBULATAN]]*O141</f>
        <v>40388.287499999999</v>
      </c>
    </row>
    <row r="142" spans="1:16" ht="26.25" customHeight="1" x14ac:dyDescent="0.2">
      <c r="A142" s="13"/>
      <c r="B142" s="73"/>
      <c r="C142" s="71" t="s">
        <v>5665</v>
      </c>
      <c r="D142" s="76" t="s">
        <v>69</v>
      </c>
      <c r="E142" s="12">
        <v>44491</v>
      </c>
      <c r="F142" s="74" t="s">
        <v>523</v>
      </c>
      <c r="G142" s="12" t="s">
        <v>59</v>
      </c>
      <c r="H142" s="75" t="s">
        <v>5468</v>
      </c>
      <c r="I142" s="15">
        <v>58</v>
      </c>
      <c r="J142" s="15">
        <v>48</v>
      </c>
      <c r="K142" s="15">
        <v>20</v>
      </c>
      <c r="L142" s="15">
        <v>12</v>
      </c>
      <c r="M142" s="79">
        <v>13.92</v>
      </c>
      <c r="N142" s="101">
        <v>13.92</v>
      </c>
      <c r="O142" s="63">
        <v>2530</v>
      </c>
      <c r="P142" s="64">
        <f>Table2245789101123456789101112131415161718192021222324252627282930313233343536373839404142[[#This Row],[PEMBULATAN]]*O142</f>
        <v>35217.599999999999</v>
      </c>
    </row>
    <row r="143" spans="1:16" ht="26.25" customHeight="1" x14ac:dyDescent="0.2">
      <c r="A143" s="13"/>
      <c r="B143" s="73"/>
      <c r="C143" s="71" t="s">
        <v>5666</v>
      </c>
      <c r="D143" s="76" t="s">
        <v>69</v>
      </c>
      <c r="E143" s="12">
        <v>44491</v>
      </c>
      <c r="F143" s="74" t="s">
        <v>523</v>
      </c>
      <c r="G143" s="12" t="s">
        <v>59</v>
      </c>
      <c r="H143" s="75" t="s">
        <v>5468</v>
      </c>
      <c r="I143" s="15">
        <v>122</v>
      </c>
      <c r="J143" s="15">
        <v>14</v>
      </c>
      <c r="K143" s="15">
        <v>14</v>
      </c>
      <c r="L143" s="15">
        <v>4</v>
      </c>
      <c r="M143" s="79">
        <v>5.9779999999999998</v>
      </c>
      <c r="N143" s="101">
        <v>5.9779999999999998</v>
      </c>
      <c r="O143" s="63">
        <v>2530</v>
      </c>
      <c r="P143" s="64">
        <f>Table2245789101123456789101112131415161718192021222324252627282930313233343536373839404142[[#This Row],[PEMBULATAN]]*O143</f>
        <v>15124.34</v>
      </c>
    </row>
    <row r="144" spans="1:16" ht="26.25" customHeight="1" x14ac:dyDescent="0.2">
      <c r="A144" s="13"/>
      <c r="B144" s="73"/>
      <c r="C144" s="71" t="s">
        <v>5667</v>
      </c>
      <c r="D144" s="76" t="s">
        <v>69</v>
      </c>
      <c r="E144" s="12">
        <v>44491</v>
      </c>
      <c r="F144" s="74" t="s">
        <v>523</v>
      </c>
      <c r="G144" s="12" t="s">
        <v>59</v>
      </c>
      <c r="H144" s="75" t="s">
        <v>5468</v>
      </c>
      <c r="I144" s="15">
        <v>85</v>
      </c>
      <c r="J144" s="15">
        <v>56</v>
      </c>
      <c r="K144" s="15">
        <v>38</v>
      </c>
      <c r="L144" s="15">
        <v>15</v>
      </c>
      <c r="M144" s="79">
        <v>45.22</v>
      </c>
      <c r="N144" s="101">
        <v>45.22</v>
      </c>
      <c r="O144" s="63">
        <v>2530</v>
      </c>
      <c r="P144" s="64">
        <f>Table2245789101123456789101112131415161718192021222324252627282930313233343536373839404142[[#This Row],[PEMBULATAN]]*O144</f>
        <v>114406.59999999999</v>
      </c>
    </row>
    <row r="145" spans="1:16" ht="26.25" customHeight="1" x14ac:dyDescent="0.2">
      <c r="A145" s="13"/>
      <c r="B145" s="73"/>
      <c r="C145" s="71" t="s">
        <v>5668</v>
      </c>
      <c r="D145" s="76" t="s">
        <v>69</v>
      </c>
      <c r="E145" s="12">
        <v>44491</v>
      </c>
      <c r="F145" s="74" t="s">
        <v>523</v>
      </c>
      <c r="G145" s="12" t="s">
        <v>59</v>
      </c>
      <c r="H145" s="75" t="s">
        <v>5468</v>
      </c>
      <c r="I145" s="15">
        <v>88</v>
      </c>
      <c r="J145" s="15">
        <v>57</v>
      </c>
      <c r="K145" s="15">
        <v>36</v>
      </c>
      <c r="L145" s="15">
        <v>17</v>
      </c>
      <c r="M145" s="79">
        <v>45.143999999999998</v>
      </c>
      <c r="N145" s="101">
        <v>45.143999999999998</v>
      </c>
      <c r="O145" s="63">
        <v>2530</v>
      </c>
      <c r="P145" s="64">
        <f>Table2245789101123456789101112131415161718192021222324252627282930313233343536373839404142[[#This Row],[PEMBULATAN]]*O145</f>
        <v>114214.31999999999</v>
      </c>
    </row>
    <row r="146" spans="1:16" ht="26.25" customHeight="1" x14ac:dyDescent="0.2">
      <c r="A146" s="13"/>
      <c r="B146" s="73"/>
      <c r="C146" s="71" t="s">
        <v>5669</v>
      </c>
      <c r="D146" s="76" t="s">
        <v>69</v>
      </c>
      <c r="E146" s="12">
        <v>44491</v>
      </c>
      <c r="F146" s="74" t="s">
        <v>523</v>
      </c>
      <c r="G146" s="12" t="s">
        <v>59</v>
      </c>
      <c r="H146" s="75" t="s">
        <v>5468</v>
      </c>
      <c r="I146" s="15">
        <v>95</v>
      </c>
      <c r="J146" s="15">
        <v>60</v>
      </c>
      <c r="K146" s="15">
        <v>24</v>
      </c>
      <c r="L146" s="15">
        <v>14</v>
      </c>
      <c r="M146" s="79">
        <v>34.200000000000003</v>
      </c>
      <c r="N146" s="101">
        <v>34.200000000000003</v>
      </c>
      <c r="O146" s="63">
        <v>2530</v>
      </c>
      <c r="P146" s="64">
        <f>Table2245789101123456789101112131415161718192021222324252627282930313233343536373839404142[[#This Row],[PEMBULATAN]]*O146</f>
        <v>86526</v>
      </c>
    </row>
    <row r="147" spans="1:16" ht="26.25" customHeight="1" x14ac:dyDescent="0.2">
      <c r="A147" s="13"/>
      <c r="B147" s="73"/>
      <c r="C147" s="71" t="s">
        <v>5670</v>
      </c>
      <c r="D147" s="76" t="s">
        <v>69</v>
      </c>
      <c r="E147" s="12">
        <v>44491</v>
      </c>
      <c r="F147" s="74" t="s">
        <v>523</v>
      </c>
      <c r="G147" s="12" t="s">
        <v>59</v>
      </c>
      <c r="H147" s="75" t="s">
        <v>5468</v>
      </c>
      <c r="I147" s="15">
        <v>84</v>
      </c>
      <c r="J147" s="15">
        <v>50</v>
      </c>
      <c r="K147" s="15">
        <v>32</v>
      </c>
      <c r="L147" s="15">
        <v>10</v>
      </c>
      <c r="M147" s="79">
        <v>33.6</v>
      </c>
      <c r="N147" s="101">
        <v>33.6</v>
      </c>
      <c r="O147" s="63">
        <v>2530</v>
      </c>
      <c r="P147" s="64">
        <f>Table2245789101123456789101112131415161718192021222324252627282930313233343536373839404142[[#This Row],[PEMBULATAN]]*O147</f>
        <v>85008</v>
      </c>
    </row>
    <row r="148" spans="1:16" ht="26.25" customHeight="1" x14ac:dyDescent="0.2">
      <c r="A148" s="13"/>
      <c r="B148" s="73"/>
      <c r="C148" s="71" t="s">
        <v>5671</v>
      </c>
      <c r="D148" s="76" t="s">
        <v>69</v>
      </c>
      <c r="E148" s="12">
        <v>44491</v>
      </c>
      <c r="F148" s="74" t="s">
        <v>523</v>
      </c>
      <c r="G148" s="12" t="s">
        <v>59</v>
      </c>
      <c r="H148" s="75" t="s">
        <v>5468</v>
      </c>
      <c r="I148" s="15">
        <v>65</v>
      </c>
      <c r="J148" s="15">
        <v>60</v>
      </c>
      <c r="K148" s="15">
        <v>28</v>
      </c>
      <c r="L148" s="15">
        <v>5</v>
      </c>
      <c r="M148" s="79">
        <v>27.3</v>
      </c>
      <c r="N148" s="101">
        <v>28</v>
      </c>
      <c r="O148" s="63">
        <v>2530</v>
      </c>
      <c r="P148" s="64">
        <f>Table2245789101123456789101112131415161718192021222324252627282930313233343536373839404142[[#This Row],[PEMBULATAN]]*O148</f>
        <v>70840</v>
      </c>
    </row>
    <row r="149" spans="1:16" ht="26.25" customHeight="1" x14ac:dyDescent="0.2">
      <c r="A149" s="13"/>
      <c r="B149" s="73"/>
      <c r="C149" s="71" t="s">
        <v>5672</v>
      </c>
      <c r="D149" s="76" t="s">
        <v>69</v>
      </c>
      <c r="E149" s="12">
        <v>44491</v>
      </c>
      <c r="F149" s="74" t="s">
        <v>523</v>
      </c>
      <c r="G149" s="12" t="s">
        <v>59</v>
      </c>
      <c r="H149" s="75" t="s">
        <v>5468</v>
      </c>
      <c r="I149" s="15">
        <v>58</v>
      </c>
      <c r="J149" s="15">
        <v>30</v>
      </c>
      <c r="K149" s="15">
        <v>23</v>
      </c>
      <c r="L149" s="15">
        <v>2</v>
      </c>
      <c r="M149" s="79">
        <v>10.005000000000001</v>
      </c>
      <c r="N149" s="101">
        <v>10.005000000000001</v>
      </c>
      <c r="O149" s="63">
        <v>2530</v>
      </c>
      <c r="P149" s="64">
        <f>Table2245789101123456789101112131415161718192021222324252627282930313233343536373839404142[[#This Row],[PEMBULATAN]]*O149</f>
        <v>25312.65</v>
      </c>
    </row>
    <row r="150" spans="1:16" ht="26.25" customHeight="1" x14ac:dyDescent="0.2">
      <c r="A150" s="13"/>
      <c r="B150" s="73"/>
      <c r="C150" s="71" t="s">
        <v>5673</v>
      </c>
      <c r="D150" s="76" t="s">
        <v>69</v>
      </c>
      <c r="E150" s="12">
        <v>44491</v>
      </c>
      <c r="F150" s="74" t="s">
        <v>523</v>
      </c>
      <c r="G150" s="12" t="s">
        <v>59</v>
      </c>
      <c r="H150" s="75" t="s">
        <v>5468</v>
      </c>
      <c r="I150" s="15">
        <v>60</v>
      </c>
      <c r="J150" s="15">
        <v>58</v>
      </c>
      <c r="K150" s="15">
        <v>23</v>
      </c>
      <c r="L150" s="15">
        <v>4</v>
      </c>
      <c r="M150" s="79">
        <v>20.010000000000002</v>
      </c>
      <c r="N150" s="101">
        <v>20.010000000000002</v>
      </c>
      <c r="O150" s="63">
        <v>2530</v>
      </c>
      <c r="P150" s="64">
        <f>Table2245789101123456789101112131415161718192021222324252627282930313233343536373839404142[[#This Row],[PEMBULATAN]]*O150</f>
        <v>50625.3</v>
      </c>
    </row>
    <row r="151" spans="1:16" ht="26.25" customHeight="1" x14ac:dyDescent="0.2">
      <c r="A151" s="13"/>
      <c r="B151" s="73"/>
      <c r="C151" s="71" t="s">
        <v>5674</v>
      </c>
      <c r="D151" s="76" t="s">
        <v>69</v>
      </c>
      <c r="E151" s="12">
        <v>44491</v>
      </c>
      <c r="F151" s="74" t="s">
        <v>523</v>
      </c>
      <c r="G151" s="12" t="s">
        <v>59</v>
      </c>
      <c r="H151" s="75" t="s">
        <v>5468</v>
      </c>
      <c r="I151" s="15">
        <v>93</v>
      </c>
      <c r="J151" s="15">
        <v>68</v>
      </c>
      <c r="K151" s="15">
        <v>30</v>
      </c>
      <c r="L151" s="15">
        <v>21</v>
      </c>
      <c r="M151" s="79">
        <v>47.43</v>
      </c>
      <c r="N151" s="101">
        <v>48</v>
      </c>
      <c r="O151" s="63">
        <v>2530</v>
      </c>
      <c r="P151" s="64">
        <f>Table2245789101123456789101112131415161718192021222324252627282930313233343536373839404142[[#This Row],[PEMBULATAN]]*O151</f>
        <v>121440</v>
      </c>
    </row>
    <row r="152" spans="1:16" ht="26.25" customHeight="1" x14ac:dyDescent="0.2">
      <c r="A152" s="13"/>
      <c r="B152" s="73"/>
      <c r="C152" s="71" t="s">
        <v>5675</v>
      </c>
      <c r="D152" s="76" t="s">
        <v>69</v>
      </c>
      <c r="E152" s="12">
        <v>44491</v>
      </c>
      <c r="F152" s="74" t="s">
        <v>523</v>
      </c>
      <c r="G152" s="12" t="s">
        <v>59</v>
      </c>
      <c r="H152" s="75" t="s">
        <v>5468</v>
      </c>
      <c r="I152" s="15">
        <v>96</v>
      </c>
      <c r="J152" s="15">
        <v>62</v>
      </c>
      <c r="K152" s="15">
        <v>30</v>
      </c>
      <c r="L152" s="15">
        <v>22</v>
      </c>
      <c r="M152" s="79">
        <v>44.64</v>
      </c>
      <c r="N152" s="101">
        <v>44.64</v>
      </c>
      <c r="O152" s="63">
        <v>2530</v>
      </c>
      <c r="P152" s="64">
        <f>Table2245789101123456789101112131415161718192021222324252627282930313233343536373839404142[[#This Row],[PEMBULATAN]]*O152</f>
        <v>112939.2</v>
      </c>
    </row>
    <row r="153" spans="1:16" ht="26.25" customHeight="1" x14ac:dyDescent="0.2">
      <c r="A153" s="13"/>
      <c r="B153" s="73"/>
      <c r="C153" s="71" t="s">
        <v>5676</v>
      </c>
      <c r="D153" s="76" t="s">
        <v>69</v>
      </c>
      <c r="E153" s="12">
        <v>44491</v>
      </c>
      <c r="F153" s="74" t="s">
        <v>523</v>
      </c>
      <c r="G153" s="12" t="s">
        <v>59</v>
      </c>
      <c r="H153" s="75" t="s">
        <v>5468</v>
      </c>
      <c r="I153" s="15">
        <v>63</v>
      </c>
      <c r="J153" s="15">
        <v>58</v>
      </c>
      <c r="K153" s="15">
        <v>15</v>
      </c>
      <c r="L153" s="15">
        <v>3</v>
      </c>
      <c r="M153" s="79">
        <v>13.702500000000001</v>
      </c>
      <c r="N153" s="101">
        <v>13.702500000000001</v>
      </c>
      <c r="O153" s="63">
        <v>2530</v>
      </c>
      <c r="P153" s="64">
        <f>Table2245789101123456789101112131415161718192021222324252627282930313233343536373839404142[[#This Row],[PEMBULATAN]]*O153</f>
        <v>34667.325000000004</v>
      </c>
    </row>
    <row r="154" spans="1:16" ht="26.25" customHeight="1" x14ac:dyDescent="0.2">
      <c r="A154" s="13"/>
      <c r="B154" s="73"/>
      <c r="C154" s="71" t="s">
        <v>5677</v>
      </c>
      <c r="D154" s="76" t="s">
        <v>69</v>
      </c>
      <c r="E154" s="12">
        <v>44491</v>
      </c>
      <c r="F154" s="74" t="s">
        <v>523</v>
      </c>
      <c r="G154" s="12" t="s">
        <v>59</v>
      </c>
      <c r="H154" s="75" t="s">
        <v>5468</v>
      </c>
      <c r="I154" s="15">
        <v>92</v>
      </c>
      <c r="J154" s="15">
        <v>60</v>
      </c>
      <c r="K154" s="15">
        <v>28</v>
      </c>
      <c r="L154" s="15">
        <v>24</v>
      </c>
      <c r="M154" s="79">
        <v>38.64</v>
      </c>
      <c r="N154" s="101">
        <v>38.64</v>
      </c>
      <c r="O154" s="63">
        <v>2530</v>
      </c>
      <c r="P154" s="64">
        <f>Table2245789101123456789101112131415161718192021222324252627282930313233343536373839404142[[#This Row],[PEMBULATAN]]*O154</f>
        <v>97759.2</v>
      </c>
    </row>
    <row r="155" spans="1:16" ht="26.25" customHeight="1" x14ac:dyDescent="0.2">
      <c r="A155" s="13"/>
      <c r="B155" s="73"/>
      <c r="C155" s="71" t="s">
        <v>5678</v>
      </c>
      <c r="D155" s="76" t="s">
        <v>69</v>
      </c>
      <c r="E155" s="12">
        <v>44491</v>
      </c>
      <c r="F155" s="74" t="s">
        <v>523</v>
      </c>
      <c r="G155" s="12" t="s">
        <v>59</v>
      </c>
      <c r="H155" s="75" t="s">
        <v>5468</v>
      </c>
      <c r="I155" s="15">
        <v>68</v>
      </c>
      <c r="J155" s="15">
        <v>48</v>
      </c>
      <c r="K155" s="15">
        <v>28</v>
      </c>
      <c r="L155" s="15">
        <v>9</v>
      </c>
      <c r="M155" s="79">
        <v>22.847999999999999</v>
      </c>
      <c r="N155" s="101">
        <v>22.847999999999999</v>
      </c>
      <c r="O155" s="63">
        <v>2530</v>
      </c>
      <c r="P155" s="64">
        <f>Table2245789101123456789101112131415161718192021222324252627282930313233343536373839404142[[#This Row],[PEMBULATAN]]*O155</f>
        <v>57805.439999999995</v>
      </c>
    </row>
    <row r="156" spans="1:16" ht="26.25" customHeight="1" x14ac:dyDescent="0.2">
      <c r="A156" s="13"/>
      <c r="B156" s="73"/>
      <c r="C156" s="71" t="s">
        <v>5679</v>
      </c>
      <c r="D156" s="76" t="s">
        <v>69</v>
      </c>
      <c r="E156" s="12">
        <v>44491</v>
      </c>
      <c r="F156" s="74" t="s">
        <v>523</v>
      </c>
      <c r="G156" s="12" t="s">
        <v>59</v>
      </c>
      <c r="H156" s="75" t="s">
        <v>5468</v>
      </c>
      <c r="I156" s="15">
        <v>90</v>
      </c>
      <c r="J156" s="15">
        <v>60</v>
      </c>
      <c r="K156" s="15">
        <v>18</v>
      </c>
      <c r="L156" s="15">
        <v>11</v>
      </c>
      <c r="M156" s="79">
        <v>24.3</v>
      </c>
      <c r="N156" s="101">
        <v>25</v>
      </c>
      <c r="O156" s="63">
        <v>2530</v>
      </c>
      <c r="P156" s="64">
        <f>Table2245789101123456789101112131415161718192021222324252627282930313233343536373839404142[[#This Row],[PEMBULATAN]]*O156</f>
        <v>63250</v>
      </c>
    </row>
    <row r="157" spans="1:16" ht="26.25" customHeight="1" x14ac:dyDescent="0.2">
      <c r="A157" s="13"/>
      <c r="B157" s="73"/>
      <c r="C157" s="71" t="s">
        <v>5680</v>
      </c>
      <c r="D157" s="76" t="s">
        <v>69</v>
      </c>
      <c r="E157" s="12">
        <v>44491</v>
      </c>
      <c r="F157" s="74" t="s">
        <v>523</v>
      </c>
      <c r="G157" s="12" t="s">
        <v>59</v>
      </c>
      <c r="H157" s="75" t="s">
        <v>5468</v>
      </c>
      <c r="I157" s="15">
        <v>66</v>
      </c>
      <c r="J157" s="15">
        <v>60</v>
      </c>
      <c r="K157" s="15">
        <v>22</v>
      </c>
      <c r="L157" s="15">
        <v>11</v>
      </c>
      <c r="M157" s="79">
        <v>21.78</v>
      </c>
      <c r="N157" s="101">
        <v>21.78</v>
      </c>
      <c r="O157" s="63">
        <v>2530</v>
      </c>
      <c r="P157" s="64">
        <f>Table2245789101123456789101112131415161718192021222324252627282930313233343536373839404142[[#This Row],[PEMBULATAN]]*O157</f>
        <v>55103.4</v>
      </c>
    </row>
    <row r="158" spans="1:16" ht="26.25" customHeight="1" x14ac:dyDescent="0.2">
      <c r="A158" s="13"/>
      <c r="B158" s="73"/>
      <c r="C158" s="71" t="s">
        <v>5681</v>
      </c>
      <c r="D158" s="76" t="s">
        <v>69</v>
      </c>
      <c r="E158" s="12">
        <v>44491</v>
      </c>
      <c r="F158" s="74" t="s">
        <v>523</v>
      </c>
      <c r="G158" s="12" t="s">
        <v>59</v>
      </c>
      <c r="H158" s="75" t="s">
        <v>5468</v>
      </c>
      <c r="I158" s="15">
        <v>48</v>
      </c>
      <c r="J158" s="15">
        <v>22</v>
      </c>
      <c r="K158" s="15">
        <v>33</v>
      </c>
      <c r="L158" s="15">
        <v>4</v>
      </c>
      <c r="M158" s="79">
        <v>8.7119999999999997</v>
      </c>
      <c r="N158" s="101">
        <v>8.7119999999999997</v>
      </c>
      <c r="O158" s="63">
        <v>2530</v>
      </c>
      <c r="P158" s="64">
        <f>Table2245789101123456789101112131415161718192021222324252627282930313233343536373839404142[[#This Row],[PEMBULATAN]]*O158</f>
        <v>22041.360000000001</v>
      </c>
    </row>
    <row r="159" spans="1:16" ht="26.25" customHeight="1" x14ac:dyDescent="0.2">
      <c r="A159" s="13"/>
      <c r="B159" s="73"/>
      <c r="C159" s="71" t="s">
        <v>5682</v>
      </c>
      <c r="D159" s="76" t="s">
        <v>69</v>
      </c>
      <c r="E159" s="12">
        <v>44491</v>
      </c>
      <c r="F159" s="74" t="s">
        <v>523</v>
      </c>
      <c r="G159" s="12" t="s">
        <v>59</v>
      </c>
      <c r="H159" s="75" t="s">
        <v>5468</v>
      </c>
      <c r="I159" s="15">
        <v>75</v>
      </c>
      <c r="J159" s="15">
        <v>67</v>
      </c>
      <c r="K159" s="15">
        <v>21</v>
      </c>
      <c r="L159" s="15">
        <v>11</v>
      </c>
      <c r="M159" s="79">
        <v>26.381250000000001</v>
      </c>
      <c r="N159" s="101">
        <v>27</v>
      </c>
      <c r="O159" s="63">
        <v>2530</v>
      </c>
      <c r="P159" s="64">
        <f>Table2245789101123456789101112131415161718192021222324252627282930313233343536373839404142[[#This Row],[PEMBULATAN]]*O159</f>
        <v>68310</v>
      </c>
    </row>
    <row r="160" spans="1:16" ht="26.25" customHeight="1" x14ac:dyDescent="0.2">
      <c r="A160" s="13"/>
      <c r="B160" s="73"/>
      <c r="C160" s="71" t="s">
        <v>5683</v>
      </c>
      <c r="D160" s="76" t="s">
        <v>69</v>
      </c>
      <c r="E160" s="12">
        <v>44491</v>
      </c>
      <c r="F160" s="74" t="s">
        <v>523</v>
      </c>
      <c r="G160" s="12" t="s">
        <v>59</v>
      </c>
      <c r="H160" s="75" t="s">
        <v>5468</v>
      </c>
      <c r="I160" s="15">
        <v>57</v>
      </c>
      <c r="J160" s="15">
        <v>37</v>
      </c>
      <c r="K160" s="15">
        <v>25</v>
      </c>
      <c r="L160" s="15">
        <v>4</v>
      </c>
      <c r="M160" s="79">
        <v>13.18125</v>
      </c>
      <c r="N160" s="101">
        <v>13.18125</v>
      </c>
      <c r="O160" s="63">
        <v>2530</v>
      </c>
      <c r="P160" s="64">
        <f>Table2245789101123456789101112131415161718192021222324252627282930313233343536373839404142[[#This Row],[PEMBULATAN]]*O160</f>
        <v>33348.5625</v>
      </c>
    </row>
    <row r="161" spans="1:16" ht="26.25" customHeight="1" x14ac:dyDescent="0.2">
      <c r="A161" s="13"/>
      <c r="B161" s="73"/>
      <c r="C161" s="71" t="s">
        <v>5684</v>
      </c>
      <c r="D161" s="76" t="s">
        <v>69</v>
      </c>
      <c r="E161" s="12">
        <v>44491</v>
      </c>
      <c r="F161" s="74" t="s">
        <v>523</v>
      </c>
      <c r="G161" s="12" t="s">
        <v>59</v>
      </c>
      <c r="H161" s="75" t="s">
        <v>5468</v>
      </c>
      <c r="I161" s="15">
        <v>100</v>
      </c>
      <c r="J161" s="15">
        <v>55</v>
      </c>
      <c r="K161" s="15">
        <v>32</v>
      </c>
      <c r="L161" s="15">
        <v>21</v>
      </c>
      <c r="M161" s="79">
        <v>44</v>
      </c>
      <c r="N161" s="101">
        <v>44</v>
      </c>
      <c r="O161" s="63">
        <v>2530</v>
      </c>
      <c r="P161" s="64">
        <f>Table2245789101123456789101112131415161718192021222324252627282930313233343536373839404142[[#This Row],[PEMBULATAN]]*O161</f>
        <v>111320</v>
      </c>
    </row>
    <row r="162" spans="1:16" ht="26.25" customHeight="1" x14ac:dyDescent="0.2">
      <c r="A162" s="13"/>
      <c r="B162" s="73"/>
      <c r="C162" s="71" t="s">
        <v>5685</v>
      </c>
      <c r="D162" s="76" t="s">
        <v>69</v>
      </c>
      <c r="E162" s="12">
        <v>44491</v>
      </c>
      <c r="F162" s="74" t="s">
        <v>523</v>
      </c>
      <c r="G162" s="12" t="s">
        <v>59</v>
      </c>
      <c r="H162" s="75" t="s">
        <v>5468</v>
      </c>
      <c r="I162" s="15">
        <v>88</v>
      </c>
      <c r="J162" s="15">
        <v>56</v>
      </c>
      <c r="K162" s="15">
        <v>23</v>
      </c>
      <c r="L162" s="15">
        <v>14</v>
      </c>
      <c r="M162" s="79">
        <v>28.335999999999999</v>
      </c>
      <c r="N162" s="101">
        <v>29</v>
      </c>
      <c r="O162" s="63">
        <v>2530</v>
      </c>
      <c r="P162" s="64">
        <f>Table2245789101123456789101112131415161718192021222324252627282930313233343536373839404142[[#This Row],[PEMBULATAN]]*O162</f>
        <v>73370</v>
      </c>
    </row>
    <row r="163" spans="1:16" ht="26.25" customHeight="1" x14ac:dyDescent="0.2">
      <c r="A163" s="13"/>
      <c r="B163" s="73"/>
      <c r="C163" s="71" t="s">
        <v>5686</v>
      </c>
      <c r="D163" s="76" t="s">
        <v>69</v>
      </c>
      <c r="E163" s="12">
        <v>44491</v>
      </c>
      <c r="F163" s="74" t="s">
        <v>523</v>
      </c>
      <c r="G163" s="12" t="s">
        <v>59</v>
      </c>
      <c r="H163" s="75" t="s">
        <v>5468</v>
      </c>
      <c r="I163" s="15">
        <v>68</v>
      </c>
      <c r="J163" s="15">
        <v>55</v>
      </c>
      <c r="K163" s="15">
        <v>24</v>
      </c>
      <c r="L163" s="15">
        <v>7</v>
      </c>
      <c r="M163" s="79">
        <v>22.44</v>
      </c>
      <c r="N163" s="101">
        <v>23</v>
      </c>
      <c r="O163" s="63">
        <v>2530</v>
      </c>
      <c r="P163" s="64">
        <f>Table2245789101123456789101112131415161718192021222324252627282930313233343536373839404142[[#This Row],[PEMBULATAN]]*O163</f>
        <v>58190</v>
      </c>
    </row>
    <row r="164" spans="1:16" ht="26.25" customHeight="1" x14ac:dyDescent="0.2">
      <c r="A164" s="13"/>
      <c r="B164" s="73"/>
      <c r="C164" s="71" t="s">
        <v>5687</v>
      </c>
      <c r="D164" s="76" t="s">
        <v>69</v>
      </c>
      <c r="E164" s="12">
        <v>44491</v>
      </c>
      <c r="F164" s="74" t="s">
        <v>523</v>
      </c>
      <c r="G164" s="12" t="s">
        <v>59</v>
      </c>
      <c r="H164" s="75" t="s">
        <v>5468</v>
      </c>
      <c r="I164" s="15">
        <v>58</v>
      </c>
      <c r="J164" s="15">
        <v>55</v>
      </c>
      <c r="K164" s="15">
        <v>24</v>
      </c>
      <c r="L164" s="15">
        <v>11</v>
      </c>
      <c r="M164" s="79">
        <v>19.14</v>
      </c>
      <c r="N164" s="101">
        <v>19.14</v>
      </c>
      <c r="O164" s="63">
        <v>2530</v>
      </c>
      <c r="P164" s="64">
        <f>Table2245789101123456789101112131415161718192021222324252627282930313233343536373839404142[[#This Row],[PEMBULATAN]]*O164</f>
        <v>48424.200000000004</v>
      </c>
    </row>
    <row r="165" spans="1:16" ht="26.25" customHeight="1" x14ac:dyDescent="0.2">
      <c r="A165" s="13"/>
      <c r="B165" s="73"/>
      <c r="C165" s="71" t="s">
        <v>5688</v>
      </c>
      <c r="D165" s="76" t="s">
        <v>69</v>
      </c>
      <c r="E165" s="12">
        <v>44491</v>
      </c>
      <c r="F165" s="74" t="s">
        <v>523</v>
      </c>
      <c r="G165" s="12" t="s">
        <v>59</v>
      </c>
      <c r="H165" s="75" t="s">
        <v>5468</v>
      </c>
      <c r="I165" s="15">
        <v>56</v>
      </c>
      <c r="J165" s="15">
        <v>34</v>
      </c>
      <c r="K165" s="15">
        <v>28</v>
      </c>
      <c r="L165" s="15">
        <v>15</v>
      </c>
      <c r="M165" s="79">
        <v>13.327999999999999</v>
      </c>
      <c r="N165" s="101">
        <v>15</v>
      </c>
      <c r="O165" s="63">
        <v>2530</v>
      </c>
      <c r="P165" s="64">
        <f>Table2245789101123456789101112131415161718192021222324252627282930313233343536373839404142[[#This Row],[PEMBULATAN]]*O165</f>
        <v>37950</v>
      </c>
    </row>
    <row r="166" spans="1:16" ht="26.25" customHeight="1" x14ac:dyDescent="0.2">
      <c r="A166" s="13"/>
      <c r="B166" s="73"/>
      <c r="C166" s="71" t="s">
        <v>5689</v>
      </c>
      <c r="D166" s="76" t="s">
        <v>69</v>
      </c>
      <c r="E166" s="12">
        <v>44491</v>
      </c>
      <c r="F166" s="74" t="s">
        <v>523</v>
      </c>
      <c r="G166" s="12" t="s">
        <v>59</v>
      </c>
      <c r="H166" s="75" t="s">
        <v>5468</v>
      </c>
      <c r="I166" s="15">
        <v>102</v>
      </c>
      <c r="J166" s="15">
        <v>58</v>
      </c>
      <c r="K166" s="15">
        <v>28</v>
      </c>
      <c r="L166" s="15">
        <v>24</v>
      </c>
      <c r="M166" s="79">
        <v>41.411999999999999</v>
      </c>
      <c r="N166" s="101">
        <v>42</v>
      </c>
      <c r="O166" s="63">
        <v>2530</v>
      </c>
      <c r="P166" s="64">
        <f>Table2245789101123456789101112131415161718192021222324252627282930313233343536373839404142[[#This Row],[PEMBULATAN]]*O166</f>
        <v>106260</v>
      </c>
    </row>
    <row r="167" spans="1:16" ht="26.25" customHeight="1" x14ac:dyDescent="0.2">
      <c r="A167" s="13"/>
      <c r="B167" s="73"/>
      <c r="C167" s="71" t="s">
        <v>5690</v>
      </c>
      <c r="D167" s="76" t="s">
        <v>69</v>
      </c>
      <c r="E167" s="12">
        <v>44491</v>
      </c>
      <c r="F167" s="74" t="s">
        <v>523</v>
      </c>
      <c r="G167" s="12" t="s">
        <v>59</v>
      </c>
      <c r="H167" s="75" t="s">
        <v>5468</v>
      </c>
      <c r="I167" s="15">
        <v>77</v>
      </c>
      <c r="J167" s="15">
        <v>55</v>
      </c>
      <c r="K167" s="15">
        <v>28</v>
      </c>
      <c r="L167" s="15">
        <v>6</v>
      </c>
      <c r="M167" s="79">
        <v>29.645</v>
      </c>
      <c r="N167" s="101">
        <v>29.645</v>
      </c>
      <c r="O167" s="63">
        <v>2530</v>
      </c>
      <c r="P167" s="64">
        <f>Table2245789101123456789101112131415161718192021222324252627282930313233343536373839404142[[#This Row],[PEMBULATAN]]*O167</f>
        <v>75001.850000000006</v>
      </c>
    </row>
    <row r="168" spans="1:16" ht="26.25" customHeight="1" x14ac:dyDescent="0.2">
      <c r="A168" s="13"/>
      <c r="B168" s="73"/>
      <c r="C168" s="71" t="s">
        <v>5691</v>
      </c>
      <c r="D168" s="76" t="s">
        <v>69</v>
      </c>
      <c r="E168" s="12">
        <v>44491</v>
      </c>
      <c r="F168" s="74" t="s">
        <v>523</v>
      </c>
      <c r="G168" s="12" t="s">
        <v>59</v>
      </c>
      <c r="H168" s="75" t="s">
        <v>5468</v>
      </c>
      <c r="I168" s="15">
        <v>40</v>
      </c>
      <c r="J168" s="15">
        <v>33</v>
      </c>
      <c r="K168" s="15">
        <v>30</v>
      </c>
      <c r="L168" s="15">
        <v>10</v>
      </c>
      <c r="M168" s="79">
        <v>9.9</v>
      </c>
      <c r="N168" s="101">
        <v>10</v>
      </c>
      <c r="O168" s="63">
        <v>2530</v>
      </c>
      <c r="P168" s="64">
        <f>Table2245789101123456789101112131415161718192021222324252627282930313233343536373839404142[[#This Row],[PEMBULATAN]]*O168</f>
        <v>25300</v>
      </c>
    </row>
    <row r="169" spans="1:16" ht="26.25" customHeight="1" x14ac:dyDescent="0.2">
      <c r="A169" s="13"/>
      <c r="B169" s="73"/>
      <c r="C169" s="71" t="s">
        <v>5692</v>
      </c>
      <c r="D169" s="76" t="s">
        <v>69</v>
      </c>
      <c r="E169" s="12">
        <v>44491</v>
      </c>
      <c r="F169" s="74" t="s">
        <v>523</v>
      </c>
      <c r="G169" s="12" t="s">
        <v>59</v>
      </c>
      <c r="H169" s="75" t="s">
        <v>5468</v>
      </c>
      <c r="I169" s="15">
        <v>40</v>
      </c>
      <c r="J169" s="15">
        <v>33</v>
      </c>
      <c r="K169" s="15">
        <v>28</v>
      </c>
      <c r="L169" s="15">
        <v>14</v>
      </c>
      <c r="M169" s="79">
        <v>9.24</v>
      </c>
      <c r="N169" s="101">
        <v>14</v>
      </c>
      <c r="O169" s="63">
        <v>2530</v>
      </c>
      <c r="P169" s="64">
        <f>Table2245789101123456789101112131415161718192021222324252627282930313233343536373839404142[[#This Row],[PEMBULATAN]]*O169</f>
        <v>35420</v>
      </c>
    </row>
    <row r="170" spans="1:16" ht="26.25" customHeight="1" x14ac:dyDescent="0.2">
      <c r="A170" s="13"/>
      <c r="B170" s="73"/>
      <c r="C170" s="71" t="s">
        <v>5693</v>
      </c>
      <c r="D170" s="76" t="s">
        <v>69</v>
      </c>
      <c r="E170" s="12">
        <v>44491</v>
      </c>
      <c r="F170" s="74" t="s">
        <v>523</v>
      </c>
      <c r="G170" s="12" t="s">
        <v>59</v>
      </c>
      <c r="H170" s="75" t="s">
        <v>5468</v>
      </c>
      <c r="I170" s="15">
        <v>88</v>
      </c>
      <c r="J170" s="15">
        <v>38</v>
      </c>
      <c r="K170" s="15">
        <v>28</v>
      </c>
      <c r="L170" s="15">
        <v>7</v>
      </c>
      <c r="M170" s="79">
        <v>23.408000000000001</v>
      </c>
      <c r="N170" s="101">
        <v>24</v>
      </c>
      <c r="O170" s="63">
        <v>2530</v>
      </c>
      <c r="P170" s="64">
        <f>Table2245789101123456789101112131415161718192021222324252627282930313233343536373839404142[[#This Row],[PEMBULATAN]]*O170</f>
        <v>60720</v>
      </c>
    </row>
    <row r="171" spans="1:16" ht="26.25" customHeight="1" x14ac:dyDescent="0.2">
      <c r="A171" s="13"/>
      <c r="B171" s="73"/>
      <c r="C171" s="71" t="s">
        <v>5694</v>
      </c>
      <c r="D171" s="76" t="s">
        <v>69</v>
      </c>
      <c r="E171" s="12">
        <v>44491</v>
      </c>
      <c r="F171" s="74" t="s">
        <v>523</v>
      </c>
      <c r="G171" s="12" t="s">
        <v>59</v>
      </c>
      <c r="H171" s="75" t="s">
        <v>5468</v>
      </c>
      <c r="I171" s="15">
        <v>83</v>
      </c>
      <c r="J171" s="15">
        <v>32</v>
      </c>
      <c r="K171" s="15">
        <v>5</v>
      </c>
      <c r="L171" s="15">
        <v>3</v>
      </c>
      <c r="M171" s="79">
        <v>3.32</v>
      </c>
      <c r="N171" s="101">
        <v>4</v>
      </c>
      <c r="O171" s="63">
        <v>2530</v>
      </c>
      <c r="P171" s="64">
        <f>Table2245789101123456789101112131415161718192021222324252627282930313233343536373839404142[[#This Row],[PEMBULATAN]]*O171</f>
        <v>10120</v>
      </c>
    </row>
    <row r="172" spans="1:16" ht="26.25" customHeight="1" x14ac:dyDescent="0.2">
      <c r="A172" s="13"/>
      <c r="B172" s="73"/>
      <c r="C172" s="71" t="s">
        <v>5695</v>
      </c>
      <c r="D172" s="76" t="s">
        <v>69</v>
      </c>
      <c r="E172" s="12">
        <v>44491</v>
      </c>
      <c r="F172" s="74" t="s">
        <v>523</v>
      </c>
      <c r="G172" s="12" t="s">
        <v>59</v>
      </c>
      <c r="H172" s="75" t="s">
        <v>5468</v>
      </c>
      <c r="I172" s="15">
        <v>62</v>
      </c>
      <c r="J172" s="15">
        <v>20</v>
      </c>
      <c r="K172" s="15">
        <v>17</v>
      </c>
      <c r="L172" s="15">
        <v>3</v>
      </c>
      <c r="M172" s="79">
        <v>5.27</v>
      </c>
      <c r="N172" s="101">
        <v>5.27</v>
      </c>
      <c r="O172" s="63">
        <v>2530</v>
      </c>
      <c r="P172" s="64">
        <f>Table2245789101123456789101112131415161718192021222324252627282930313233343536373839404142[[#This Row],[PEMBULATAN]]*O172</f>
        <v>13333.099999999999</v>
      </c>
    </row>
    <row r="173" spans="1:16" ht="26.25" customHeight="1" x14ac:dyDescent="0.2">
      <c r="A173" s="13"/>
      <c r="B173" s="73"/>
      <c r="C173" s="71" t="s">
        <v>5696</v>
      </c>
      <c r="D173" s="76" t="s">
        <v>69</v>
      </c>
      <c r="E173" s="12">
        <v>44491</v>
      </c>
      <c r="F173" s="74" t="s">
        <v>523</v>
      </c>
      <c r="G173" s="12" t="s">
        <v>59</v>
      </c>
      <c r="H173" s="75" t="s">
        <v>5468</v>
      </c>
      <c r="I173" s="15">
        <v>43</v>
      </c>
      <c r="J173" s="15">
        <v>26</v>
      </c>
      <c r="K173" s="15">
        <v>27</v>
      </c>
      <c r="L173" s="15">
        <v>8</v>
      </c>
      <c r="M173" s="79">
        <v>7.5465</v>
      </c>
      <c r="N173" s="101">
        <v>8</v>
      </c>
      <c r="O173" s="63">
        <v>2530</v>
      </c>
      <c r="P173" s="64">
        <f>Table2245789101123456789101112131415161718192021222324252627282930313233343536373839404142[[#This Row],[PEMBULATAN]]*O173</f>
        <v>20240</v>
      </c>
    </row>
    <row r="174" spans="1:16" ht="26.25" customHeight="1" x14ac:dyDescent="0.2">
      <c r="A174" s="13"/>
      <c r="B174" s="73"/>
      <c r="C174" s="71" t="s">
        <v>5697</v>
      </c>
      <c r="D174" s="76" t="s">
        <v>69</v>
      </c>
      <c r="E174" s="12">
        <v>44491</v>
      </c>
      <c r="F174" s="74" t="s">
        <v>523</v>
      </c>
      <c r="G174" s="12" t="s">
        <v>59</v>
      </c>
      <c r="H174" s="75" t="s">
        <v>5468</v>
      </c>
      <c r="I174" s="15">
        <v>54</v>
      </c>
      <c r="J174" s="15">
        <v>42</v>
      </c>
      <c r="K174" s="15">
        <v>27</v>
      </c>
      <c r="L174" s="15">
        <v>3</v>
      </c>
      <c r="M174" s="79">
        <v>15.308999999999999</v>
      </c>
      <c r="N174" s="101">
        <v>16</v>
      </c>
      <c r="O174" s="63">
        <v>2530</v>
      </c>
      <c r="P174" s="64">
        <f>Table2245789101123456789101112131415161718192021222324252627282930313233343536373839404142[[#This Row],[PEMBULATAN]]*O174</f>
        <v>40480</v>
      </c>
    </row>
    <row r="175" spans="1:16" ht="26.25" customHeight="1" x14ac:dyDescent="0.2">
      <c r="A175" s="13"/>
      <c r="B175" s="73"/>
      <c r="C175" s="71" t="s">
        <v>5698</v>
      </c>
      <c r="D175" s="76" t="s">
        <v>69</v>
      </c>
      <c r="E175" s="12">
        <v>44491</v>
      </c>
      <c r="F175" s="74" t="s">
        <v>523</v>
      </c>
      <c r="G175" s="12" t="s">
        <v>59</v>
      </c>
      <c r="H175" s="75" t="s">
        <v>5468</v>
      </c>
      <c r="I175" s="15">
        <v>52</v>
      </c>
      <c r="J175" s="15">
        <v>33</v>
      </c>
      <c r="K175" s="15">
        <v>22</v>
      </c>
      <c r="L175" s="15">
        <v>3</v>
      </c>
      <c r="M175" s="79">
        <v>9.4380000000000006</v>
      </c>
      <c r="N175" s="101">
        <v>10</v>
      </c>
      <c r="O175" s="63">
        <v>2530</v>
      </c>
      <c r="P175" s="64">
        <f>Table2245789101123456789101112131415161718192021222324252627282930313233343536373839404142[[#This Row],[PEMBULATAN]]*O175</f>
        <v>25300</v>
      </c>
    </row>
    <row r="176" spans="1:16" ht="26.25" customHeight="1" x14ac:dyDescent="0.2">
      <c r="A176" s="13"/>
      <c r="B176" s="73"/>
      <c r="C176" s="71" t="s">
        <v>5699</v>
      </c>
      <c r="D176" s="76" t="s">
        <v>69</v>
      </c>
      <c r="E176" s="12">
        <v>44491</v>
      </c>
      <c r="F176" s="74" t="s">
        <v>523</v>
      </c>
      <c r="G176" s="12" t="s">
        <v>59</v>
      </c>
      <c r="H176" s="75" t="s">
        <v>5468</v>
      </c>
      <c r="I176" s="15">
        <v>60</v>
      </c>
      <c r="J176" s="15">
        <v>40</v>
      </c>
      <c r="K176" s="15">
        <v>7</v>
      </c>
      <c r="L176" s="15">
        <v>4</v>
      </c>
      <c r="M176" s="79">
        <v>4.2</v>
      </c>
      <c r="N176" s="101">
        <v>4.2</v>
      </c>
      <c r="O176" s="63">
        <v>2530</v>
      </c>
      <c r="P176" s="64">
        <f>Table2245789101123456789101112131415161718192021222324252627282930313233343536373839404142[[#This Row],[PEMBULATAN]]*O176</f>
        <v>10626</v>
      </c>
    </row>
    <row r="177" spans="1:16" ht="26.25" customHeight="1" x14ac:dyDescent="0.2">
      <c r="A177" s="13"/>
      <c r="B177" s="73"/>
      <c r="C177" s="71" t="s">
        <v>5700</v>
      </c>
      <c r="D177" s="76" t="s">
        <v>69</v>
      </c>
      <c r="E177" s="12">
        <v>44491</v>
      </c>
      <c r="F177" s="74" t="s">
        <v>523</v>
      </c>
      <c r="G177" s="12" t="s">
        <v>59</v>
      </c>
      <c r="H177" s="75" t="s">
        <v>5468</v>
      </c>
      <c r="I177" s="15">
        <v>110</v>
      </c>
      <c r="J177" s="15">
        <v>55</v>
      </c>
      <c r="K177" s="15">
        <v>28</v>
      </c>
      <c r="L177" s="15">
        <v>15</v>
      </c>
      <c r="M177" s="79">
        <v>42.35</v>
      </c>
      <c r="N177" s="101">
        <v>43</v>
      </c>
      <c r="O177" s="63">
        <v>2530</v>
      </c>
      <c r="P177" s="64">
        <f>Table2245789101123456789101112131415161718192021222324252627282930313233343536373839404142[[#This Row],[PEMBULATAN]]*O177</f>
        <v>108790</v>
      </c>
    </row>
    <row r="178" spans="1:16" ht="26.25" customHeight="1" x14ac:dyDescent="0.2">
      <c r="A178" s="13"/>
      <c r="B178" s="73"/>
      <c r="C178" s="71" t="s">
        <v>5701</v>
      </c>
      <c r="D178" s="76" t="s">
        <v>69</v>
      </c>
      <c r="E178" s="12">
        <v>44491</v>
      </c>
      <c r="F178" s="74" t="s">
        <v>523</v>
      </c>
      <c r="G178" s="12" t="s">
        <v>59</v>
      </c>
      <c r="H178" s="75" t="s">
        <v>5468</v>
      </c>
      <c r="I178" s="15">
        <v>136</v>
      </c>
      <c r="J178" s="15">
        <v>12</v>
      </c>
      <c r="K178" s="15">
        <v>8</v>
      </c>
      <c r="L178" s="15">
        <v>1</v>
      </c>
      <c r="M178" s="79">
        <v>3.2639999999999998</v>
      </c>
      <c r="N178" s="101">
        <v>3.2639999999999998</v>
      </c>
      <c r="O178" s="63">
        <v>2530</v>
      </c>
      <c r="P178" s="64">
        <f>Table2245789101123456789101112131415161718192021222324252627282930313233343536373839404142[[#This Row],[PEMBULATAN]]*O178</f>
        <v>8257.92</v>
      </c>
    </row>
    <row r="179" spans="1:16" ht="26.25" customHeight="1" x14ac:dyDescent="0.2">
      <c r="A179" s="13"/>
      <c r="B179" s="73"/>
      <c r="C179" s="71" t="s">
        <v>5702</v>
      </c>
      <c r="D179" s="76" t="s">
        <v>69</v>
      </c>
      <c r="E179" s="12">
        <v>44491</v>
      </c>
      <c r="F179" s="74" t="s">
        <v>523</v>
      </c>
      <c r="G179" s="12" t="s">
        <v>59</v>
      </c>
      <c r="H179" s="75" t="s">
        <v>5468</v>
      </c>
      <c r="I179" s="15">
        <v>80</v>
      </c>
      <c r="J179" s="15">
        <v>60</v>
      </c>
      <c r="K179" s="15">
        <v>2</v>
      </c>
      <c r="L179" s="15">
        <v>1</v>
      </c>
      <c r="M179" s="79">
        <v>2.4</v>
      </c>
      <c r="N179" s="101">
        <v>3</v>
      </c>
      <c r="O179" s="63">
        <v>2530</v>
      </c>
      <c r="P179" s="64">
        <f>Table2245789101123456789101112131415161718192021222324252627282930313233343536373839404142[[#This Row],[PEMBULATAN]]*O179</f>
        <v>7590</v>
      </c>
    </row>
    <row r="180" spans="1:16" ht="26.25" customHeight="1" x14ac:dyDescent="0.2">
      <c r="A180" s="13"/>
      <c r="B180" s="73"/>
      <c r="C180" s="71" t="s">
        <v>5703</v>
      </c>
      <c r="D180" s="76" t="s">
        <v>69</v>
      </c>
      <c r="E180" s="12">
        <v>44491</v>
      </c>
      <c r="F180" s="74" t="s">
        <v>523</v>
      </c>
      <c r="G180" s="12" t="s">
        <v>59</v>
      </c>
      <c r="H180" s="75" t="s">
        <v>5468</v>
      </c>
      <c r="I180" s="15">
        <v>57</v>
      </c>
      <c r="J180" s="15">
        <v>24</v>
      </c>
      <c r="K180" s="15">
        <v>35</v>
      </c>
      <c r="L180" s="15">
        <v>9</v>
      </c>
      <c r="M180" s="79">
        <v>11.97</v>
      </c>
      <c r="N180" s="101">
        <v>11.97</v>
      </c>
      <c r="O180" s="63">
        <v>2530</v>
      </c>
      <c r="P180" s="64">
        <f>Table2245789101123456789101112131415161718192021222324252627282930313233343536373839404142[[#This Row],[PEMBULATAN]]*O180</f>
        <v>30284.100000000002</v>
      </c>
    </row>
    <row r="181" spans="1:16" ht="26.25" customHeight="1" x14ac:dyDescent="0.2">
      <c r="A181" s="13"/>
      <c r="B181" s="73"/>
      <c r="C181" s="71" t="s">
        <v>5704</v>
      </c>
      <c r="D181" s="76" t="s">
        <v>69</v>
      </c>
      <c r="E181" s="12">
        <v>44491</v>
      </c>
      <c r="F181" s="74" t="s">
        <v>523</v>
      </c>
      <c r="G181" s="12" t="s">
        <v>59</v>
      </c>
      <c r="H181" s="75" t="s">
        <v>5468</v>
      </c>
      <c r="I181" s="15">
        <v>38</v>
      </c>
      <c r="J181" s="15">
        <v>30</v>
      </c>
      <c r="K181" s="15">
        <v>28</v>
      </c>
      <c r="L181" s="15">
        <v>8</v>
      </c>
      <c r="M181" s="79">
        <v>7.98</v>
      </c>
      <c r="N181" s="101">
        <v>8</v>
      </c>
      <c r="O181" s="63">
        <v>2530</v>
      </c>
      <c r="P181" s="64">
        <f>Table2245789101123456789101112131415161718192021222324252627282930313233343536373839404142[[#This Row],[PEMBULATAN]]*O181</f>
        <v>20240</v>
      </c>
    </row>
    <row r="182" spans="1:16" ht="26.25" customHeight="1" x14ac:dyDescent="0.2">
      <c r="A182" s="13"/>
      <c r="B182" s="73"/>
      <c r="C182" s="71" t="s">
        <v>5705</v>
      </c>
      <c r="D182" s="76" t="s">
        <v>69</v>
      </c>
      <c r="E182" s="12">
        <v>44491</v>
      </c>
      <c r="F182" s="74" t="s">
        <v>523</v>
      </c>
      <c r="G182" s="12" t="s">
        <v>59</v>
      </c>
      <c r="H182" s="75" t="s">
        <v>5468</v>
      </c>
      <c r="I182" s="15">
        <v>64</v>
      </c>
      <c r="J182" s="15">
        <v>42</v>
      </c>
      <c r="K182" s="15">
        <v>11</v>
      </c>
      <c r="L182" s="15">
        <v>4</v>
      </c>
      <c r="M182" s="79">
        <v>7.3920000000000003</v>
      </c>
      <c r="N182" s="101">
        <v>8</v>
      </c>
      <c r="O182" s="63">
        <v>2530</v>
      </c>
      <c r="P182" s="64">
        <f>Table2245789101123456789101112131415161718192021222324252627282930313233343536373839404142[[#This Row],[PEMBULATAN]]*O182</f>
        <v>20240</v>
      </c>
    </row>
    <row r="183" spans="1:16" ht="26.25" customHeight="1" x14ac:dyDescent="0.2">
      <c r="A183" s="13"/>
      <c r="B183" s="73"/>
      <c r="C183" s="71" t="s">
        <v>5706</v>
      </c>
      <c r="D183" s="76" t="s">
        <v>69</v>
      </c>
      <c r="E183" s="12">
        <v>44491</v>
      </c>
      <c r="F183" s="74" t="s">
        <v>523</v>
      </c>
      <c r="G183" s="12" t="s">
        <v>59</v>
      </c>
      <c r="H183" s="75" t="s">
        <v>5468</v>
      </c>
      <c r="I183" s="15">
        <v>40</v>
      </c>
      <c r="J183" s="15">
        <v>25</v>
      </c>
      <c r="K183" s="15">
        <v>18</v>
      </c>
      <c r="L183" s="15">
        <v>1</v>
      </c>
      <c r="M183" s="79">
        <v>4.5</v>
      </c>
      <c r="N183" s="101">
        <v>4.5</v>
      </c>
      <c r="O183" s="63">
        <v>2530</v>
      </c>
      <c r="P183" s="64">
        <f>Table2245789101123456789101112131415161718192021222324252627282930313233343536373839404142[[#This Row],[PEMBULATAN]]*O183</f>
        <v>11385</v>
      </c>
    </row>
    <row r="184" spans="1:16" ht="26.25" customHeight="1" x14ac:dyDescent="0.2">
      <c r="A184" s="13"/>
      <c r="B184" s="73"/>
      <c r="C184" s="71" t="s">
        <v>5707</v>
      </c>
      <c r="D184" s="76" t="s">
        <v>69</v>
      </c>
      <c r="E184" s="12">
        <v>44491</v>
      </c>
      <c r="F184" s="74" t="s">
        <v>523</v>
      </c>
      <c r="G184" s="12" t="s">
        <v>59</v>
      </c>
      <c r="H184" s="75" t="s">
        <v>5468</v>
      </c>
      <c r="I184" s="15">
        <v>44</v>
      </c>
      <c r="J184" s="15">
        <v>36</v>
      </c>
      <c r="K184" s="15">
        <v>22</v>
      </c>
      <c r="L184" s="15">
        <v>15</v>
      </c>
      <c r="M184" s="79">
        <v>8.7119999999999997</v>
      </c>
      <c r="N184" s="101">
        <v>15</v>
      </c>
      <c r="O184" s="63">
        <v>2530</v>
      </c>
      <c r="P184" s="64">
        <f>Table2245789101123456789101112131415161718192021222324252627282930313233343536373839404142[[#This Row],[PEMBULATAN]]*O184</f>
        <v>37950</v>
      </c>
    </row>
    <row r="185" spans="1:16" ht="26.25" customHeight="1" x14ac:dyDescent="0.2">
      <c r="A185" s="13"/>
      <c r="B185" s="73"/>
      <c r="C185" s="71" t="s">
        <v>5708</v>
      </c>
      <c r="D185" s="76" t="s">
        <v>69</v>
      </c>
      <c r="E185" s="12">
        <v>44491</v>
      </c>
      <c r="F185" s="74" t="s">
        <v>523</v>
      </c>
      <c r="G185" s="12" t="s">
        <v>59</v>
      </c>
      <c r="H185" s="75" t="s">
        <v>5468</v>
      </c>
      <c r="I185" s="15">
        <v>48</v>
      </c>
      <c r="J185" s="15">
        <v>33</v>
      </c>
      <c r="K185" s="15">
        <v>20</v>
      </c>
      <c r="L185" s="15">
        <v>3</v>
      </c>
      <c r="M185" s="79">
        <v>7.92</v>
      </c>
      <c r="N185" s="101">
        <v>7.92</v>
      </c>
      <c r="O185" s="63">
        <v>2530</v>
      </c>
      <c r="P185" s="64">
        <f>Table2245789101123456789101112131415161718192021222324252627282930313233343536373839404142[[#This Row],[PEMBULATAN]]*O185</f>
        <v>20037.599999999999</v>
      </c>
    </row>
    <row r="186" spans="1:16" ht="26.25" customHeight="1" x14ac:dyDescent="0.2">
      <c r="A186" s="13"/>
      <c r="B186" s="73"/>
      <c r="C186" s="71" t="s">
        <v>5709</v>
      </c>
      <c r="D186" s="76" t="s">
        <v>69</v>
      </c>
      <c r="E186" s="12">
        <v>44491</v>
      </c>
      <c r="F186" s="74" t="s">
        <v>523</v>
      </c>
      <c r="G186" s="12" t="s">
        <v>59</v>
      </c>
      <c r="H186" s="75" t="s">
        <v>5468</v>
      </c>
      <c r="I186" s="15">
        <v>67</v>
      </c>
      <c r="J186" s="15">
        <v>40</v>
      </c>
      <c r="K186" s="15">
        <v>18</v>
      </c>
      <c r="L186" s="15">
        <v>8</v>
      </c>
      <c r="M186" s="79">
        <v>12.06</v>
      </c>
      <c r="N186" s="101">
        <v>12.06</v>
      </c>
      <c r="O186" s="63">
        <v>2530</v>
      </c>
      <c r="P186" s="64">
        <f>Table2245789101123456789101112131415161718192021222324252627282930313233343536373839404142[[#This Row],[PEMBULATAN]]*O186</f>
        <v>30511.800000000003</v>
      </c>
    </row>
    <row r="187" spans="1:16" ht="26.25" customHeight="1" x14ac:dyDescent="0.2">
      <c r="A187" s="13"/>
      <c r="B187" s="73"/>
      <c r="C187" s="71" t="s">
        <v>5710</v>
      </c>
      <c r="D187" s="76" t="s">
        <v>69</v>
      </c>
      <c r="E187" s="12">
        <v>44491</v>
      </c>
      <c r="F187" s="74" t="s">
        <v>523</v>
      </c>
      <c r="G187" s="12" t="s">
        <v>59</v>
      </c>
      <c r="H187" s="75" t="s">
        <v>5468</v>
      </c>
      <c r="I187" s="15">
        <v>35</v>
      </c>
      <c r="J187" s="15">
        <v>28</v>
      </c>
      <c r="K187" s="15">
        <v>18</v>
      </c>
      <c r="L187" s="15">
        <v>1</v>
      </c>
      <c r="M187" s="79">
        <v>4.41</v>
      </c>
      <c r="N187" s="101">
        <v>5</v>
      </c>
      <c r="O187" s="63">
        <v>2530</v>
      </c>
      <c r="P187" s="64">
        <f>Table2245789101123456789101112131415161718192021222324252627282930313233343536373839404142[[#This Row],[PEMBULATAN]]*O187</f>
        <v>12650</v>
      </c>
    </row>
    <row r="188" spans="1:16" ht="26.25" customHeight="1" x14ac:dyDescent="0.2">
      <c r="A188" s="13"/>
      <c r="B188" s="73"/>
      <c r="C188" s="71" t="s">
        <v>5711</v>
      </c>
      <c r="D188" s="76" t="s">
        <v>69</v>
      </c>
      <c r="E188" s="12">
        <v>44491</v>
      </c>
      <c r="F188" s="74" t="s">
        <v>523</v>
      </c>
      <c r="G188" s="12" t="s">
        <v>59</v>
      </c>
      <c r="H188" s="75" t="s">
        <v>5468</v>
      </c>
      <c r="I188" s="15">
        <v>63</v>
      </c>
      <c r="J188" s="15">
        <v>40</v>
      </c>
      <c r="K188" s="15">
        <v>17</v>
      </c>
      <c r="L188" s="15">
        <v>5</v>
      </c>
      <c r="M188" s="79">
        <v>10.71</v>
      </c>
      <c r="N188" s="101">
        <v>10.71</v>
      </c>
      <c r="O188" s="63">
        <v>2530</v>
      </c>
      <c r="P188" s="64">
        <f>Table2245789101123456789101112131415161718192021222324252627282930313233343536373839404142[[#This Row],[PEMBULATAN]]*O188</f>
        <v>27096.300000000003</v>
      </c>
    </row>
    <row r="189" spans="1:16" ht="26.25" customHeight="1" x14ac:dyDescent="0.2">
      <c r="A189" s="13"/>
      <c r="B189" s="73"/>
      <c r="C189" s="71" t="s">
        <v>5712</v>
      </c>
      <c r="D189" s="76" t="s">
        <v>69</v>
      </c>
      <c r="E189" s="12">
        <v>44491</v>
      </c>
      <c r="F189" s="74" t="s">
        <v>523</v>
      </c>
      <c r="G189" s="12" t="s">
        <v>59</v>
      </c>
      <c r="H189" s="75" t="s">
        <v>5468</v>
      </c>
      <c r="I189" s="15">
        <v>33</v>
      </c>
      <c r="J189" s="15">
        <v>30</v>
      </c>
      <c r="K189" s="15">
        <v>35</v>
      </c>
      <c r="L189" s="15">
        <v>4</v>
      </c>
      <c r="M189" s="79">
        <v>8.6624999999999996</v>
      </c>
      <c r="N189" s="101">
        <v>8.6624999999999996</v>
      </c>
      <c r="O189" s="63">
        <v>2530</v>
      </c>
      <c r="P189" s="64">
        <f>Table2245789101123456789101112131415161718192021222324252627282930313233343536373839404142[[#This Row],[PEMBULATAN]]*O189</f>
        <v>21916.125</v>
      </c>
    </row>
    <row r="190" spans="1:16" ht="26.25" customHeight="1" x14ac:dyDescent="0.2">
      <c r="A190" s="13"/>
      <c r="B190" s="73"/>
      <c r="C190" s="71" t="s">
        <v>5713</v>
      </c>
      <c r="D190" s="76" t="s">
        <v>69</v>
      </c>
      <c r="E190" s="12">
        <v>44491</v>
      </c>
      <c r="F190" s="74" t="s">
        <v>523</v>
      </c>
      <c r="G190" s="12" t="s">
        <v>59</v>
      </c>
      <c r="H190" s="75" t="s">
        <v>5468</v>
      </c>
      <c r="I190" s="15">
        <v>95</v>
      </c>
      <c r="J190" s="15">
        <v>28</v>
      </c>
      <c r="K190" s="15">
        <v>8</v>
      </c>
      <c r="L190" s="15">
        <v>1</v>
      </c>
      <c r="M190" s="79">
        <v>5.32</v>
      </c>
      <c r="N190" s="101">
        <v>6</v>
      </c>
      <c r="O190" s="63">
        <v>2530</v>
      </c>
      <c r="P190" s="64">
        <f>Table2245789101123456789101112131415161718192021222324252627282930313233343536373839404142[[#This Row],[PEMBULATAN]]*O190</f>
        <v>15180</v>
      </c>
    </row>
    <row r="191" spans="1:16" ht="26.25" customHeight="1" x14ac:dyDescent="0.2">
      <c r="A191" s="13"/>
      <c r="B191" s="73"/>
      <c r="C191" s="71" t="s">
        <v>5714</v>
      </c>
      <c r="D191" s="76" t="s">
        <v>69</v>
      </c>
      <c r="E191" s="12">
        <v>44491</v>
      </c>
      <c r="F191" s="74" t="s">
        <v>523</v>
      </c>
      <c r="G191" s="12" t="s">
        <v>59</v>
      </c>
      <c r="H191" s="75" t="s">
        <v>5468</v>
      </c>
      <c r="I191" s="15">
        <v>192</v>
      </c>
      <c r="J191" s="15">
        <v>22</v>
      </c>
      <c r="K191" s="15">
        <v>17</v>
      </c>
      <c r="L191" s="15">
        <v>11</v>
      </c>
      <c r="M191" s="79">
        <v>17.952000000000002</v>
      </c>
      <c r="N191" s="101">
        <v>17.952000000000002</v>
      </c>
      <c r="O191" s="63">
        <v>2530</v>
      </c>
      <c r="P191" s="64">
        <f>Table2245789101123456789101112131415161718192021222324252627282930313233343536373839404142[[#This Row],[PEMBULATAN]]*O191</f>
        <v>45418.560000000005</v>
      </c>
    </row>
    <row r="192" spans="1:16" ht="26.25" customHeight="1" x14ac:dyDescent="0.2">
      <c r="A192" s="13"/>
      <c r="B192" s="106"/>
      <c r="C192" s="71" t="s">
        <v>5715</v>
      </c>
      <c r="D192" s="76" t="s">
        <v>69</v>
      </c>
      <c r="E192" s="12">
        <v>44491</v>
      </c>
      <c r="F192" s="74" t="s">
        <v>523</v>
      </c>
      <c r="G192" s="12" t="s">
        <v>59</v>
      </c>
      <c r="H192" s="75" t="s">
        <v>5468</v>
      </c>
      <c r="I192" s="15">
        <v>80</v>
      </c>
      <c r="J192" s="15">
        <v>66</v>
      </c>
      <c r="K192" s="15">
        <v>28</v>
      </c>
      <c r="L192" s="15">
        <v>8</v>
      </c>
      <c r="M192" s="79">
        <v>36.96</v>
      </c>
      <c r="N192" s="101">
        <v>36.96</v>
      </c>
      <c r="O192" s="63">
        <v>2530</v>
      </c>
      <c r="P192" s="64">
        <f>Table2245789101123456789101112131415161718192021222324252627282930313233343536373839404142[[#This Row],[PEMBULATAN]]*O192</f>
        <v>93508.800000000003</v>
      </c>
    </row>
    <row r="193" spans="1:16" ht="26.25" customHeight="1" x14ac:dyDescent="0.2">
      <c r="A193" s="13"/>
      <c r="B193" s="73" t="s">
        <v>5716</v>
      </c>
      <c r="C193" s="71" t="s">
        <v>5717</v>
      </c>
      <c r="D193" s="76" t="s">
        <v>69</v>
      </c>
      <c r="E193" s="12">
        <v>44491</v>
      </c>
      <c r="F193" s="74" t="s">
        <v>523</v>
      </c>
      <c r="G193" s="12" t="s">
        <v>59</v>
      </c>
      <c r="H193" s="75" t="s">
        <v>5468</v>
      </c>
      <c r="I193" s="15">
        <v>62</v>
      </c>
      <c r="J193" s="15">
        <v>53</v>
      </c>
      <c r="K193" s="15">
        <v>33</v>
      </c>
      <c r="L193" s="15">
        <v>20</v>
      </c>
      <c r="M193" s="79">
        <v>27.109500000000001</v>
      </c>
      <c r="N193" s="101">
        <v>27.109500000000001</v>
      </c>
      <c r="O193" s="63">
        <v>2530</v>
      </c>
      <c r="P193" s="64">
        <f>Table2245789101123456789101112131415161718192021222324252627282930313233343536373839404142[[#This Row],[PEMBULATAN]]*O193</f>
        <v>68587.035000000003</v>
      </c>
    </row>
    <row r="194" spans="1:16" ht="26.25" customHeight="1" x14ac:dyDescent="0.2">
      <c r="A194" s="13"/>
      <c r="B194" s="73"/>
      <c r="C194" s="71" t="s">
        <v>5718</v>
      </c>
      <c r="D194" s="76" t="s">
        <v>69</v>
      </c>
      <c r="E194" s="12">
        <v>44491</v>
      </c>
      <c r="F194" s="74" t="s">
        <v>523</v>
      </c>
      <c r="G194" s="12" t="s">
        <v>59</v>
      </c>
      <c r="H194" s="75" t="s">
        <v>5468</v>
      </c>
      <c r="I194" s="15">
        <v>80</v>
      </c>
      <c r="J194" s="15">
        <v>58</v>
      </c>
      <c r="K194" s="15">
        <v>22</v>
      </c>
      <c r="L194" s="15">
        <v>12</v>
      </c>
      <c r="M194" s="79">
        <v>25.52</v>
      </c>
      <c r="N194" s="101">
        <v>25.52</v>
      </c>
      <c r="O194" s="63">
        <v>2530</v>
      </c>
      <c r="P194" s="64">
        <f>Table2245789101123456789101112131415161718192021222324252627282930313233343536373839404142[[#This Row],[PEMBULATAN]]*O194</f>
        <v>64565.599999999999</v>
      </c>
    </row>
    <row r="195" spans="1:16" ht="26.25" customHeight="1" x14ac:dyDescent="0.2">
      <c r="A195" s="13"/>
      <c r="B195" s="73"/>
      <c r="C195" s="71" t="s">
        <v>5719</v>
      </c>
      <c r="D195" s="76" t="s">
        <v>69</v>
      </c>
      <c r="E195" s="12">
        <v>44491</v>
      </c>
      <c r="F195" s="74" t="s">
        <v>523</v>
      </c>
      <c r="G195" s="12" t="s">
        <v>59</v>
      </c>
      <c r="H195" s="75" t="s">
        <v>5468</v>
      </c>
      <c r="I195" s="15">
        <v>50</v>
      </c>
      <c r="J195" s="15">
        <v>32</v>
      </c>
      <c r="K195" s="15">
        <v>20</v>
      </c>
      <c r="L195" s="15">
        <v>2</v>
      </c>
      <c r="M195" s="79">
        <v>8</v>
      </c>
      <c r="N195" s="101">
        <v>8</v>
      </c>
      <c r="O195" s="63">
        <v>2530</v>
      </c>
      <c r="P195" s="64">
        <f>Table2245789101123456789101112131415161718192021222324252627282930313233343536373839404142[[#This Row],[PEMBULATAN]]*O195</f>
        <v>20240</v>
      </c>
    </row>
    <row r="196" spans="1:16" ht="26.25" customHeight="1" x14ac:dyDescent="0.2">
      <c r="A196" s="13"/>
      <c r="B196" s="73"/>
      <c r="C196" s="71" t="s">
        <v>5720</v>
      </c>
      <c r="D196" s="76" t="s">
        <v>69</v>
      </c>
      <c r="E196" s="12">
        <v>44491</v>
      </c>
      <c r="F196" s="74" t="s">
        <v>523</v>
      </c>
      <c r="G196" s="12" t="s">
        <v>59</v>
      </c>
      <c r="H196" s="75" t="s">
        <v>5468</v>
      </c>
      <c r="I196" s="15">
        <v>16</v>
      </c>
      <c r="J196" s="15">
        <v>47</v>
      </c>
      <c r="K196" s="15">
        <v>11</v>
      </c>
      <c r="L196" s="15">
        <v>1</v>
      </c>
      <c r="M196" s="79">
        <v>2.0680000000000001</v>
      </c>
      <c r="N196" s="101">
        <v>2.0680000000000001</v>
      </c>
      <c r="O196" s="63">
        <v>2530</v>
      </c>
      <c r="P196" s="64">
        <f>Table2245789101123456789101112131415161718192021222324252627282930313233343536373839404142[[#This Row],[PEMBULATAN]]*O196</f>
        <v>5232.04</v>
      </c>
    </row>
    <row r="197" spans="1:16" ht="26.25" customHeight="1" x14ac:dyDescent="0.2">
      <c r="A197" s="13"/>
      <c r="B197" s="73"/>
      <c r="C197" s="71" t="s">
        <v>5721</v>
      </c>
      <c r="D197" s="76" t="s">
        <v>69</v>
      </c>
      <c r="E197" s="12">
        <v>44491</v>
      </c>
      <c r="F197" s="74" t="s">
        <v>523</v>
      </c>
      <c r="G197" s="12" t="s">
        <v>59</v>
      </c>
      <c r="H197" s="75" t="s">
        <v>5468</v>
      </c>
      <c r="I197" s="15">
        <v>40</v>
      </c>
      <c r="J197" s="15">
        <v>35</v>
      </c>
      <c r="K197" s="15">
        <v>20</v>
      </c>
      <c r="L197" s="15">
        <v>3</v>
      </c>
      <c r="M197" s="79">
        <v>7</v>
      </c>
      <c r="N197" s="101">
        <v>7</v>
      </c>
      <c r="O197" s="63">
        <v>2530</v>
      </c>
      <c r="P197" s="64">
        <f>Table2245789101123456789101112131415161718192021222324252627282930313233343536373839404142[[#This Row],[PEMBULATAN]]*O197</f>
        <v>17710</v>
      </c>
    </row>
    <row r="198" spans="1:16" ht="26.25" customHeight="1" x14ac:dyDescent="0.2">
      <c r="A198" s="13"/>
      <c r="B198" s="73"/>
      <c r="C198" s="71" t="s">
        <v>5722</v>
      </c>
      <c r="D198" s="76" t="s">
        <v>69</v>
      </c>
      <c r="E198" s="12">
        <v>44491</v>
      </c>
      <c r="F198" s="74" t="s">
        <v>523</v>
      </c>
      <c r="G198" s="12" t="s">
        <v>59</v>
      </c>
      <c r="H198" s="75" t="s">
        <v>5468</v>
      </c>
      <c r="I198" s="15">
        <v>37</v>
      </c>
      <c r="J198" s="15">
        <v>20</v>
      </c>
      <c r="K198" s="15">
        <v>26</v>
      </c>
      <c r="L198" s="15">
        <v>9</v>
      </c>
      <c r="M198" s="79">
        <v>4.8099999999999996</v>
      </c>
      <c r="N198" s="101">
        <v>9</v>
      </c>
      <c r="O198" s="63">
        <v>2530</v>
      </c>
      <c r="P198" s="64">
        <f>Table2245789101123456789101112131415161718192021222324252627282930313233343536373839404142[[#This Row],[PEMBULATAN]]*O198</f>
        <v>22770</v>
      </c>
    </row>
    <row r="199" spans="1:16" ht="26.25" customHeight="1" x14ac:dyDescent="0.2">
      <c r="A199" s="13"/>
      <c r="B199" s="106"/>
      <c r="C199" s="71" t="s">
        <v>5723</v>
      </c>
      <c r="D199" s="76" t="s">
        <v>69</v>
      </c>
      <c r="E199" s="12">
        <v>44491</v>
      </c>
      <c r="F199" s="74" t="s">
        <v>523</v>
      </c>
      <c r="G199" s="12" t="s">
        <v>59</v>
      </c>
      <c r="H199" s="75" t="s">
        <v>5468</v>
      </c>
      <c r="I199" s="15">
        <v>36</v>
      </c>
      <c r="J199" s="15">
        <v>36</v>
      </c>
      <c r="K199" s="15">
        <v>10</v>
      </c>
      <c r="L199" s="15">
        <v>8</v>
      </c>
      <c r="M199" s="79">
        <v>3.24</v>
      </c>
      <c r="N199" s="101">
        <v>8</v>
      </c>
      <c r="O199" s="63">
        <v>2530</v>
      </c>
      <c r="P199" s="64">
        <f>Table2245789101123456789101112131415161718192021222324252627282930313233343536373839404142[[#This Row],[PEMBULATAN]]*O199</f>
        <v>20240</v>
      </c>
    </row>
    <row r="200" spans="1:16" ht="26.25" customHeight="1" x14ac:dyDescent="0.2">
      <c r="A200" s="13"/>
      <c r="B200" s="73" t="s">
        <v>5724</v>
      </c>
      <c r="C200" s="71" t="s">
        <v>5725</v>
      </c>
      <c r="D200" s="76" t="s">
        <v>69</v>
      </c>
      <c r="E200" s="12">
        <v>44491</v>
      </c>
      <c r="F200" s="74" t="s">
        <v>523</v>
      </c>
      <c r="G200" s="12" t="s">
        <v>59</v>
      </c>
      <c r="H200" s="75" t="s">
        <v>5468</v>
      </c>
      <c r="I200" s="15">
        <v>50</v>
      </c>
      <c r="J200" s="15">
        <v>43</v>
      </c>
      <c r="K200" s="15">
        <v>39</v>
      </c>
      <c r="L200" s="15">
        <v>2</v>
      </c>
      <c r="M200" s="79">
        <v>20.962499999999999</v>
      </c>
      <c r="N200" s="101">
        <v>20.962499999999999</v>
      </c>
      <c r="O200" s="63">
        <v>2530</v>
      </c>
      <c r="P200" s="64">
        <f>Table2245789101123456789101112131415161718192021222324252627282930313233343536373839404142[[#This Row],[PEMBULATAN]]*O200</f>
        <v>53035.125</v>
      </c>
    </row>
    <row r="201" spans="1:16" ht="26.25" customHeight="1" x14ac:dyDescent="0.2">
      <c r="A201" s="13"/>
      <c r="B201" s="73"/>
      <c r="C201" s="71" t="s">
        <v>5726</v>
      </c>
      <c r="D201" s="76" t="s">
        <v>69</v>
      </c>
      <c r="E201" s="12">
        <v>44491</v>
      </c>
      <c r="F201" s="74" t="s">
        <v>523</v>
      </c>
      <c r="G201" s="12" t="s">
        <v>59</v>
      </c>
      <c r="H201" s="75" t="s">
        <v>5468</v>
      </c>
      <c r="I201" s="15">
        <v>150</v>
      </c>
      <c r="J201" s="15">
        <v>65</v>
      </c>
      <c r="K201" s="15">
        <v>10</v>
      </c>
      <c r="L201" s="15">
        <v>14</v>
      </c>
      <c r="M201" s="79">
        <v>24.375</v>
      </c>
      <c r="N201" s="101">
        <v>25</v>
      </c>
      <c r="O201" s="63">
        <v>2530</v>
      </c>
      <c r="P201" s="64">
        <f>Table2245789101123456789101112131415161718192021222324252627282930313233343536373839404142[[#This Row],[PEMBULATAN]]*O201</f>
        <v>63250</v>
      </c>
    </row>
    <row r="202" spans="1:16" ht="26.25" customHeight="1" x14ac:dyDescent="0.2">
      <c r="A202" s="13"/>
      <c r="B202" s="73"/>
      <c r="C202" s="71" t="s">
        <v>5727</v>
      </c>
      <c r="D202" s="76" t="s">
        <v>69</v>
      </c>
      <c r="E202" s="12">
        <v>44491</v>
      </c>
      <c r="F202" s="74" t="s">
        <v>523</v>
      </c>
      <c r="G202" s="12" t="s">
        <v>59</v>
      </c>
      <c r="H202" s="75" t="s">
        <v>5468</v>
      </c>
      <c r="I202" s="15">
        <v>150</v>
      </c>
      <c r="J202" s="15">
        <v>65</v>
      </c>
      <c r="K202" s="15">
        <v>10</v>
      </c>
      <c r="L202" s="15">
        <v>14</v>
      </c>
      <c r="M202" s="79">
        <v>24.375</v>
      </c>
      <c r="N202" s="101">
        <v>24.375</v>
      </c>
      <c r="O202" s="63">
        <v>2530</v>
      </c>
      <c r="P202" s="64">
        <f>Table2245789101123456789101112131415161718192021222324252627282930313233343536373839404142[[#This Row],[PEMBULATAN]]*O202</f>
        <v>61668.75</v>
      </c>
    </row>
    <row r="203" spans="1:16" ht="26.25" customHeight="1" x14ac:dyDescent="0.2">
      <c r="A203" s="13"/>
      <c r="B203" s="73"/>
      <c r="C203" s="71" t="s">
        <v>5728</v>
      </c>
      <c r="D203" s="76" t="s">
        <v>69</v>
      </c>
      <c r="E203" s="12">
        <v>44491</v>
      </c>
      <c r="F203" s="74" t="s">
        <v>523</v>
      </c>
      <c r="G203" s="12" t="s">
        <v>59</v>
      </c>
      <c r="H203" s="75" t="s">
        <v>5468</v>
      </c>
      <c r="I203" s="15">
        <v>150</v>
      </c>
      <c r="J203" s="15">
        <v>65</v>
      </c>
      <c r="K203" s="15">
        <v>10</v>
      </c>
      <c r="L203" s="15">
        <v>14</v>
      </c>
      <c r="M203" s="79">
        <v>24.375</v>
      </c>
      <c r="N203" s="101">
        <v>25</v>
      </c>
      <c r="O203" s="63">
        <v>2530</v>
      </c>
      <c r="P203" s="64">
        <f>Table2245789101123456789101112131415161718192021222324252627282930313233343536373839404142[[#This Row],[PEMBULATAN]]*O203</f>
        <v>63250</v>
      </c>
    </row>
    <row r="204" spans="1:16" ht="26.25" customHeight="1" x14ac:dyDescent="0.2">
      <c r="A204" s="13"/>
      <c r="B204" s="73"/>
      <c r="C204" s="71" t="s">
        <v>5729</v>
      </c>
      <c r="D204" s="76" t="s">
        <v>69</v>
      </c>
      <c r="E204" s="12">
        <v>44491</v>
      </c>
      <c r="F204" s="74" t="s">
        <v>523</v>
      </c>
      <c r="G204" s="12" t="s">
        <v>59</v>
      </c>
      <c r="H204" s="75" t="s">
        <v>5468</v>
      </c>
      <c r="I204" s="15">
        <v>150</v>
      </c>
      <c r="J204" s="15">
        <v>65</v>
      </c>
      <c r="K204" s="15">
        <v>10</v>
      </c>
      <c r="L204" s="15">
        <v>14</v>
      </c>
      <c r="M204" s="79">
        <v>24.375</v>
      </c>
      <c r="N204" s="101">
        <v>25</v>
      </c>
      <c r="O204" s="63">
        <v>2530</v>
      </c>
      <c r="P204" s="64">
        <f>Table2245789101123456789101112131415161718192021222324252627282930313233343536373839404142[[#This Row],[PEMBULATAN]]*O204</f>
        <v>63250</v>
      </c>
    </row>
    <row r="205" spans="1:16" ht="26.25" customHeight="1" x14ac:dyDescent="0.2">
      <c r="A205" s="13"/>
      <c r="B205" s="73"/>
      <c r="C205" s="71" t="s">
        <v>5730</v>
      </c>
      <c r="D205" s="76" t="s">
        <v>69</v>
      </c>
      <c r="E205" s="12">
        <v>44491</v>
      </c>
      <c r="F205" s="74" t="s">
        <v>523</v>
      </c>
      <c r="G205" s="12" t="s">
        <v>59</v>
      </c>
      <c r="H205" s="75" t="s">
        <v>5468</v>
      </c>
      <c r="I205" s="15">
        <v>60</v>
      </c>
      <c r="J205" s="15">
        <v>42</v>
      </c>
      <c r="K205" s="15">
        <v>76</v>
      </c>
      <c r="L205" s="15">
        <v>31</v>
      </c>
      <c r="M205" s="79">
        <v>47.88</v>
      </c>
      <c r="N205" s="101">
        <v>47.88</v>
      </c>
      <c r="O205" s="63">
        <v>2530</v>
      </c>
      <c r="P205" s="64">
        <f>Table2245789101123456789101112131415161718192021222324252627282930313233343536373839404142[[#This Row],[PEMBULATAN]]*O205</f>
        <v>121136.40000000001</v>
      </c>
    </row>
    <row r="206" spans="1:16" ht="26.25" customHeight="1" x14ac:dyDescent="0.2">
      <c r="A206" s="13"/>
      <c r="B206" s="73"/>
      <c r="C206" s="71" t="s">
        <v>5731</v>
      </c>
      <c r="D206" s="76" t="s">
        <v>69</v>
      </c>
      <c r="E206" s="12">
        <v>44491</v>
      </c>
      <c r="F206" s="74" t="s">
        <v>523</v>
      </c>
      <c r="G206" s="12" t="s">
        <v>59</v>
      </c>
      <c r="H206" s="75" t="s">
        <v>5468</v>
      </c>
      <c r="I206" s="15">
        <v>60</v>
      </c>
      <c r="J206" s="15">
        <v>42</v>
      </c>
      <c r="K206" s="15">
        <v>76</v>
      </c>
      <c r="L206" s="15">
        <v>31</v>
      </c>
      <c r="M206" s="79">
        <v>47.88</v>
      </c>
      <c r="N206" s="101">
        <v>47.88</v>
      </c>
      <c r="O206" s="63">
        <v>2530</v>
      </c>
      <c r="P206" s="64">
        <f>Table2245789101123456789101112131415161718192021222324252627282930313233343536373839404142[[#This Row],[PEMBULATAN]]*O206</f>
        <v>121136.40000000001</v>
      </c>
    </row>
    <row r="207" spans="1:16" ht="26.25" customHeight="1" x14ac:dyDescent="0.2">
      <c r="A207" s="13"/>
      <c r="B207" s="106"/>
      <c r="C207" s="71" t="s">
        <v>5732</v>
      </c>
      <c r="D207" s="76" t="s">
        <v>69</v>
      </c>
      <c r="E207" s="12">
        <v>44491</v>
      </c>
      <c r="F207" s="74" t="s">
        <v>523</v>
      </c>
      <c r="G207" s="12" t="s">
        <v>59</v>
      </c>
      <c r="H207" s="75" t="s">
        <v>5468</v>
      </c>
      <c r="I207" s="15">
        <v>67</v>
      </c>
      <c r="J207" s="15">
        <v>57</v>
      </c>
      <c r="K207" s="15">
        <v>42</v>
      </c>
      <c r="L207" s="15">
        <v>17</v>
      </c>
      <c r="M207" s="79">
        <v>40.099499999999999</v>
      </c>
      <c r="N207" s="101">
        <v>40.099499999999999</v>
      </c>
      <c r="O207" s="63">
        <v>2530</v>
      </c>
      <c r="P207" s="64">
        <f>Table2245789101123456789101112131415161718192021222324252627282930313233343536373839404142[[#This Row],[PEMBULATAN]]*O207</f>
        <v>101451.735</v>
      </c>
    </row>
    <row r="208" spans="1:16" ht="26.25" customHeight="1" x14ac:dyDescent="0.2">
      <c r="A208" s="13"/>
      <c r="B208" s="73" t="s">
        <v>5733</v>
      </c>
      <c r="C208" s="71" t="s">
        <v>5734</v>
      </c>
      <c r="D208" s="76" t="s">
        <v>69</v>
      </c>
      <c r="E208" s="12">
        <v>44491</v>
      </c>
      <c r="F208" s="74" t="s">
        <v>523</v>
      </c>
      <c r="G208" s="12" t="s">
        <v>59</v>
      </c>
      <c r="H208" s="75" t="s">
        <v>5468</v>
      </c>
      <c r="I208" s="15">
        <v>42</v>
      </c>
      <c r="J208" s="15">
        <v>31</v>
      </c>
      <c r="K208" s="15">
        <v>27</v>
      </c>
      <c r="L208" s="15">
        <v>7</v>
      </c>
      <c r="M208" s="79">
        <v>8.7885000000000009</v>
      </c>
      <c r="N208" s="101">
        <v>8.7885000000000009</v>
      </c>
      <c r="O208" s="63">
        <v>2530</v>
      </c>
      <c r="P208" s="64">
        <f>Table2245789101123456789101112131415161718192021222324252627282930313233343536373839404142[[#This Row],[PEMBULATAN]]*O208</f>
        <v>22234.905000000002</v>
      </c>
    </row>
    <row r="209" spans="1:16" ht="26.25" customHeight="1" x14ac:dyDescent="0.2">
      <c r="A209" s="13"/>
      <c r="B209" s="73"/>
      <c r="C209" s="71" t="s">
        <v>5735</v>
      </c>
      <c r="D209" s="76" t="s">
        <v>69</v>
      </c>
      <c r="E209" s="12">
        <v>44491</v>
      </c>
      <c r="F209" s="74" t="s">
        <v>523</v>
      </c>
      <c r="G209" s="12" t="s">
        <v>59</v>
      </c>
      <c r="H209" s="75" t="s">
        <v>5468</v>
      </c>
      <c r="I209" s="15">
        <v>50</v>
      </c>
      <c r="J209" s="15">
        <v>43</v>
      </c>
      <c r="K209" s="15">
        <v>39</v>
      </c>
      <c r="L209" s="15">
        <v>2</v>
      </c>
      <c r="M209" s="79">
        <v>20.962499999999999</v>
      </c>
      <c r="N209" s="101">
        <v>20.962499999999999</v>
      </c>
      <c r="O209" s="63">
        <v>2530</v>
      </c>
      <c r="P209" s="64">
        <f>Table2245789101123456789101112131415161718192021222324252627282930313233343536373839404142[[#This Row],[PEMBULATAN]]*O209</f>
        <v>53035.125</v>
      </c>
    </row>
    <row r="210" spans="1:16" ht="26.25" customHeight="1" x14ac:dyDescent="0.2">
      <c r="A210" s="13"/>
      <c r="B210" s="73"/>
      <c r="C210" s="71" t="s">
        <v>5736</v>
      </c>
      <c r="D210" s="76" t="s">
        <v>69</v>
      </c>
      <c r="E210" s="12">
        <v>44491</v>
      </c>
      <c r="F210" s="74" t="s">
        <v>523</v>
      </c>
      <c r="G210" s="12" t="s">
        <v>59</v>
      </c>
      <c r="H210" s="75" t="s">
        <v>5468</v>
      </c>
      <c r="I210" s="15">
        <v>60</v>
      </c>
      <c r="J210" s="15">
        <v>42</v>
      </c>
      <c r="K210" s="15">
        <v>76</v>
      </c>
      <c r="L210" s="15">
        <v>31</v>
      </c>
      <c r="M210" s="79">
        <v>47.88</v>
      </c>
      <c r="N210" s="101">
        <v>47.88</v>
      </c>
      <c r="O210" s="63">
        <v>2530</v>
      </c>
      <c r="P210" s="64">
        <f>Table2245789101123456789101112131415161718192021222324252627282930313233343536373839404142[[#This Row],[PEMBULATAN]]*O210</f>
        <v>121136.40000000001</v>
      </c>
    </row>
    <row r="211" spans="1:16" ht="26.25" customHeight="1" x14ac:dyDescent="0.2">
      <c r="A211" s="13"/>
      <c r="B211" s="73"/>
      <c r="C211" s="71" t="s">
        <v>5737</v>
      </c>
      <c r="D211" s="76" t="s">
        <v>69</v>
      </c>
      <c r="E211" s="12">
        <v>44491</v>
      </c>
      <c r="F211" s="74" t="s">
        <v>523</v>
      </c>
      <c r="G211" s="12" t="s">
        <v>59</v>
      </c>
      <c r="H211" s="75" t="s">
        <v>5468</v>
      </c>
      <c r="I211" s="15">
        <v>47</v>
      </c>
      <c r="J211" s="15">
        <v>45</v>
      </c>
      <c r="K211" s="15">
        <v>45</v>
      </c>
      <c r="L211" s="15">
        <v>14</v>
      </c>
      <c r="M211" s="79">
        <v>23.793749999999999</v>
      </c>
      <c r="N211" s="101">
        <v>23.793749999999999</v>
      </c>
      <c r="O211" s="63">
        <v>2530</v>
      </c>
      <c r="P211" s="64">
        <f>Table2245789101123456789101112131415161718192021222324252627282930313233343536373839404142[[#This Row],[PEMBULATAN]]*O211</f>
        <v>60198.1875</v>
      </c>
    </row>
    <row r="212" spans="1:16" ht="26.25" customHeight="1" x14ac:dyDescent="0.2">
      <c r="A212" s="13"/>
      <c r="B212" s="73"/>
      <c r="C212" s="71" t="s">
        <v>5738</v>
      </c>
      <c r="D212" s="76" t="s">
        <v>69</v>
      </c>
      <c r="E212" s="12">
        <v>44491</v>
      </c>
      <c r="F212" s="74" t="s">
        <v>523</v>
      </c>
      <c r="G212" s="12" t="s">
        <v>59</v>
      </c>
      <c r="H212" s="75" t="s">
        <v>5468</v>
      </c>
      <c r="I212" s="15">
        <v>60</v>
      </c>
      <c r="J212" s="15">
        <v>42</v>
      </c>
      <c r="K212" s="15">
        <v>76</v>
      </c>
      <c r="L212" s="15">
        <v>31</v>
      </c>
      <c r="M212" s="79">
        <v>47.88</v>
      </c>
      <c r="N212" s="101">
        <v>47.88</v>
      </c>
      <c r="O212" s="63">
        <v>2530</v>
      </c>
      <c r="P212" s="64">
        <f>Table2245789101123456789101112131415161718192021222324252627282930313233343536373839404142[[#This Row],[PEMBULATAN]]*O212</f>
        <v>121136.40000000001</v>
      </c>
    </row>
    <row r="213" spans="1:16" ht="26.25" customHeight="1" x14ac:dyDescent="0.2">
      <c r="A213" s="13"/>
      <c r="B213" s="73"/>
      <c r="C213" s="71" t="s">
        <v>5739</v>
      </c>
      <c r="D213" s="76" t="s">
        <v>69</v>
      </c>
      <c r="E213" s="12">
        <v>44491</v>
      </c>
      <c r="F213" s="74" t="s">
        <v>523</v>
      </c>
      <c r="G213" s="12" t="s">
        <v>59</v>
      </c>
      <c r="H213" s="75" t="s">
        <v>5468</v>
      </c>
      <c r="I213" s="15">
        <v>60</v>
      </c>
      <c r="J213" s="15">
        <v>42</v>
      </c>
      <c r="K213" s="15">
        <v>76</v>
      </c>
      <c r="L213" s="15">
        <v>31</v>
      </c>
      <c r="M213" s="79">
        <v>47.88</v>
      </c>
      <c r="N213" s="101">
        <v>47.88</v>
      </c>
      <c r="O213" s="63">
        <v>2530</v>
      </c>
      <c r="P213" s="64">
        <f>Table2245789101123456789101112131415161718192021222324252627282930313233343536373839404142[[#This Row],[PEMBULATAN]]*O213</f>
        <v>121136.40000000001</v>
      </c>
    </row>
    <row r="214" spans="1:16" ht="26.25" customHeight="1" x14ac:dyDescent="0.2">
      <c r="A214" s="13"/>
      <c r="B214" s="73"/>
      <c r="C214" s="71" t="s">
        <v>5740</v>
      </c>
      <c r="D214" s="76" t="s">
        <v>69</v>
      </c>
      <c r="E214" s="12">
        <v>44491</v>
      </c>
      <c r="F214" s="74" t="s">
        <v>523</v>
      </c>
      <c r="G214" s="12" t="s">
        <v>59</v>
      </c>
      <c r="H214" s="75" t="s">
        <v>5468</v>
      </c>
      <c r="I214" s="15">
        <v>60</v>
      </c>
      <c r="J214" s="15">
        <v>42</v>
      </c>
      <c r="K214" s="15">
        <v>76</v>
      </c>
      <c r="L214" s="15">
        <v>31</v>
      </c>
      <c r="M214" s="79">
        <v>47.88</v>
      </c>
      <c r="N214" s="101">
        <v>47.88</v>
      </c>
      <c r="O214" s="63">
        <v>2530</v>
      </c>
      <c r="P214" s="64">
        <f>Table2245789101123456789101112131415161718192021222324252627282930313233343536373839404142[[#This Row],[PEMBULATAN]]*O214</f>
        <v>121136.40000000001</v>
      </c>
    </row>
    <row r="215" spans="1:16" ht="26.25" customHeight="1" x14ac:dyDescent="0.2">
      <c r="A215" s="13"/>
      <c r="B215" s="73"/>
      <c r="C215" s="71" t="s">
        <v>5741</v>
      </c>
      <c r="D215" s="76" t="s">
        <v>69</v>
      </c>
      <c r="E215" s="12">
        <v>44491</v>
      </c>
      <c r="F215" s="74" t="s">
        <v>523</v>
      </c>
      <c r="G215" s="12" t="s">
        <v>59</v>
      </c>
      <c r="H215" s="75" t="s">
        <v>5468</v>
      </c>
      <c r="I215" s="15">
        <v>150</v>
      </c>
      <c r="J215" s="15">
        <v>65</v>
      </c>
      <c r="K215" s="15">
        <v>10</v>
      </c>
      <c r="L215" s="15">
        <v>14</v>
      </c>
      <c r="M215" s="79">
        <v>24.375</v>
      </c>
      <c r="N215" s="101">
        <v>25</v>
      </c>
      <c r="O215" s="63">
        <v>2530</v>
      </c>
      <c r="P215" s="64">
        <f>Table2245789101123456789101112131415161718192021222324252627282930313233343536373839404142[[#This Row],[PEMBULATAN]]*O215</f>
        <v>63250</v>
      </c>
    </row>
    <row r="216" spans="1:16" ht="26.25" customHeight="1" x14ac:dyDescent="0.2">
      <c r="A216" s="13"/>
      <c r="B216" s="73"/>
      <c r="C216" s="71" t="s">
        <v>5742</v>
      </c>
      <c r="D216" s="76" t="s">
        <v>69</v>
      </c>
      <c r="E216" s="12">
        <v>44491</v>
      </c>
      <c r="F216" s="74" t="s">
        <v>523</v>
      </c>
      <c r="G216" s="12" t="s">
        <v>59</v>
      </c>
      <c r="H216" s="75" t="s">
        <v>5468</v>
      </c>
      <c r="I216" s="15">
        <v>65</v>
      </c>
      <c r="J216" s="15">
        <v>56</v>
      </c>
      <c r="K216" s="15">
        <v>22</v>
      </c>
      <c r="L216" s="15">
        <v>14</v>
      </c>
      <c r="M216" s="79">
        <v>20.02</v>
      </c>
      <c r="N216" s="101">
        <v>20.02</v>
      </c>
      <c r="O216" s="63">
        <v>2530</v>
      </c>
      <c r="P216" s="64">
        <f>Table2245789101123456789101112131415161718192021222324252627282930313233343536373839404142[[#This Row],[PEMBULATAN]]*O216</f>
        <v>50650.6</v>
      </c>
    </row>
    <row r="217" spans="1:16" ht="26.25" customHeight="1" x14ac:dyDescent="0.2">
      <c r="A217" s="13"/>
      <c r="B217" s="73"/>
      <c r="C217" s="71" t="s">
        <v>5743</v>
      </c>
      <c r="D217" s="76" t="s">
        <v>69</v>
      </c>
      <c r="E217" s="12">
        <v>44491</v>
      </c>
      <c r="F217" s="74" t="s">
        <v>523</v>
      </c>
      <c r="G217" s="12" t="s">
        <v>59</v>
      </c>
      <c r="H217" s="75" t="s">
        <v>5468</v>
      </c>
      <c r="I217" s="15">
        <v>65</v>
      </c>
      <c r="J217" s="15">
        <v>56</v>
      </c>
      <c r="K217" s="15">
        <v>22</v>
      </c>
      <c r="L217" s="15">
        <v>14</v>
      </c>
      <c r="M217" s="79">
        <v>20.02</v>
      </c>
      <c r="N217" s="101">
        <v>20.02</v>
      </c>
      <c r="O217" s="63">
        <v>2530</v>
      </c>
      <c r="P217" s="64">
        <f>Table2245789101123456789101112131415161718192021222324252627282930313233343536373839404142[[#This Row],[PEMBULATAN]]*O217</f>
        <v>50650.6</v>
      </c>
    </row>
    <row r="218" spans="1:16" ht="26.25" customHeight="1" x14ac:dyDescent="0.2">
      <c r="A218" s="13"/>
      <c r="B218" s="73"/>
      <c r="C218" s="71" t="s">
        <v>5744</v>
      </c>
      <c r="D218" s="76" t="s">
        <v>69</v>
      </c>
      <c r="E218" s="12">
        <v>44491</v>
      </c>
      <c r="F218" s="74" t="s">
        <v>523</v>
      </c>
      <c r="G218" s="12" t="s">
        <v>59</v>
      </c>
      <c r="H218" s="75" t="s">
        <v>5468</v>
      </c>
      <c r="I218" s="15">
        <v>65</v>
      </c>
      <c r="J218" s="15">
        <v>56</v>
      </c>
      <c r="K218" s="15">
        <v>22</v>
      </c>
      <c r="L218" s="15">
        <v>14</v>
      </c>
      <c r="M218" s="79">
        <v>20.02</v>
      </c>
      <c r="N218" s="101">
        <v>20.02</v>
      </c>
      <c r="O218" s="63">
        <v>2530</v>
      </c>
      <c r="P218" s="64">
        <f>Table2245789101123456789101112131415161718192021222324252627282930313233343536373839404142[[#This Row],[PEMBULATAN]]*O218</f>
        <v>50650.6</v>
      </c>
    </row>
    <row r="219" spans="1:16" ht="26.25" customHeight="1" x14ac:dyDescent="0.2">
      <c r="A219" s="13"/>
      <c r="B219" s="73"/>
      <c r="C219" s="71" t="s">
        <v>5745</v>
      </c>
      <c r="D219" s="76" t="s">
        <v>69</v>
      </c>
      <c r="E219" s="12">
        <v>44491</v>
      </c>
      <c r="F219" s="74" t="s">
        <v>523</v>
      </c>
      <c r="G219" s="12" t="s">
        <v>59</v>
      </c>
      <c r="H219" s="75" t="s">
        <v>5468</v>
      </c>
      <c r="I219" s="15">
        <v>65</v>
      </c>
      <c r="J219" s="15">
        <v>56</v>
      </c>
      <c r="K219" s="15">
        <v>22</v>
      </c>
      <c r="L219" s="15">
        <v>14</v>
      </c>
      <c r="M219" s="79">
        <v>20.02</v>
      </c>
      <c r="N219" s="101">
        <v>20.02</v>
      </c>
      <c r="O219" s="63">
        <v>2530</v>
      </c>
      <c r="P219" s="64">
        <f>Table2245789101123456789101112131415161718192021222324252627282930313233343536373839404142[[#This Row],[PEMBULATAN]]*O219</f>
        <v>50650.6</v>
      </c>
    </row>
    <row r="220" spans="1:16" ht="26.25" customHeight="1" x14ac:dyDescent="0.2">
      <c r="A220" s="13"/>
      <c r="B220" s="73"/>
      <c r="C220" s="71" t="s">
        <v>5746</v>
      </c>
      <c r="D220" s="76" t="s">
        <v>69</v>
      </c>
      <c r="E220" s="12">
        <v>44491</v>
      </c>
      <c r="F220" s="74" t="s">
        <v>523</v>
      </c>
      <c r="G220" s="12" t="s">
        <v>59</v>
      </c>
      <c r="H220" s="75" t="s">
        <v>5468</v>
      </c>
      <c r="I220" s="15">
        <v>60</v>
      </c>
      <c r="J220" s="15">
        <v>42</v>
      </c>
      <c r="K220" s="15">
        <v>76</v>
      </c>
      <c r="L220" s="15">
        <v>31</v>
      </c>
      <c r="M220" s="79">
        <v>47.88</v>
      </c>
      <c r="N220" s="101">
        <v>47.88</v>
      </c>
      <c r="O220" s="63">
        <v>2530</v>
      </c>
      <c r="P220" s="64">
        <f>Table2245789101123456789101112131415161718192021222324252627282930313233343536373839404142[[#This Row],[PEMBULATAN]]*O220</f>
        <v>121136.40000000001</v>
      </c>
    </row>
    <row r="221" spans="1:16" ht="26.25" customHeight="1" x14ac:dyDescent="0.2">
      <c r="A221" s="13"/>
      <c r="B221" s="73"/>
      <c r="C221" s="71" t="s">
        <v>5747</v>
      </c>
      <c r="D221" s="76" t="s">
        <v>69</v>
      </c>
      <c r="E221" s="12">
        <v>44491</v>
      </c>
      <c r="F221" s="74" t="s">
        <v>523</v>
      </c>
      <c r="G221" s="12" t="s">
        <v>59</v>
      </c>
      <c r="H221" s="75" t="s">
        <v>5468</v>
      </c>
      <c r="I221" s="15">
        <v>60</v>
      </c>
      <c r="J221" s="15">
        <v>42</v>
      </c>
      <c r="K221" s="15">
        <v>76</v>
      </c>
      <c r="L221" s="15">
        <v>31</v>
      </c>
      <c r="M221" s="79">
        <v>47.88</v>
      </c>
      <c r="N221" s="101">
        <v>47.88</v>
      </c>
      <c r="O221" s="63">
        <v>2530</v>
      </c>
      <c r="P221" s="64">
        <f>Table2245789101123456789101112131415161718192021222324252627282930313233343536373839404142[[#This Row],[PEMBULATAN]]*O221</f>
        <v>121136.40000000001</v>
      </c>
    </row>
    <row r="222" spans="1:16" ht="26.25" customHeight="1" x14ac:dyDescent="0.2">
      <c r="A222" s="13"/>
      <c r="B222" s="73"/>
      <c r="C222" s="71" t="s">
        <v>5748</v>
      </c>
      <c r="D222" s="76" t="s">
        <v>69</v>
      </c>
      <c r="E222" s="12">
        <v>44491</v>
      </c>
      <c r="F222" s="74" t="s">
        <v>523</v>
      </c>
      <c r="G222" s="12" t="s">
        <v>59</v>
      </c>
      <c r="H222" s="75" t="s">
        <v>5468</v>
      </c>
      <c r="I222" s="15">
        <v>65</v>
      </c>
      <c r="J222" s="15">
        <v>54</v>
      </c>
      <c r="K222" s="15">
        <v>45</v>
      </c>
      <c r="L222" s="15">
        <v>17</v>
      </c>
      <c r="M222" s="79">
        <v>39.487499999999997</v>
      </c>
      <c r="N222" s="101">
        <v>40</v>
      </c>
      <c r="O222" s="63">
        <v>2530</v>
      </c>
      <c r="P222" s="64">
        <f>Table2245789101123456789101112131415161718192021222324252627282930313233343536373839404142[[#This Row],[PEMBULATAN]]*O222</f>
        <v>101200</v>
      </c>
    </row>
    <row r="223" spans="1:16" ht="26.25" customHeight="1" x14ac:dyDescent="0.2">
      <c r="A223" s="13"/>
      <c r="B223" s="73"/>
      <c r="C223" s="71" t="s">
        <v>5749</v>
      </c>
      <c r="D223" s="76" t="s">
        <v>69</v>
      </c>
      <c r="E223" s="12">
        <v>44491</v>
      </c>
      <c r="F223" s="74" t="s">
        <v>523</v>
      </c>
      <c r="G223" s="12" t="s">
        <v>59</v>
      </c>
      <c r="H223" s="75" t="s">
        <v>5468</v>
      </c>
      <c r="I223" s="15">
        <v>90</v>
      </c>
      <c r="J223" s="15">
        <v>64</v>
      </c>
      <c r="K223" s="15">
        <v>21</v>
      </c>
      <c r="L223" s="15">
        <v>14</v>
      </c>
      <c r="M223" s="79">
        <v>30.24</v>
      </c>
      <c r="N223" s="101">
        <v>30.24</v>
      </c>
      <c r="O223" s="63">
        <v>2530</v>
      </c>
      <c r="P223" s="64">
        <f>Table2245789101123456789101112131415161718192021222324252627282930313233343536373839404142[[#This Row],[PEMBULATAN]]*O223</f>
        <v>76507.199999999997</v>
      </c>
    </row>
    <row r="224" spans="1:16" ht="26.25" customHeight="1" x14ac:dyDescent="0.2">
      <c r="A224" s="13"/>
      <c r="B224" s="73"/>
      <c r="C224" s="71" t="s">
        <v>5750</v>
      </c>
      <c r="D224" s="76" t="s">
        <v>69</v>
      </c>
      <c r="E224" s="12">
        <v>44491</v>
      </c>
      <c r="F224" s="74" t="s">
        <v>523</v>
      </c>
      <c r="G224" s="12" t="s">
        <v>59</v>
      </c>
      <c r="H224" s="75" t="s">
        <v>5468</v>
      </c>
      <c r="I224" s="15">
        <v>48</v>
      </c>
      <c r="J224" s="15">
        <v>43</v>
      </c>
      <c r="K224" s="15">
        <v>37</v>
      </c>
      <c r="L224" s="15">
        <v>14</v>
      </c>
      <c r="M224" s="79">
        <v>19.091999999999999</v>
      </c>
      <c r="N224" s="101">
        <v>19.091999999999999</v>
      </c>
      <c r="O224" s="63">
        <v>2530</v>
      </c>
      <c r="P224" s="64">
        <f>Table2245789101123456789101112131415161718192021222324252627282930313233343536373839404142[[#This Row],[PEMBULATAN]]*O224</f>
        <v>48302.759999999995</v>
      </c>
    </row>
    <row r="225" spans="1:16" ht="26.25" customHeight="1" x14ac:dyDescent="0.2">
      <c r="A225" s="13"/>
      <c r="B225" s="73"/>
      <c r="C225" s="71" t="s">
        <v>5751</v>
      </c>
      <c r="D225" s="76" t="s">
        <v>69</v>
      </c>
      <c r="E225" s="12">
        <v>44491</v>
      </c>
      <c r="F225" s="74" t="s">
        <v>523</v>
      </c>
      <c r="G225" s="12" t="s">
        <v>59</v>
      </c>
      <c r="H225" s="75" t="s">
        <v>5468</v>
      </c>
      <c r="I225" s="15">
        <v>60</v>
      </c>
      <c r="J225" s="15">
        <v>48</v>
      </c>
      <c r="K225" s="15">
        <v>44</v>
      </c>
      <c r="L225" s="15">
        <v>14</v>
      </c>
      <c r="M225" s="79">
        <v>31.68</v>
      </c>
      <c r="N225" s="101">
        <v>31.68</v>
      </c>
      <c r="O225" s="63">
        <v>2530</v>
      </c>
      <c r="P225" s="64">
        <f>Table2245789101123456789101112131415161718192021222324252627282930313233343536373839404142[[#This Row],[PEMBULATAN]]*O225</f>
        <v>80150.399999999994</v>
      </c>
    </row>
    <row r="226" spans="1:16" ht="26.25" customHeight="1" x14ac:dyDescent="0.2">
      <c r="A226" s="13"/>
      <c r="B226" s="73"/>
      <c r="C226" s="71" t="s">
        <v>5752</v>
      </c>
      <c r="D226" s="76" t="s">
        <v>69</v>
      </c>
      <c r="E226" s="12">
        <v>44491</v>
      </c>
      <c r="F226" s="74" t="s">
        <v>523</v>
      </c>
      <c r="G226" s="12" t="s">
        <v>59</v>
      </c>
      <c r="H226" s="75" t="s">
        <v>5468</v>
      </c>
      <c r="I226" s="15">
        <v>60</v>
      </c>
      <c r="J226" s="15">
        <v>48</v>
      </c>
      <c r="K226" s="15">
        <v>44</v>
      </c>
      <c r="L226" s="15">
        <v>14</v>
      </c>
      <c r="M226" s="79">
        <v>31.68</v>
      </c>
      <c r="N226" s="101">
        <v>31.68</v>
      </c>
      <c r="O226" s="63">
        <v>2530</v>
      </c>
      <c r="P226" s="64">
        <f>Table2245789101123456789101112131415161718192021222324252627282930313233343536373839404142[[#This Row],[PEMBULATAN]]*O226</f>
        <v>80150.399999999994</v>
      </c>
    </row>
    <row r="227" spans="1:16" ht="26.25" customHeight="1" x14ac:dyDescent="0.2">
      <c r="A227" s="13"/>
      <c r="B227" s="73"/>
      <c r="C227" s="71" t="s">
        <v>5753</v>
      </c>
      <c r="D227" s="76" t="s">
        <v>69</v>
      </c>
      <c r="E227" s="12">
        <v>44491</v>
      </c>
      <c r="F227" s="74" t="s">
        <v>523</v>
      </c>
      <c r="G227" s="12" t="s">
        <v>59</v>
      </c>
      <c r="H227" s="75" t="s">
        <v>5468</v>
      </c>
      <c r="I227" s="15">
        <v>60</v>
      </c>
      <c r="J227" s="15">
        <v>48</v>
      </c>
      <c r="K227" s="15">
        <v>44</v>
      </c>
      <c r="L227" s="15">
        <v>14</v>
      </c>
      <c r="M227" s="79">
        <v>31.68</v>
      </c>
      <c r="N227" s="101">
        <v>31.68</v>
      </c>
      <c r="O227" s="63">
        <v>2530</v>
      </c>
      <c r="P227" s="64">
        <f>Table2245789101123456789101112131415161718192021222324252627282930313233343536373839404142[[#This Row],[PEMBULATAN]]*O227</f>
        <v>80150.399999999994</v>
      </c>
    </row>
    <row r="228" spans="1:16" ht="26.25" customHeight="1" x14ac:dyDescent="0.2">
      <c r="A228" s="13"/>
      <c r="B228" s="73"/>
      <c r="C228" s="71" t="s">
        <v>5754</v>
      </c>
      <c r="D228" s="76" t="s">
        <v>69</v>
      </c>
      <c r="E228" s="12">
        <v>44491</v>
      </c>
      <c r="F228" s="74" t="s">
        <v>523</v>
      </c>
      <c r="G228" s="12" t="s">
        <v>59</v>
      </c>
      <c r="H228" s="75" t="s">
        <v>5468</v>
      </c>
      <c r="I228" s="15">
        <v>35</v>
      </c>
      <c r="J228" s="15">
        <v>35</v>
      </c>
      <c r="K228" s="15">
        <v>18</v>
      </c>
      <c r="L228" s="15">
        <v>12</v>
      </c>
      <c r="M228" s="79">
        <v>5.5125000000000002</v>
      </c>
      <c r="N228" s="101">
        <v>12</v>
      </c>
      <c r="O228" s="63">
        <v>2530</v>
      </c>
      <c r="P228" s="64">
        <f>Table2245789101123456789101112131415161718192021222324252627282930313233343536373839404142[[#This Row],[PEMBULATAN]]*O228</f>
        <v>30360</v>
      </c>
    </row>
    <row r="229" spans="1:16" ht="26.25" customHeight="1" x14ac:dyDescent="0.2">
      <c r="A229" s="13"/>
      <c r="B229" s="73"/>
      <c r="C229" s="71" t="s">
        <v>5755</v>
      </c>
      <c r="D229" s="76" t="s">
        <v>69</v>
      </c>
      <c r="E229" s="12">
        <v>44491</v>
      </c>
      <c r="F229" s="74" t="s">
        <v>523</v>
      </c>
      <c r="G229" s="12" t="s">
        <v>59</v>
      </c>
      <c r="H229" s="75" t="s">
        <v>5468</v>
      </c>
      <c r="I229" s="15">
        <v>60</v>
      </c>
      <c r="J229" s="15">
        <v>42</v>
      </c>
      <c r="K229" s="15">
        <v>76</v>
      </c>
      <c r="L229" s="15">
        <v>31</v>
      </c>
      <c r="M229" s="79">
        <v>47.88</v>
      </c>
      <c r="N229" s="101">
        <v>47.88</v>
      </c>
      <c r="O229" s="63">
        <v>2530</v>
      </c>
      <c r="P229" s="64">
        <f>Table2245789101123456789101112131415161718192021222324252627282930313233343536373839404142[[#This Row],[PEMBULATAN]]*O229</f>
        <v>121136.40000000001</v>
      </c>
    </row>
    <row r="230" spans="1:16" ht="26.25" customHeight="1" x14ac:dyDescent="0.2">
      <c r="A230" s="13"/>
      <c r="B230" s="73"/>
      <c r="C230" s="71" t="s">
        <v>5756</v>
      </c>
      <c r="D230" s="76" t="s">
        <v>69</v>
      </c>
      <c r="E230" s="12">
        <v>44491</v>
      </c>
      <c r="F230" s="74" t="s">
        <v>523</v>
      </c>
      <c r="G230" s="12" t="s">
        <v>59</v>
      </c>
      <c r="H230" s="75" t="s">
        <v>5468</v>
      </c>
      <c r="I230" s="15">
        <v>60</v>
      </c>
      <c r="J230" s="15">
        <v>42</v>
      </c>
      <c r="K230" s="15">
        <v>76</v>
      </c>
      <c r="L230" s="15">
        <v>31</v>
      </c>
      <c r="M230" s="79">
        <v>47.88</v>
      </c>
      <c r="N230" s="101">
        <v>47.88</v>
      </c>
      <c r="O230" s="63">
        <v>2530</v>
      </c>
      <c r="P230" s="64">
        <f>Table2245789101123456789101112131415161718192021222324252627282930313233343536373839404142[[#This Row],[PEMBULATAN]]*O230</f>
        <v>121136.40000000001</v>
      </c>
    </row>
    <row r="231" spans="1:16" ht="26.25" customHeight="1" x14ac:dyDescent="0.2">
      <c r="A231" s="13"/>
      <c r="B231" s="73"/>
      <c r="C231" s="71" t="s">
        <v>5757</v>
      </c>
      <c r="D231" s="76" t="s">
        <v>69</v>
      </c>
      <c r="E231" s="12">
        <v>44491</v>
      </c>
      <c r="F231" s="74" t="s">
        <v>523</v>
      </c>
      <c r="G231" s="12" t="s">
        <v>59</v>
      </c>
      <c r="H231" s="75" t="s">
        <v>5468</v>
      </c>
      <c r="I231" s="15">
        <v>60</v>
      </c>
      <c r="J231" s="15">
        <v>48</v>
      </c>
      <c r="K231" s="15">
        <v>44</v>
      </c>
      <c r="L231" s="15">
        <v>14</v>
      </c>
      <c r="M231" s="79">
        <v>31.68</v>
      </c>
      <c r="N231" s="101">
        <v>31.68</v>
      </c>
      <c r="O231" s="63">
        <v>2530</v>
      </c>
      <c r="P231" s="64">
        <f>Table2245789101123456789101112131415161718192021222324252627282930313233343536373839404142[[#This Row],[PEMBULATAN]]*O231</f>
        <v>80150.399999999994</v>
      </c>
    </row>
    <row r="232" spans="1:16" ht="26.25" customHeight="1" x14ac:dyDescent="0.2">
      <c r="A232" s="13"/>
      <c r="B232" s="73"/>
      <c r="C232" s="71" t="s">
        <v>5758</v>
      </c>
      <c r="D232" s="76" t="s">
        <v>69</v>
      </c>
      <c r="E232" s="12">
        <v>44491</v>
      </c>
      <c r="F232" s="74" t="s">
        <v>523</v>
      </c>
      <c r="G232" s="12" t="s">
        <v>59</v>
      </c>
      <c r="H232" s="75" t="s">
        <v>5468</v>
      </c>
      <c r="I232" s="15">
        <v>65</v>
      </c>
      <c r="J232" s="15">
        <v>56</v>
      </c>
      <c r="K232" s="15">
        <v>22</v>
      </c>
      <c r="L232" s="15">
        <v>14</v>
      </c>
      <c r="M232" s="79">
        <v>20.02</v>
      </c>
      <c r="N232" s="101">
        <v>20.02</v>
      </c>
      <c r="O232" s="63">
        <v>2530</v>
      </c>
      <c r="P232" s="64">
        <f>Table2245789101123456789101112131415161718192021222324252627282930313233343536373839404142[[#This Row],[PEMBULATAN]]*O232</f>
        <v>50650.6</v>
      </c>
    </row>
    <row r="233" spans="1:16" ht="26.25" customHeight="1" x14ac:dyDescent="0.2">
      <c r="A233" s="13"/>
      <c r="B233" s="73"/>
      <c r="C233" s="71" t="s">
        <v>5759</v>
      </c>
      <c r="D233" s="76" t="s">
        <v>69</v>
      </c>
      <c r="E233" s="12">
        <v>44491</v>
      </c>
      <c r="F233" s="74" t="s">
        <v>523</v>
      </c>
      <c r="G233" s="12" t="s">
        <v>59</v>
      </c>
      <c r="H233" s="75" t="s">
        <v>5468</v>
      </c>
      <c r="I233" s="15">
        <v>36</v>
      </c>
      <c r="J233" s="15">
        <v>39</v>
      </c>
      <c r="K233" s="15">
        <v>15</v>
      </c>
      <c r="L233" s="15">
        <v>2</v>
      </c>
      <c r="M233" s="79">
        <v>5.2649999999999997</v>
      </c>
      <c r="N233" s="101">
        <v>5.2649999999999997</v>
      </c>
      <c r="O233" s="63">
        <v>2530</v>
      </c>
      <c r="P233" s="64">
        <f>Table2245789101123456789101112131415161718192021222324252627282930313233343536373839404142[[#This Row],[PEMBULATAN]]*O233</f>
        <v>13320.449999999999</v>
      </c>
    </row>
    <row r="234" spans="1:16" ht="26.25" customHeight="1" x14ac:dyDescent="0.2">
      <c r="A234" s="13"/>
      <c r="B234" s="73"/>
      <c r="C234" s="71" t="s">
        <v>5760</v>
      </c>
      <c r="D234" s="76" t="s">
        <v>69</v>
      </c>
      <c r="E234" s="12">
        <v>44491</v>
      </c>
      <c r="F234" s="74" t="s">
        <v>523</v>
      </c>
      <c r="G234" s="12" t="s">
        <v>59</v>
      </c>
      <c r="H234" s="75" t="s">
        <v>5468</v>
      </c>
      <c r="I234" s="15">
        <v>35</v>
      </c>
      <c r="J234" s="15">
        <v>35</v>
      </c>
      <c r="K234" s="15">
        <v>20</v>
      </c>
      <c r="L234" s="15">
        <v>9</v>
      </c>
      <c r="M234" s="79">
        <v>6.125</v>
      </c>
      <c r="N234" s="101">
        <v>9</v>
      </c>
      <c r="O234" s="63">
        <v>2530</v>
      </c>
      <c r="P234" s="64">
        <f>Table2245789101123456789101112131415161718192021222324252627282930313233343536373839404142[[#This Row],[PEMBULATAN]]*O234</f>
        <v>22770</v>
      </c>
    </row>
    <row r="235" spans="1:16" ht="26.25" customHeight="1" x14ac:dyDescent="0.2">
      <c r="A235" s="13"/>
      <c r="B235" s="73"/>
      <c r="C235" s="71" t="s">
        <v>5761</v>
      </c>
      <c r="D235" s="76" t="s">
        <v>69</v>
      </c>
      <c r="E235" s="12">
        <v>44491</v>
      </c>
      <c r="F235" s="74" t="s">
        <v>523</v>
      </c>
      <c r="G235" s="12" t="s">
        <v>59</v>
      </c>
      <c r="H235" s="75" t="s">
        <v>5468</v>
      </c>
      <c r="I235" s="15">
        <v>37</v>
      </c>
      <c r="J235" s="15">
        <v>24</v>
      </c>
      <c r="K235" s="15">
        <v>12</v>
      </c>
      <c r="L235" s="15">
        <v>3</v>
      </c>
      <c r="M235" s="79">
        <v>2.6640000000000001</v>
      </c>
      <c r="N235" s="101">
        <v>3</v>
      </c>
      <c r="O235" s="63">
        <v>2530</v>
      </c>
      <c r="P235" s="64">
        <f>Table2245789101123456789101112131415161718192021222324252627282930313233343536373839404142[[#This Row],[PEMBULATAN]]*O235</f>
        <v>7590</v>
      </c>
    </row>
    <row r="236" spans="1:16" ht="26.25" customHeight="1" x14ac:dyDescent="0.2">
      <c r="A236" s="13"/>
      <c r="B236" s="73"/>
      <c r="C236" s="71" t="s">
        <v>5762</v>
      </c>
      <c r="D236" s="76" t="s">
        <v>69</v>
      </c>
      <c r="E236" s="12">
        <v>44491</v>
      </c>
      <c r="F236" s="74" t="s">
        <v>523</v>
      </c>
      <c r="G236" s="12" t="s">
        <v>59</v>
      </c>
      <c r="H236" s="75" t="s">
        <v>5468</v>
      </c>
      <c r="I236" s="15">
        <v>52</v>
      </c>
      <c r="J236" s="15">
        <v>34</v>
      </c>
      <c r="K236" s="15">
        <v>32</v>
      </c>
      <c r="L236" s="15">
        <v>8</v>
      </c>
      <c r="M236" s="79">
        <v>14.144</v>
      </c>
      <c r="N236" s="101">
        <v>14.144</v>
      </c>
      <c r="O236" s="63">
        <v>2530</v>
      </c>
      <c r="P236" s="64">
        <f>Table2245789101123456789101112131415161718192021222324252627282930313233343536373839404142[[#This Row],[PEMBULATAN]]*O236</f>
        <v>35784.32</v>
      </c>
    </row>
    <row r="237" spans="1:16" ht="26.25" customHeight="1" x14ac:dyDescent="0.2">
      <c r="A237" s="13"/>
      <c r="B237" s="73"/>
      <c r="C237" s="71" t="s">
        <v>5763</v>
      </c>
      <c r="D237" s="76" t="s">
        <v>69</v>
      </c>
      <c r="E237" s="12">
        <v>44491</v>
      </c>
      <c r="F237" s="74" t="s">
        <v>523</v>
      </c>
      <c r="G237" s="12" t="s">
        <v>59</v>
      </c>
      <c r="H237" s="75" t="s">
        <v>5468</v>
      </c>
      <c r="I237" s="15">
        <v>32</v>
      </c>
      <c r="J237" s="15">
        <v>22</v>
      </c>
      <c r="K237" s="15">
        <v>18</v>
      </c>
      <c r="L237" s="15">
        <v>7</v>
      </c>
      <c r="M237" s="79">
        <v>3.1680000000000001</v>
      </c>
      <c r="N237" s="101">
        <v>7</v>
      </c>
      <c r="O237" s="63">
        <v>2530</v>
      </c>
      <c r="P237" s="64">
        <f>Table2245789101123456789101112131415161718192021222324252627282930313233343536373839404142[[#This Row],[PEMBULATAN]]*O237</f>
        <v>17710</v>
      </c>
    </row>
    <row r="238" spans="1:16" ht="26.25" customHeight="1" x14ac:dyDescent="0.2">
      <c r="A238" s="13"/>
      <c r="B238" s="73"/>
      <c r="C238" s="71" t="s">
        <v>5764</v>
      </c>
      <c r="D238" s="76" t="s">
        <v>69</v>
      </c>
      <c r="E238" s="12">
        <v>44491</v>
      </c>
      <c r="F238" s="74" t="s">
        <v>523</v>
      </c>
      <c r="G238" s="12" t="s">
        <v>59</v>
      </c>
      <c r="H238" s="75" t="s">
        <v>5468</v>
      </c>
      <c r="I238" s="15">
        <v>44</v>
      </c>
      <c r="J238" s="15">
        <v>40</v>
      </c>
      <c r="K238" s="15">
        <v>72</v>
      </c>
      <c r="L238" s="15">
        <v>14</v>
      </c>
      <c r="M238" s="79">
        <v>31.68</v>
      </c>
      <c r="N238" s="101">
        <v>31.68</v>
      </c>
      <c r="O238" s="63">
        <v>2530</v>
      </c>
      <c r="P238" s="64">
        <f>Table2245789101123456789101112131415161718192021222324252627282930313233343536373839404142[[#This Row],[PEMBULATAN]]*O238</f>
        <v>80150.399999999994</v>
      </c>
    </row>
    <row r="239" spans="1:16" ht="22.5" customHeight="1" x14ac:dyDescent="0.2">
      <c r="A239" s="165" t="s">
        <v>30</v>
      </c>
      <c r="B239" s="166"/>
      <c r="C239" s="166"/>
      <c r="D239" s="166"/>
      <c r="E239" s="166"/>
      <c r="F239" s="166"/>
      <c r="G239" s="166"/>
      <c r="H239" s="166"/>
      <c r="I239" s="166"/>
      <c r="J239" s="166"/>
      <c r="K239" s="166"/>
      <c r="L239" s="167"/>
      <c r="M239" s="77">
        <f>SUBTOTAL(109,Table2245789101123456789101112131415161718192021222324252627282930313233343536373839404142[KG VOLUME])</f>
        <v>5090.5525000000043</v>
      </c>
      <c r="N239" s="67">
        <f>SUM(N3:N238)</f>
        <v>5197.9790000000057</v>
      </c>
      <c r="O239" s="168">
        <f>SUM(P3:P238)</f>
        <v>13150886.869999997</v>
      </c>
      <c r="P239" s="169"/>
    </row>
    <row r="240" spans="1:16" ht="18" customHeight="1" x14ac:dyDescent="0.2">
      <c r="A240" s="84"/>
      <c r="B240" s="55" t="s">
        <v>42</v>
      </c>
      <c r="C240" s="54"/>
      <c r="D240" s="56" t="s">
        <v>43</v>
      </c>
      <c r="E240" s="84"/>
      <c r="F240" s="84"/>
      <c r="G240" s="84"/>
      <c r="H240" s="84"/>
      <c r="I240" s="84"/>
      <c r="J240" s="84"/>
      <c r="K240" s="84"/>
      <c r="L240" s="84"/>
      <c r="M240" s="85"/>
      <c r="N240" s="86" t="s">
        <v>51</v>
      </c>
      <c r="O240" s="87"/>
      <c r="P240" s="87">
        <f>O239*10%</f>
        <v>1315088.6869999999</v>
      </c>
    </row>
    <row r="241" spans="1:16" ht="18" customHeight="1" thickBot="1" x14ac:dyDescent="0.25">
      <c r="A241" s="84"/>
      <c r="B241" s="55"/>
      <c r="C241" s="54"/>
      <c r="D241" s="56"/>
      <c r="E241" s="84"/>
      <c r="F241" s="84"/>
      <c r="G241" s="84"/>
      <c r="H241" s="84"/>
      <c r="I241" s="84"/>
      <c r="J241" s="84"/>
      <c r="K241" s="84"/>
      <c r="L241" s="84"/>
      <c r="M241" s="85"/>
      <c r="N241" s="88" t="s">
        <v>52</v>
      </c>
      <c r="O241" s="89"/>
      <c r="P241" s="89">
        <f>O239-P240</f>
        <v>11835798.182999998</v>
      </c>
    </row>
    <row r="242" spans="1:16" ht="18" customHeight="1" x14ac:dyDescent="0.2">
      <c r="A242" s="10"/>
      <c r="H242" s="62"/>
      <c r="N242" s="61" t="s">
        <v>31</v>
      </c>
      <c r="P242" s="68">
        <f>P241*1%</f>
        <v>118357.98182999999</v>
      </c>
    </row>
    <row r="243" spans="1:16" ht="18" customHeight="1" thickBot="1" x14ac:dyDescent="0.25">
      <c r="A243" s="10"/>
      <c r="H243" s="62"/>
      <c r="N243" s="61" t="s">
        <v>53</v>
      </c>
      <c r="P243" s="70">
        <f>P241*2%</f>
        <v>236715.96365999998</v>
      </c>
    </row>
    <row r="244" spans="1:16" ht="18" customHeight="1" x14ac:dyDescent="0.2">
      <c r="A244" s="10"/>
      <c r="H244" s="62"/>
      <c r="N244" s="65" t="s">
        <v>32</v>
      </c>
      <c r="O244" s="66"/>
      <c r="P244" s="69">
        <f>P241+P242-P243</f>
        <v>11717440.201169999</v>
      </c>
    </row>
    <row r="246" spans="1:16" x14ac:dyDescent="0.2">
      <c r="A246" s="10"/>
      <c r="H246" s="62"/>
      <c r="P246" s="70"/>
    </row>
    <row r="247" spans="1:16" x14ac:dyDescent="0.2">
      <c r="A247" s="10"/>
      <c r="H247" s="62"/>
      <c r="O247" s="57"/>
      <c r="P247" s="70"/>
    </row>
    <row r="248" spans="1:16" s="3" customFormat="1" x14ac:dyDescent="0.25">
      <c r="A248" s="10"/>
      <c r="B248" s="2"/>
      <c r="C248" s="2"/>
      <c r="E248" s="11"/>
      <c r="H248" s="62"/>
      <c r="N248" s="14"/>
      <c r="O248" s="14"/>
      <c r="P248" s="14"/>
    </row>
    <row r="249" spans="1:16" s="3" customFormat="1" x14ac:dyDescent="0.25">
      <c r="A249" s="10"/>
      <c r="B249" s="2"/>
      <c r="C249" s="2"/>
      <c r="E249" s="11"/>
      <c r="H249" s="62"/>
      <c r="N249" s="14"/>
      <c r="O249" s="14"/>
      <c r="P249" s="14"/>
    </row>
    <row r="250" spans="1:16" s="3" customFormat="1" x14ac:dyDescent="0.25">
      <c r="A250" s="10"/>
      <c r="B250" s="2"/>
      <c r="C250" s="2"/>
      <c r="E250" s="11"/>
      <c r="H250" s="62"/>
      <c r="N250" s="14"/>
      <c r="O250" s="14"/>
      <c r="P250" s="14"/>
    </row>
    <row r="251" spans="1:16" s="3" customFormat="1" x14ac:dyDescent="0.25">
      <c r="A251" s="10"/>
      <c r="B251" s="2"/>
      <c r="C251" s="2"/>
      <c r="E251" s="11"/>
      <c r="H251" s="62"/>
      <c r="N251" s="14"/>
      <c r="O251" s="14"/>
      <c r="P251" s="14"/>
    </row>
    <row r="252" spans="1:16" s="3" customFormat="1" x14ac:dyDescent="0.25">
      <c r="A252" s="10"/>
      <c r="B252" s="2"/>
      <c r="C252" s="2"/>
      <c r="E252" s="11"/>
      <c r="H252" s="62"/>
      <c r="N252" s="14"/>
      <c r="O252" s="14"/>
      <c r="P252" s="14"/>
    </row>
    <row r="253" spans="1:16" s="3" customFormat="1" x14ac:dyDescent="0.25">
      <c r="A253" s="10"/>
      <c r="B253" s="2"/>
      <c r="C253" s="2"/>
      <c r="E253" s="11"/>
      <c r="H253" s="62"/>
      <c r="N253" s="14"/>
      <c r="O253" s="14"/>
      <c r="P253" s="14"/>
    </row>
    <row r="254" spans="1:16" s="3" customFormat="1" x14ac:dyDescent="0.25">
      <c r="A254" s="10"/>
      <c r="B254" s="2"/>
      <c r="C254" s="2"/>
      <c r="E254" s="11"/>
      <c r="H254" s="62"/>
      <c r="N254" s="14"/>
      <c r="O254" s="14"/>
      <c r="P254" s="14"/>
    </row>
    <row r="255" spans="1:16" s="3" customFormat="1" x14ac:dyDescent="0.25">
      <c r="A255" s="10"/>
      <c r="B255" s="2"/>
      <c r="C255" s="2"/>
      <c r="E255" s="11"/>
      <c r="H255" s="62"/>
      <c r="N255" s="14"/>
      <c r="O255" s="14"/>
      <c r="P255" s="14"/>
    </row>
    <row r="256" spans="1:16" s="3" customFormat="1" x14ac:dyDescent="0.25">
      <c r="A256" s="10"/>
      <c r="B256" s="2"/>
      <c r="C256" s="2"/>
      <c r="E256" s="11"/>
      <c r="H256" s="62"/>
      <c r="N256" s="14"/>
      <c r="O256" s="14"/>
      <c r="P256" s="14"/>
    </row>
    <row r="257" spans="1:16" s="3" customFormat="1" x14ac:dyDescent="0.25">
      <c r="A257" s="10"/>
      <c r="B257" s="2"/>
      <c r="C257" s="2"/>
      <c r="E257" s="11"/>
      <c r="H257" s="62"/>
      <c r="N257" s="14"/>
      <c r="O257" s="14"/>
      <c r="P257" s="14"/>
    </row>
    <row r="258" spans="1:16" s="3" customFormat="1" x14ac:dyDescent="0.25">
      <c r="A258" s="10"/>
      <c r="B258" s="2"/>
      <c r="C258" s="2"/>
      <c r="E258" s="11"/>
      <c r="H258" s="62"/>
      <c r="N258" s="14"/>
      <c r="O258" s="14"/>
      <c r="P258" s="14"/>
    </row>
    <row r="259" spans="1:16" s="3" customFormat="1" x14ac:dyDescent="0.25">
      <c r="A259" s="10"/>
      <c r="B259" s="2"/>
      <c r="C259" s="2"/>
      <c r="E259" s="11"/>
      <c r="H259" s="62"/>
      <c r="N259" s="14"/>
      <c r="O259" s="14"/>
      <c r="P259" s="14"/>
    </row>
  </sheetData>
  <mergeCells count="2">
    <mergeCell ref="A239:L239"/>
    <mergeCell ref="O239:P239"/>
  </mergeCells>
  <conditionalFormatting sqref="B3:B238">
    <cfRule type="duplicateValues" dxfId="326" priority="11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79"/>
  <sheetViews>
    <sheetView zoomScale="110" zoomScaleNormal="110" workbookViewId="0">
      <pane xSplit="3" ySplit="2" topLeftCell="D57" activePane="bottomRight" state="frozen"/>
      <selection pane="topRight" activeCell="B1" sqref="B1"/>
      <selection pane="bottomLeft" activeCell="A3" sqref="A3"/>
      <selection pane="bottomRight" activeCell="Q62" sqref="Q62"/>
    </sheetView>
  </sheetViews>
  <sheetFormatPr defaultRowHeight="15" x14ac:dyDescent="0.2"/>
  <cols>
    <col min="1" max="1" width="8" style="4" customWidth="1"/>
    <col min="2" max="2" width="19.5703125" style="2" customWidth="1"/>
    <col min="3" max="3" width="15.28515625" style="2" customWidth="1"/>
    <col min="4" max="4" width="11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403919</v>
      </c>
      <c r="B3" s="72" t="s">
        <v>5765</v>
      </c>
      <c r="C3" s="8" t="s">
        <v>5766</v>
      </c>
      <c r="D3" s="74" t="s">
        <v>69</v>
      </c>
      <c r="E3" s="12">
        <v>44492</v>
      </c>
      <c r="F3" s="74" t="s">
        <v>523</v>
      </c>
      <c r="G3" s="12" t="s">
        <v>59</v>
      </c>
      <c r="H3" s="9" t="s">
        <v>5317</v>
      </c>
      <c r="I3" s="1">
        <v>62</v>
      </c>
      <c r="J3" s="1">
        <v>50</v>
      </c>
      <c r="K3" s="1">
        <v>39</v>
      </c>
      <c r="L3" s="1">
        <v>6</v>
      </c>
      <c r="M3" s="78">
        <v>30.225000000000001</v>
      </c>
      <c r="N3" s="101">
        <v>30.225000000000001</v>
      </c>
      <c r="O3" s="63">
        <v>2530</v>
      </c>
      <c r="P3" s="64">
        <f>Table224578910112345678910111213141516171819202122232425262728293031323334353637383940414243[[#This Row],[PEMBULATAN]]*O3</f>
        <v>76469.25</v>
      </c>
    </row>
    <row r="4" spans="1:16" ht="26.25" customHeight="1" x14ac:dyDescent="0.2">
      <c r="A4" s="13"/>
      <c r="B4" s="73"/>
      <c r="C4" s="71" t="s">
        <v>5767</v>
      </c>
      <c r="D4" s="76" t="s">
        <v>69</v>
      </c>
      <c r="E4" s="12">
        <v>44492</v>
      </c>
      <c r="F4" s="74" t="s">
        <v>523</v>
      </c>
      <c r="G4" s="12" t="s">
        <v>59</v>
      </c>
      <c r="H4" s="75" t="s">
        <v>5317</v>
      </c>
      <c r="I4" s="15">
        <v>61</v>
      </c>
      <c r="J4" s="15">
        <v>38</v>
      </c>
      <c r="K4" s="15">
        <v>55</v>
      </c>
      <c r="L4" s="15">
        <v>13</v>
      </c>
      <c r="M4" s="79">
        <v>31.872499999999999</v>
      </c>
      <c r="N4" s="101">
        <v>31.872499999999999</v>
      </c>
      <c r="O4" s="63">
        <v>2530</v>
      </c>
      <c r="P4" s="64">
        <f>Table224578910112345678910111213141516171819202122232425262728293031323334353637383940414243[[#This Row],[PEMBULATAN]]*O4</f>
        <v>80637.425000000003</v>
      </c>
    </row>
    <row r="5" spans="1:16" ht="26.25" customHeight="1" x14ac:dyDescent="0.2">
      <c r="A5" s="13"/>
      <c r="B5" s="73"/>
      <c r="C5" s="71" t="s">
        <v>5768</v>
      </c>
      <c r="D5" s="76" t="s">
        <v>69</v>
      </c>
      <c r="E5" s="12">
        <v>44492</v>
      </c>
      <c r="F5" s="74" t="s">
        <v>523</v>
      </c>
      <c r="G5" s="12" t="s">
        <v>59</v>
      </c>
      <c r="H5" s="75" t="s">
        <v>5317</v>
      </c>
      <c r="I5" s="15">
        <v>72</v>
      </c>
      <c r="J5" s="15">
        <v>29</v>
      </c>
      <c r="K5" s="15">
        <v>24</v>
      </c>
      <c r="L5" s="15">
        <v>7</v>
      </c>
      <c r="M5" s="79">
        <v>12.528</v>
      </c>
      <c r="N5" s="101">
        <v>12.528</v>
      </c>
      <c r="O5" s="63">
        <v>2530</v>
      </c>
      <c r="P5" s="64">
        <f>Table224578910112345678910111213141516171819202122232425262728293031323334353637383940414243[[#This Row],[PEMBULATAN]]*O5</f>
        <v>31695.84</v>
      </c>
    </row>
    <row r="6" spans="1:16" ht="26.25" customHeight="1" x14ac:dyDescent="0.2">
      <c r="A6" s="13"/>
      <c r="B6" s="73"/>
      <c r="C6" s="71" t="s">
        <v>5769</v>
      </c>
      <c r="D6" s="76" t="s">
        <v>69</v>
      </c>
      <c r="E6" s="12">
        <v>44492</v>
      </c>
      <c r="F6" s="74" t="s">
        <v>523</v>
      </c>
      <c r="G6" s="12" t="s">
        <v>59</v>
      </c>
      <c r="H6" s="75" t="s">
        <v>5317</v>
      </c>
      <c r="I6" s="15">
        <v>87</v>
      </c>
      <c r="J6" s="15">
        <v>60</v>
      </c>
      <c r="K6" s="15">
        <v>26</v>
      </c>
      <c r="L6" s="15">
        <v>11</v>
      </c>
      <c r="M6" s="79">
        <v>33.93</v>
      </c>
      <c r="N6" s="101">
        <v>33.93</v>
      </c>
      <c r="O6" s="63">
        <v>2530</v>
      </c>
      <c r="P6" s="64">
        <f>Table224578910112345678910111213141516171819202122232425262728293031323334353637383940414243[[#This Row],[PEMBULATAN]]*O6</f>
        <v>85842.9</v>
      </c>
    </row>
    <row r="7" spans="1:16" ht="26.25" customHeight="1" x14ac:dyDescent="0.2">
      <c r="A7" s="13"/>
      <c r="B7" s="73"/>
      <c r="C7" s="71" t="s">
        <v>5770</v>
      </c>
      <c r="D7" s="76" t="s">
        <v>69</v>
      </c>
      <c r="E7" s="12">
        <v>44492</v>
      </c>
      <c r="F7" s="74" t="s">
        <v>523</v>
      </c>
      <c r="G7" s="12" t="s">
        <v>59</v>
      </c>
      <c r="H7" s="75" t="s">
        <v>5317</v>
      </c>
      <c r="I7" s="15">
        <v>77</v>
      </c>
      <c r="J7" s="15">
        <v>62</v>
      </c>
      <c r="K7" s="15">
        <v>30</v>
      </c>
      <c r="L7" s="15">
        <v>14</v>
      </c>
      <c r="M7" s="79">
        <v>35.805</v>
      </c>
      <c r="N7" s="101">
        <v>35.805</v>
      </c>
      <c r="O7" s="63">
        <v>2530</v>
      </c>
      <c r="P7" s="64">
        <f>Table224578910112345678910111213141516171819202122232425262728293031323334353637383940414243[[#This Row],[PEMBULATAN]]*O7</f>
        <v>90586.65</v>
      </c>
    </row>
    <row r="8" spans="1:16" ht="26.25" customHeight="1" x14ac:dyDescent="0.2">
      <c r="A8" s="13"/>
      <c r="B8" s="73"/>
      <c r="C8" s="71" t="s">
        <v>5771</v>
      </c>
      <c r="D8" s="76" t="s">
        <v>69</v>
      </c>
      <c r="E8" s="12">
        <v>44492</v>
      </c>
      <c r="F8" s="74" t="s">
        <v>523</v>
      </c>
      <c r="G8" s="12" t="s">
        <v>59</v>
      </c>
      <c r="H8" s="75" t="s">
        <v>5317</v>
      </c>
      <c r="I8" s="15">
        <v>80</v>
      </c>
      <c r="J8" s="15">
        <v>62</v>
      </c>
      <c r="K8" s="15">
        <v>23</v>
      </c>
      <c r="L8" s="15">
        <v>7</v>
      </c>
      <c r="M8" s="79">
        <v>28.52</v>
      </c>
      <c r="N8" s="101">
        <v>28.52</v>
      </c>
      <c r="O8" s="63">
        <v>2530</v>
      </c>
      <c r="P8" s="64">
        <f>Table224578910112345678910111213141516171819202122232425262728293031323334353637383940414243[[#This Row],[PEMBULATAN]]*O8</f>
        <v>72155.600000000006</v>
      </c>
    </row>
    <row r="9" spans="1:16" ht="26.25" customHeight="1" x14ac:dyDescent="0.2">
      <c r="A9" s="13"/>
      <c r="B9" s="73"/>
      <c r="C9" s="71" t="s">
        <v>5772</v>
      </c>
      <c r="D9" s="76" t="s">
        <v>69</v>
      </c>
      <c r="E9" s="12">
        <v>44492</v>
      </c>
      <c r="F9" s="74" t="s">
        <v>523</v>
      </c>
      <c r="G9" s="12" t="s">
        <v>59</v>
      </c>
      <c r="H9" s="75" t="s">
        <v>5317</v>
      </c>
      <c r="I9" s="15">
        <v>65</v>
      </c>
      <c r="J9" s="15">
        <v>62</v>
      </c>
      <c r="K9" s="15">
        <v>26</v>
      </c>
      <c r="L9" s="15">
        <v>12</v>
      </c>
      <c r="M9" s="79">
        <v>26.195</v>
      </c>
      <c r="N9" s="101">
        <v>26.195</v>
      </c>
      <c r="O9" s="63">
        <v>2530</v>
      </c>
      <c r="P9" s="64">
        <f>Table224578910112345678910111213141516171819202122232425262728293031323334353637383940414243[[#This Row],[PEMBULATAN]]*O9</f>
        <v>66273.350000000006</v>
      </c>
    </row>
    <row r="10" spans="1:16" ht="26.25" customHeight="1" x14ac:dyDescent="0.2">
      <c r="A10" s="13"/>
      <c r="B10" s="73"/>
      <c r="C10" s="71" t="s">
        <v>5773</v>
      </c>
      <c r="D10" s="76" t="s">
        <v>69</v>
      </c>
      <c r="E10" s="12">
        <v>44492</v>
      </c>
      <c r="F10" s="74" t="s">
        <v>523</v>
      </c>
      <c r="G10" s="12" t="s">
        <v>59</v>
      </c>
      <c r="H10" s="75" t="s">
        <v>5317</v>
      </c>
      <c r="I10" s="15">
        <v>80</v>
      </c>
      <c r="J10" s="15">
        <v>60</v>
      </c>
      <c r="K10" s="15">
        <v>25</v>
      </c>
      <c r="L10" s="15">
        <v>19</v>
      </c>
      <c r="M10" s="79">
        <v>30</v>
      </c>
      <c r="N10" s="101">
        <v>30</v>
      </c>
      <c r="O10" s="63">
        <v>2530</v>
      </c>
      <c r="P10" s="64">
        <f>Table224578910112345678910111213141516171819202122232425262728293031323334353637383940414243[[#This Row],[PEMBULATAN]]*O10</f>
        <v>75900</v>
      </c>
    </row>
    <row r="11" spans="1:16" ht="26.25" customHeight="1" x14ac:dyDescent="0.2">
      <c r="A11" s="13"/>
      <c r="B11" s="73"/>
      <c r="C11" s="71" t="s">
        <v>5774</v>
      </c>
      <c r="D11" s="76" t="s">
        <v>69</v>
      </c>
      <c r="E11" s="12">
        <v>44492</v>
      </c>
      <c r="F11" s="74" t="s">
        <v>523</v>
      </c>
      <c r="G11" s="12" t="s">
        <v>59</v>
      </c>
      <c r="H11" s="75" t="s">
        <v>5317</v>
      </c>
      <c r="I11" s="15">
        <v>94</v>
      </c>
      <c r="J11" s="15">
        <v>53</v>
      </c>
      <c r="K11" s="15">
        <v>40</v>
      </c>
      <c r="L11" s="15">
        <v>12</v>
      </c>
      <c r="M11" s="79">
        <v>49.82</v>
      </c>
      <c r="N11" s="101">
        <v>49.82</v>
      </c>
      <c r="O11" s="63">
        <v>2530</v>
      </c>
      <c r="P11" s="64">
        <f>Table224578910112345678910111213141516171819202122232425262728293031323334353637383940414243[[#This Row],[PEMBULATAN]]*O11</f>
        <v>126044.6</v>
      </c>
    </row>
    <row r="12" spans="1:16" ht="26.25" customHeight="1" x14ac:dyDescent="0.2">
      <c r="A12" s="13"/>
      <c r="B12" s="73"/>
      <c r="C12" s="71" t="s">
        <v>5775</v>
      </c>
      <c r="D12" s="76" t="s">
        <v>69</v>
      </c>
      <c r="E12" s="12">
        <v>44492</v>
      </c>
      <c r="F12" s="74" t="s">
        <v>523</v>
      </c>
      <c r="G12" s="12" t="s">
        <v>59</v>
      </c>
      <c r="H12" s="75" t="s">
        <v>5317</v>
      </c>
      <c r="I12" s="15">
        <v>100</v>
      </c>
      <c r="J12" s="15">
        <v>55</v>
      </c>
      <c r="K12" s="15">
        <v>30</v>
      </c>
      <c r="L12" s="15">
        <v>12</v>
      </c>
      <c r="M12" s="79">
        <v>41.25</v>
      </c>
      <c r="N12" s="101">
        <v>41.25</v>
      </c>
      <c r="O12" s="63">
        <v>2530</v>
      </c>
      <c r="P12" s="64">
        <f>Table224578910112345678910111213141516171819202122232425262728293031323334353637383940414243[[#This Row],[PEMBULATAN]]*O12</f>
        <v>104362.5</v>
      </c>
    </row>
    <row r="13" spans="1:16" ht="26.25" customHeight="1" x14ac:dyDescent="0.2">
      <c r="A13" s="13"/>
      <c r="B13" s="73"/>
      <c r="C13" s="71" t="s">
        <v>5776</v>
      </c>
      <c r="D13" s="76" t="s">
        <v>69</v>
      </c>
      <c r="E13" s="12">
        <v>44492</v>
      </c>
      <c r="F13" s="74" t="s">
        <v>523</v>
      </c>
      <c r="G13" s="12" t="s">
        <v>59</v>
      </c>
      <c r="H13" s="75" t="s">
        <v>5317</v>
      </c>
      <c r="I13" s="15">
        <v>94</v>
      </c>
      <c r="J13" s="15">
        <v>64</v>
      </c>
      <c r="K13" s="15">
        <v>30</v>
      </c>
      <c r="L13" s="15">
        <v>17</v>
      </c>
      <c r="M13" s="79">
        <v>45.12</v>
      </c>
      <c r="N13" s="101">
        <v>45.12</v>
      </c>
      <c r="O13" s="63">
        <v>2530</v>
      </c>
      <c r="P13" s="64">
        <f>Table224578910112345678910111213141516171819202122232425262728293031323334353637383940414243[[#This Row],[PEMBULATAN]]*O13</f>
        <v>114153.59999999999</v>
      </c>
    </row>
    <row r="14" spans="1:16" ht="26.25" customHeight="1" x14ac:dyDescent="0.2">
      <c r="A14" s="13"/>
      <c r="B14" s="73"/>
      <c r="C14" s="71" t="s">
        <v>5777</v>
      </c>
      <c r="D14" s="76" t="s">
        <v>69</v>
      </c>
      <c r="E14" s="12">
        <v>44492</v>
      </c>
      <c r="F14" s="74" t="s">
        <v>523</v>
      </c>
      <c r="G14" s="12" t="s">
        <v>59</v>
      </c>
      <c r="H14" s="75" t="s">
        <v>5317</v>
      </c>
      <c r="I14" s="15">
        <v>90</v>
      </c>
      <c r="J14" s="15">
        <v>56</v>
      </c>
      <c r="K14" s="15">
        <v>25</v>
      </c>
      <c r="L14" s="15">
        <v>12</v>
      </c>
      <c r="M14" s="79">
        <v>31.5</v>
      </c>
      <c r="N14" s="101">
        <v>31.5</v>
      </c>
      <c r="O14" s="63">
        <v>2530</v>
      </c>
      <c r="P14" s="64">
        <f>Table224578910112345678910111213141516171819202122232425262728293031323334353637383940414243[[#This Row],[PEMBULATAN]]*O14</f>
        <v>79695</v>
      </c>
    </row>
    <row r="15" spans="1:16" ht="26.25" customHeight="1" x14ac:dyDescent="0.2">
      <c r="A15" s="13"/>
      <c r="B15" s="73"/>
      <c r="C15" s="71" t="s">
        <v>5778</v>
      </c>
      <c r="D15" s="76" t="s">
        <v>69</v>
      </c>
      <c r="E15" s="12">
        <v>44492</v>
      </c>
      <c r="F15" s="74" t="s">
        <v>523</v>
      </c>
      <c r="G15" s="12" t="s">
        <v>59</v>
      </c>
      <c r="H15" s="75" t="s">
        <v>5317</v>
      </c>
      <c r="I15" s="15">
        <v>97</v>
      </c>
      <c r="J15" s="15">
        <v>53</v>
      </c>
      <c r="K15" s="15">
        <v>30</v>
      </c>
      <c r="L15" s="15">
        <v>21</v>
      </c>
      <c r="M15" s="79">
        <v>38.557499999999997</v>
      </c>
      <c r="N15" s="101">
        <v>38.557499999999997</v>
      </c>
      <c r="O15" s="63">
        <v>2530</v>
      </c>
      <c r="P15" s="64">
        <f>Table224578910112345678910111213141516171819202122232425262728293031323334353637383940414243[[#This Row],[PEMBULATAN]]*O15</f>
        <v>97550.474999999991</v>
      </c>
    </row>
    <row r="16" spans="1:16" ht="26.25" customHeight="1" x14ac:dyDescent="0.2">
      <c r="A16" s="13"/>
      <c r="B16" s="73"/>
      <c r="C16" s="71" t="s">
        <v>5779</v>
      </c>
      <c r="D16" s="76" t="s">
        <v>69</v>
      </c>
      <c r="E16" s="12">
        <v>44492</v>
      </c>
      <c r="F16" s="74" t="s">
        <v>523</v>
      </c>
      <c r="G16" s="12" t="s">
        <v>59</v>
      </c>
      <c r="H16" s="75" t="s">
        <v>5317</v>
      </c>
      <c r="I16" s="15">
        <v>73</v>
      </c>
      <c r="J16" s="15">
        <v>54</v>
      </c>
      <c r="K16" s="15">
        <v>38</v>
      </c>
      <c r="L16" s="15">
        <v>8</v>
      </c>
      <c r="M16" s="79">
        <v>37.448999999999998</v>
      </c>
      <c r="N16" s="101">
        <v>38</v>
      </c>
      <c r="O16" s="63">
        <v>2530</v>
      </c>
      <c r="P16" s="64">
        <f>Table224578910112345678910111213141516171819202122232425262728293031323334353637383940414243[[#This Row],[PEMBULATAN]]*O16</f>
        <v>96140</v>
      </c>
    </row>
    <row r="17" spans="1:16" ht="26.25" customHeight="1" x14ac:dyDescent="0.2">
      <c r="A17" s="13"/>
      <c r="B17" s="73"/>
      <c r="C17" s="71" t="s">
        <v>5780</v>
      </c>
      <c r="D17" s="76" t="s">
        <v>69</v>
      </c>
      <c r="E17" s="12">
        <v>44492</v>
      </c>
      <c r="F17" s="74" t="s">
        <v>523</v>
      </c>
      <c r="G17" s="12" t="s">
        <v>59</v>
      </c>
      <c r="H17" s="75" t="s">
        <v>5317</v>
      </c>
      <c r="I17" s="15">
        <v>75</v>
      </c>
      <c r="J17" s="15">
        <v>64</v>
      </c>
      <c r="K17" s="15">
        <v>22</v>
      </c>
      <c r="L17" s="15">
        <v>8</v>
      </c>
      <c r="M17" s="79">
        <v>26.4</v>
      </c>
      <c r="N17" s="101">
        <v>27</v>
      </c>
      <c r="O17" s="63">
        <v>2530</v>
      </c>
      <c r="P17" s="64">
        <f>Table224578910112345678910111213141516171819202122232425262728293031323334353637383940414243[[#This Row],[PEMBULATAN]]*O17</f>
        <v>68310</v>
      </c>
    </row>
    <row r="18" spans="1:16" ht="26.25" customHeight="1" x14ac:dyDescent="0.2">
      <c r="A18" s="13"/>
      <c r="B18" s="73"/>
      <c r="C18" s="71" t="s">
        <v>5781</v>
      </c>
      <c r="D18" s="76" t="s">
        <v>69</v>
      </c>
      <c r="E18" s="12">
        <v>44492</v>
      </c>
      <c r="F18" s="74" t="s">
        <v>523</v>
      </c>
      <c r="G18" s="12" t="s">
        <v>59</v>
      </c>
      <c r="H18" s="75" t="s">
        <v>5317</v>
      </c>
      <c r="I18" s="15">
        <v>80</v>
      </c>
      <c r="J18" s="15">
        <v>66</v>
      </c>
      <c r="K18" s="15">
        <v>27</v>
      </c>
      <c r="L18" s="15">
        <v>9</v>
      </c>
      <c r="M18" s="79">
        <v>35.64</v>
      </c>
      <c r="N18" s="101">
        <v>35.64</v>
      </c>
      <c r="O18" s="63">
        <v>2530</v>
      </c>
      <c r="P18" s="64">
        <f>Table224578910112345678910111213141516171819202122232425262728293031323334353637383940414243[[#This Row],[PEMBULATAN]]*O18</f>
        <v>90169.2</v>
      </c>
    </row>
    <row r="19" spans="1:16" ht="26.25" customHeight="1" x14ac:dyDescent="0.2">
      <c r="A19" s="13"/>
      <c r="B19" s="73"/>
      <c r="C19" s="71" t="s">
        <v>5782</v>
      </c>
      <c r="D19" s="76" t="s">
        <v>69</v>
      </c>
      <c r="E19" s="12">
        <v>44492</v>
      </c>
      <c r="F19" s="74" t="s">
        <v>523</v>
      </c>
      <c r="G19" s="12" t="s">
        <v>59</v>
      </c>
      <c r="H19" s="75" t="s">
        <v>5317</v>
      </c>
      <c r="I19" s="15">
        <v>56</v>
      </c>
      <c r="J19" s="15">
        <v>38</v>
      </c>
      <c r="K19" s="15">
        <v>32</v>
      </c>
      <c r="L19" s="15">
        <v>4</v>
      </c>
      <c r="M19" s="79">
        <v>17.024000000000001</v>
      </c>
      <c r="N19" s="101">
        <v>17.024000000000001</v>
      </c>
      <c r="O19" s="63">
        <v>2530</v>
      </c>
      <c r="P19" s="64">
        <f>Table224578910112345678910111213141516171819202122232425262728293031323334353637383940414243[[#This Row],[PEMBULATAN]]*O19</f>
        <v>43070.720000000001</v>
      </c>
    </row>
    <row r="20" spans="1:16" ht="26.25" customHeight="1" x14ac:dyDescent="0.2">
      <c r="A20" s="13"/>
      <c r="B20" s="73"/>
      <c r="C20" s="71" t="s">
        <v>5783</v>
      </c>
      <c r="D20" s="76" t="s">
        <v>69</v>
      </c>
      <c r="E20" s="12">
        <v>44492</v>
      </c>
      <c r="F20" s="74" t="s">
        <v>523</v>
      </c>
      <c r="G20" s="12" t="s">
        <v>59</v>
      </c>
      <c r="H20" s="75" t="s">
        <v>5317</v>
      </c>
      <c r="I20" s="15">
        <v>89</v>
      </c>
      <c r="J20" s="15">
        <v>61</v>
      </c>
      <c r="K20" s="15">
        <v>29</v>
      </c>
      <c r="L20" s="15">
        <v>16</v>
      </c>
      <c r="M20" s="79">
        <v>39.360250000000001</v>
      </c>
      <c r="N20" s="101">
        <v>40</v>
      </c>
      <c r="O20" s="63">
        <v>2530</v>
      </c>
      <c r="P20" s="64">
        <f>Table224578910112345678910111213141516171819202122232425262728293031323334353637383940414243[[#This Row],[PEMBULATAN]]*O20</f>
        <v>101200</v>
      </c>
    </row>
    <row r="21" spans="1:16" ht="26.25" customHeight="1" x14ac:dyDescent="0.2">
      <c r="A21" s="13"/>
      <c r="B21" s="73"/>
      <c r="C21" s="71" t="s">
        <v>5784</v>
      </c>
      <c r="D21" s="76" t="s">
        <v>69</v>
      </c>
      <c r="E21" s="12">
        <v>44492</v>
      </c>
      <c r="F21" s="74" t="s">
        <v>523</v>
      </c>
      <c r="G21" s="12" t="s">
        <v>59</v>
      </c>
      <c r="H21" s="75" t="s">
        <v>5317</v>
      </c>
      <c r="I21" s="15">
        <v>52</v>
      </c>
      <c r="J21" s="15">
        <v>45</v>
      </c>
      <c r="K21" s="15">
        <v>18</v>
      </c>
      <c r="L21" s="15">
        <v>4</v>
      </c>
      <c r="M21" s="79">
        <v>10.53</v>
      </c>
      <c r="N21" s="101">
        <v>10.53</v>
      </c>
      <c r="O21" s="63">
        <v>2530</v>
      </c>
      <c r="P21" s="64">
        <f>Table224578910112345678910111213141516171819202122232425262728293031323334353637383940414243[[#This Row],[PEMBULATAN]]*O21</f>
        <v>26640.899999999998</v>
      </c>
    </row>
    <row r="22" spans="1:16" ht="26.25" customHeight="1" x14ac:dyDescent="0.2">
      <c r="A22" s="13"/>
      <c r="B22" s="73"/>
      <c r="C22" s="71" t="s">
        <v>5785</v>
      </c>
      <c r="D22" s="76" t="s">
        <v>69</v>
      </c>
      <c r="E22" s="12">
        <v>44492</v>
      </c>
      <c r="F22" s="74" t="s">
        <v>523</v>
      </c>
      <c r="G22" s="12" t="s">
        <v>59</v>
      </c>
      <c r="H22" s="75" t="s">
        <v>5317</v>
      </c>
      <c r="I22" s="15">
        <v>86</v>
      </c>
      <c r="J22" s="15">
        <v>56</v>
      </c>
      <c r="K22" s="15">
        <v>35</v>
      </c>
      <c r="L22" s="15">
        <v>17</v>
      </c>
      <c r="M22" s="79">
        <v>42.14</v>
      </c>
      <c r="N22" s="101">
        <v>42.14</v>
      </c>
      <c r="O22" s="63">
        <v>2530</v>
      </c>
      <c r="P22" s="64">
        <f>Table224578910112345678910111213141516171819202122232425262728293031323334353637383940414243[[#This Row],[PEMBULATAN]]*O22</f>
        <v>106614.2</v>
      </c>
    </row>
    <row r="23" spans="1:16" ht="26.25" customHeight="1" x14ac:dyDescent="0.2">
      <c r="A23" s="13"/>
      <c r="B23" s="73"/>
      <c r="C23" s="71" t="s">
        <v>5786</v>
      </c>
      <c r="D23" s="76" t="s">
        <v>69</v>
      </c>
      <c r="E23" s="12">
        <v>44492</v>
      </c>
      <c r="F23" s="74" t="s">
        <v>523</v>
      </c>
      <c r="G23" s="12" t="s">
        <v>59</v>
      </c>
      <c r="H23" s="75" t="s">
        <v>5317</v>
      </c>
      <c r="I23" s="15">
        <v>54</v>
      </c>
      <c r="J23" s="15">
        <v>36</v>
      </c>
      <c r="K23" s="15">
        <v>21</v>
      </c>
      <c r="L23" s="15">
        <v>4</v>
      </c>
      <c r="M23" s="79">
        <v>10.206</v>
      </c>
      <c r="N23" s="101">
        <v>10.206</v>
      </c>
      <c r="O23" s="63">
        <v>2530</v>
      </c>
      <c r="P23" s="64">
        <f>Table224578910112345678910111213141516171819202122232425262728293031323334353637383940414243[[#This Row],[PEMBULATAN]]*O23</f>
        <v>25821.18</v>
      </c>
    </row>
    <row r="24" spans="1:16" ht="26.25" customHeight="1" x14ac:dyDescent="0.2">
      <c r="A24" s="13"/>
      <c r="B24" s="73"/>
      <c r="C24" s="71" t="s">
        <v>5787</v>
      </c>
      <c r="D24" s="76" t="s">
        <v>69</v>
      </c>
      <c r="E24" s="12">
        <v>44492</v>
      </c>
      <c r="F24" s="74" t="s">
        <v>523</v>
      </c>
      <c r="G24" s="12" t="s">
        <v>59</v>
      </c>
      <c r="H24" s="75" t="s">
        <v>5317</v>
      </c>
      <c r="I24" s="15">
        <v>55</v>
      </c>
      <c r="J24" s="15">
        <v>40</v>
      </c>
      <c r="K24" s="15">
        <v>21</v>
      </c>
      <c r="L24" s="15">
        <v>5</v>
      </c>
      <c r="M24" s="79">
        <v>11.55</v>
      </c>
      <c r="N24" s="101">
        <v>11.55</v>
      </c>
      <c r="O24" s="63">
        <v>2530</v>
      </c>
      <c r="P24" s="64">
        <f>Table224578910112345678910111213141516171819202122232425262728293031323334353637383940414243[[#This Row],[PEMBULATAN]]*O24</f>
        <v>29221.5</v>
      </c>
    </row>
    <row r="25" spans="1:16" ht="26.25" customHeight="1" x14ac:dyDescent="0.2">
      <c r="A25" s="13"/>
      <c r="B25" s="73"/>
      <c r="C25" s="71" t="s">
        <v>5788</v>
      </c>
      <c r="D25" s="76" t="s">
        <v>69</v>
      </c>
      <c r="E25" s="12">
        <v>44492</v>
      </c>
      <c r="F25" s="74" t="s">
        <v>523</v>
      </c>
      <c r="G25" s="12" t="s">
        <v>59</v>
      </c>
      <c r="H25" s="75" t="s">
        <v>5317</v>
      </c>
      <c r="I25" s="15">
        <v>41</v>
      </c>
      <c r="J25" s="15">
        <v>41</v>
      </c>
      <c r="K25" s="15">
        <v>20</v>
      </c>
      <c r="L25" s="15">
        <v>4</v>
      </c>
      <c r="M25" s="79">
        <v>8.4049999999999994</v>
      </c>
      <c r="N25" s="101">
        <v>9</v>
      </c>
      <c r="O25" s="63">
        <v>2530</v>
      </c>
      <c r="P25" s="64">
        <f>Table224578910112345678910111213141516171819202122232425262728293031323334353637383940414243[[#This Row],[PEMBULATAN]]*O25</f>
        <v>22770</v>
      </c>
    </row>
    <row r="26" spans="1:16" ht="26.25" customHeight="1" x14ac:dyDescent="0.2">
      <c r="A26" s="13"/>
      <c r="B26" s="73"/>
      <c r="C26" s="71" t="s">
        <v>5789</v>
      </c>
      <c r="D26" s="76" t="s">
        <v>69</v>
      </c>
      <c r="E26" s="12">
        <v>44492</v>
      </c>
      <c r="F26" s="74" t="s">
        <v>523</v>
      </c>
      <c r="G26" s="12" t="s">
        <v>59</v>
      </c>
      <c r="H26" s="75" t="s">
        <v>5317</v>
      </c>
      <c r="I26" s="15">
        <v>70</v>
      </c>
      <c r="J26" s="15">
        <v>46</v>
      </c>
      <c r="K26" s="15">
        <v>33</v>
      </c>
      <c r="L26" s="15">
        <v>9</v>
      </c>
      <c r="M26" s="79">
        <v>26.565000000000001</v>
      </c>
      <c r="N26" s="101">
        <v>26.565000000000001</v>
      </c>
      <c r="O26" s="63">
        <v>2530</v>
      </c>
      <c r="P26" s="64">
        <f>Table224578910112345678910111213141516171819202122232425262728293031323334353637383940414243[[#This Row],[PEMBULATAN]]*O26</f>
        <v>67209.45</v>
      </c>
    </row>
    <row r="27" spans="1:16" ht="26.25" customHeight="1" x14ac:dyDescent="0.2">
      <c r="A27" s="13"/>
      <c r="B27" s="73"/>
      <c r="C27" s="71" t="s">
        <v>5790</v>
      </c>
      <c r="D27" s="76" t="s">
        <v>69</v>
      </c>
      <c r="E27" s="12">
        <v>44492</v>
      </c>
      <c r="F27" s="74" t="s">
        <v>523</v>
      </c>
      <c r="G27" s="12" t="s">
        <v>59</v>
      </c>
      <c r="H27" s="75" t="s">
        <v>5317</v>
      </c>
      <c r="I27" s="15">
        <v>47</v>
      </c>
      <c r="J27" s="15">
        <v>40</v>
      </c>
      <c r="K27" s="15">
        <v>19</v>
      </c>
      <c r="L27" s="15">
        <v>3</v>
      </c>
      <c r="M27" s="79">
        <v>8.93</v>
      </c>
      <c r="N27" s="101">
        <v>8.93</v>
      </c>
      <c r="O27" s="63">
        <v>2530</v>
      </c>
      <c r="P27" s="64">
        <f>Table224578910112345678910111213141516171819202122232425262728293031323334353637383940414243[[#This Row],[PEMBULATAN]]*O27</f>
        <v>22592.899999999998</v>
      </c>
    </row>
    <row r="28" spans="1:16" ht="26.25" customHeight="1" x14ac:dyDescent="0.2">
      <c r="A28" s="13"/>
      <c r="B28" s="73"/>
      <c r="C28" s="71" t="s">
        <v>5791</v>
      </c>
      <c r="D28" s="76" t="s">
        <v>69</v>
      </c>
      <c r="E28" s="12">
        <v>44492</v>
      </c>
      <c r="F28" s="74" t="s">
        <v>523</v>
      </c>
      <c r="G28" s="12" t="s">
        <v>59</v>
      </c>
      <c r="H28" s="75" t="s">
        <v>5317</v>
      </c>
      <c r="I28" s="15">
        <v>41</v>
      </c>
      <c r="J28" s="15">
        <v>31</v>
      </c>
      <c r="K28" s="15">
        <v>21</v>
      </c>
      <c r="L28" s="15">
        <v>3</v>
      </c>
      <c r="M28" s="79">
        <v>6.6727499999999997</v>
      </c>
      <c r="N28" s="101">
        <v>6.6727499999999997</v>
      </c>
      <c r="O28" s="63">
        <v>2530</v>
      </c>
      <c r="P28" s="64">
        <f>Table224578910112345678910111213141516171819202122232425262728293031323334353637383940414243[[#This Row],[PEMBULATAN]]*O28</f>
        <v>16882.057499999999</v>
      </c>
    </row>
    <row r="29" spans="1:16" ht="26.25" customHeight="1" x14ac:dyDescent="0.2">
      <c r="A29" s="13"/>
      <c r="B29" s="73"/>
      <c r="C29" s="71" t="s">
        <v>5792</v>
      </c>
      <c r="D29" s="76" t="s">
        <v>69</v>
      </c>
      <c r="E29" s="12">
        <v>44492</v>
      </c>
      <c r="F29" s="74" t="s">
        <v>523</v>
      </c>
      <c r="G29" s="12" t="s">
        <v>59</v>
      </c>
      <c r="H29" s="75" t="s">
        <v>5317</v>
      </c>
      <c r="I29" s="15">
        <v>73</v>
      </c>
      <c r="J29" s="15">
        <v>68</v>
      </c>
      <c r="K29" s="15">
        <v>21</v>
      </c>
      <c r="L29" s="15">
        <v>6</v>
      </c>
      <c r="M29" s="79">
        <v>26.061</v>
      </c>
      <c r="N29" s="101">
        <v>26.061</v>
      </c>
      <c r="O29" s="63">
        <v>2530</v>
      </c>
      <c r="P29" s="64">
        <f>Table224578910112345678910111213141516171819202122232425262728293031323334353637383940414243[[#This Row],[PEMBULATAN]]*O29</f>
        <v>65934.33</v>
      </c>
    </row>
    <row r="30" spans="1:16" ht="26.25" customHeight="1" x14ac:dyDescent="0.2">
      <c r="A30" s="13"/>
      <c r="B30" s="73"/>
      <c r="C30" s="71" t="s">
        <v>5793</v>
      </c>
      <c r="D30" s="76" t="s">
        <v>69</v>
      </c>
      <c r="E30" s="12">
        <v>44492</v>
      </c>
      <c r="F30" s="74" t="s">
        <v>523</v>
      </c>
      <c r="G30" s="12" t="s">
        <v>59</v>
      </c>
      <c r="H30" s="75" t="s">
        <v>5317</v>
      </c>
      <c r="I30" s="15">
        <v>80</v>
      </c>
      <c r="J30" s="15">
        <v>58</v>
      </c>
      <c r="K30" s="15">
        <v>31</v>
      </c>
      <c r="L30" s="15">
        <v>8</v>
      </c>
      <c r="M30" s="79">
        <v>35.96</v>
      </c>
      <c r="N30" s="101">
        <v>35.96</v>
      </c>
      <c r="O30" s="63">
        <v>2530</v>
      </c>
      <c r="P30" s="64">
        <f>Table224578910112345678910111213141516171819202122232425262728293031323334353637383940414243[[#This Row],[PEMBULATAN]]*O30</f>
        <v>90978.8</v>
      </c>
    </row>
    <row r="31" spans="1:16" ht="26.25" customHeight="1" x14ac:dyDescent="0.2">
      <c r="A31" s="13"/>
      <c r="B31" s="73"/>
      <c r="C31" s="71" t="s">
        <v>5794</v>
      </c>
      <c r="D31" s="76" t="s">
        <v>69</v>
      </c>
      <c r="E31" s="12">
        <v>44492</v>
      </c>
      <c r="F31" s="74" t="s">
        <v>523</v>
      </c>
      <c r="G31" s="12" t="s">
        <v>59</v>
      </c>
      <c r="H31" s="75" t="s">
        <v>5317</v>
      </c>
      <c r="I31" s="15">
        <v>37</v>
      </c>
      <c r="J31" s="15">
        <v>36</v>
      </c>
      <c r="K31" s="15">
        <v>10</v>
      </c>
      <c r="L31" s="15">
        <v>2</v>
      </c>
      <c r="M31" s="79">
        <v>3.33</v>
      </c>
      <c r="N31" s="101">
        <v>4</v>
      </c>
      <c r="O31" s="63">
        <v>2530</v>
      </c>
      <c r="P31" s="64">
        <f>Table224578910112345678910111213141516171819202122232425262728293031323334353637383940414243[[#This Row],[PEMBULATAN]]*O31</f>
        <v>10120</v>
      </c>
    </row>
    <row r="32" spans="1:16" ht="26.25" customHeight="1" x14ac:dyDescent="0.2">
      <c r="A32" s="13"/>
      <c r="B32" s="73"/>
      <c r="C32" s="71" t="s">
        <v>5795</v>
      </c>
      <c r="D32" s="76" t="s">
        <v>69</v>
      </c>
      <c r="E32" s="12">
        <v>44492</v>
      </c>
      <c r="F32" s="74" t="s">
        <v>523</v>
      </c>
      <c r="G32" s="12" t="s">
        <v>59</v>
      </c>
      <c r="H32" s="75" t="s">
        <v>5317</v>
      </c>
      <c r="I32" s="15">
        <v>73</v>
      </c>
      <c r="J32" s="15">
        <v>67</v>
      </c>
      <c r="K32" s="15">
        <v>25</v>
      </c>
      <c r="L32" s="15">
        <v>7</v>
      </c>
      <c r="M32" s="79">
        <v>30.568750000000001</v>
      </c>
      <c r="N32" s="101">
        <v>30.568750000000001</v>
      </c>
      <c r="O32" s="63">
        <v>2530</v>
      </c>
      <c r="P32" s="64">
        <f>Table224578910112345678910111213141516171819202122232425262728293031323334353637383940414243[[#This Row],[PEMBULATAN]]*O32</f>
        <v>77338.9375</v>
      </c>
    </row>
    <row r="33" spans="1:16" ht="26.25" customHeight="1" x14ac:dyDescent="0.2">
      <c r="A33" s="13"/>
      <c r="B33" s="73"/>
      <c r="C33" s="71" t="s">
        <v>5796</v>
      </c>
      <c r="D33" s="76" t="s">
        <v>69</v>
      </c>
      <c r="E33" s="12">
        <v>44492</v>
      </c>
      <c r="F33" s="74" t="s">
        <v>523</v>
      </c>
      <c r="G33" s="12" t="s">
        <v>59</v>
      </c>
      <c r="H33" s="75" t="s">
        <v>5317</v>
      </c>
      <c r="I33" s="15">
        <v>40</v>
      </c>
      <c r="J33" s="15">
        <v>26</v>
      </c>
      <c r="K33" s="15">
        <v>19</v>
      </c>
      <c r="L33" s="15">
        <v>1</v>
      </c>
      <c r="M33" s="79">
        <v>4.9400000000000004</v>
      </c>
      <c r="N33" s="101">
        <v>4.9400000000000004</v>
      </c>
      <c r="O33" s="63">
        <v>2530</v>
      </c>
      <c r="P33" s="64">
        <f>Table224578910112345678910111213141516171819202122232425262728293031323334353637383940414243[[#This Row],[PEMBULATAN]]*O33</f>
        <v>12498.2</v>
      </c>
    </row>
    <row r="34" spans="1:16" ht="26.25" customHeight="1" x14ac:dyDescent="0.2">
      <c r="A34" s="13"/>
      <c r="B34" s="73"/>
      <c r="C34" s="71" t="s">
        <v>5797</v>
      </c>
      <c r="D34" s="76" t="s">
        <v>69</v>
      </c>
      <c r="E34" s="12">
        <v>44492</v>
      </c>
      <c r="F34" s="74" t="s">
        <v>523</v>
      </c>
      <c r="G34" s="12" t="s">
        <v>59</v>
      </c>
      <c r="H34" s="75" t="s">
        <v>5317</v>
      </c>
      <c r="I34" s="15">
        <v>75</v>
      </c>
      <c r="J34" s="15">
        <v>60</v>
      </c>
      <c r="K34" s="15">
        <v>35</v>
      </c>
      <c r="L34" s="15">
        <v>6</v>
      </c>
      <c r="M34" s="79">
        <v>39.375</v>
      </c>
      <c r="N34" s="101">
        <v>40</v>
      </c>
      <c r="O34" s="63">
        <v>2530</v>
      </c>
      <c r="P34" s="64">
        <f>Table224578910112345678910111213141516171819202122232425262728293031323334353637383940414243[[#This Row],[PEMBULATAN]]*O34</f>
        <v>101200</v>
      </c>
    </row>
    <row r="35" spans="1:16" ht="26.25" customHeight="1" x14ac:dyDescent="0.2">
      <c r="A35" s="13"/>
      <c r="B35" s="73"/>
      <c r="C35" s="71" t="s">
        <v>5798</v>
      </c>
      <c r="D35" s="76" t="s">
        <v>69</v>
      </c>
      <c r="E35" s="12">
        <v>44492</v>
      </c>
      <c r="F35" s="74" t="s">
        <v>523</v>
      </c>
      <c r="G35" s="12" t="s">
        <v>59</v>
      </c>
      <c r="H35" s="75" t="s">
        <v>5317</v>
      </c>
      <c r="I35" s="15">
        <v>56</v>
      </c>
      <c r="J35" s="15">
        <v>40</v>
      </c>
      <c r="K35" s="15">
        <v>26</v>
      </c>
      <c r="L35" s="15">
        <v>4</v>
      </c>
      <c r="M35" s="79">
        <v>14.56</v>
      </c>
      <c r="N35" s="101">
        <v>14.56</v>
      </c>
      <c r="O35" s="63">
        <v>2530</v>
      </c>
      <c r="P35" s="64">
        <f>Table224578910112345678910111213141516171819202122232425262728293031323334353637383940414243[[#This Row],[PEMBULATAN]]*O35</f>
        <v>36836.800000000003</v>
      </c>
    </row>
    <row r="36" spans="1:16" ht="26.25" customHeight="1" x14ac:dyDescent="0.2">
      <c r="A36" s="13"/>
      <c r="B36" s="73"/>
      <c r="C36" s="71" t="s">
        <v>5799</v>
      </c>
      <c r="D36" s="76" t="s">
        <v>69</v>
      </c>
      <c r="E36" s="12">
        <v>44492</v>
      </c>
      <c r="F36" s="74" t="s">
        <v>523</v>
      </c>
      <c r="G36" s="12" t="s">
        <v>59</v>
      </c>
      <c r="H36" s="75" t="s">
        <v>5317</v>
      </c>
      <c r="I36" s="15">
        <v>74</v>
      </c>
      <c r="J36" s="15">
        <v>58</v>
      </c>
      <c r="K36" s="15">
        <v>29</v>
      </c>
      <c r="L36" s="15">
        <v>11</v>
      </c>
      <c r="M36" s="79">
        <v>31.117000000000001</v>
      </c>
      <c r="N36" s="101">
        <v>31.117000000000001</v>
      </c>
      <c r="O36" s="63">
        <v>2530</v>
      </c>
      <c r="P36" s="64">
        <f>Table224578910112345678910111213141516171819202122232425262728293031323334353637383940414243[[#This Row],[PEMBULATAN]]*O36</f>
        <v>78726.010000000009</v>
      </c>
    </row>
    <row r="37" spans="1:16" ht="26.25" customHeight="1" x14ac:dyDescent="0.2">
      <c r="A37" s="13"/>
      <c r="B37" s="73"/>
      <c r="C37" s="71" t="s">
        <v>5800</v>
      </c>
      <c r="D37" s="76" t="s">
        <v>69</v>
      </c>
      <c r="E37" s="12">
        <v>44492</v>
      </c>
      <c r="F37" s="74" t="s">
        <v>523</v>
      </c>
      <c r="G37" s="12" t="s">
        <v>59</v>
      </c>
      <c r="H37" s="75" t="s">
        <v>5317</v>
      </c>
      <c r="I37" s="15">
        <v>112</v>
      </c>
      <c r="J37" s="15">
        <v>62</v>
      </c>
      <c r="K37" s="15">
        <v>29</v>
      </c>
      <c r="L37" s="15">
        <v>11</v>
      </c>
      <c r="M37" s="79">
        <v>50.344000000000001</v>
      </c>
      <c r="N37" s="101">
        <v>51</v>
      </c>
      <c r="O37" s="63">
        <v>2530</v>
      </c>
      <c r="P37" s="64">
        <f>Table224578910112345678910111213141516171819202122232425262728293031323334353637383940414243[[#This Row],[PEMBULATAN]]*O37</f>
        <v>129030</v>
      </c>
    </row>
    <row r="38" spans="1:16" ht="26.25" customHeight="1" x14ac:dyDescent="0.2">
      <c r="A38" s="13"/>
      <c r="B38" s="73"/>
      <c r="C38" s="71" t="s">
        <v>5801</v>
      </c>
      <c r="D38" s="76" t="s">
        <v>69</v>
      </c>
      <c r="E38" s="12">
        <v>44492</v>
      </c>
      <c r="F38" s="74" t="s">
        <v>523</v>
      </c>
      <c r="G38" s="12" t="s">
        <v>59</v>
      </c>
      <c r="H38" s="75" t="s">
        <v>5317</v>
      </c>
      <c r="I38" s="15">
        <v>70</v>
      </c>
      <c r="J38" s="15">
        <v>65</v>
      </c>
      <c r="K38" s="15">
        <v>18</v>
      </c>
      <c r="L38" s="15">
        <v>4</v>
      </c>
      <c r="M38" s="79">
        <v>20.475000000000001</v>
      </c>
      <c r="N38" s="101">
        <v>21</v>
      </c>
      <c r="O38" s="63">
        <v>2530</v>
      </c>
      <c r="P38" s="64">
        <f>Table224578910112345678910111213141516171819202122232425262728293031323334353637383940414243[[#This Row],[PEMBULATAN]]*O38</f>
        <v>53130</v>
      </c>
    </row>
    <row r="39" spans="1:16" ht="26.25" customHeight="1" x14ac:dyDescent="0.2">
      <c r="A39" s="13"/>
      <c r="B39" s="73"/>
      <c r="C39" s="71" t="s">
        <v>5802</v>
      </c>
      <c r="D39" s="76" t="s">
        <v>69</v>
      </c>
      <c r="E39" s="12">
        <v>44492</v>
      </c>
      <c r="F39" s="74" t="s">
        <v>523</v>
      </c>
      <c r="G39" s="12" t="s">
        <v>59</v>
      </c>
      <c r="H39" s="75" t="s">
        <v>5317</v>
      </c>
      <c r="I39" s="15">
        <v>62</v>
      </c>
      <c r="J39" s="15">
        <v>57</v>
      </c>
      <c r="K39" s="15">
        <v>13</v>
      </c>
      <c r="L39" s="15">
        <v>2</v>
      </c>
      <c r="M39" s="79">
        <v>11.4855</v>
      </c>
      <c r="N39" s="101">
        <v>12</v>
      </c>
      <c r="O39" s="63">
        <v>2530</v>
      </c>
      <c r="P39" s="64">
        <f>Table224578910112345678910111213141516171819202122232425262728293031323334353637383940414243[[#This Row],[PEMBULATAN]]*O39</f>
        <v>30360</v>
      </c>
    </row>
    <row r="40" spans="1:16" ht="26.25" customHeight="1" x14ac:dyDescent="0.2">
      <c r="A40" s="13"/>
      <c r="B40" s="73"/>
      <c r="C40" s="71" t="s">
        <v>5803</v>
      </c>
      <c r="D40" s="76" t="s">
        <v>69</v>
      </c>
      <c r="E40" s="12">
        <v>44492</v>
      </c>
      <c r="F40" s="74" t="s">
        <v>523</v>
      </c>
      <c r="G40" s="12" t="s">
        <v>59</v>
      </c>
      <c r="H40" s="75" t="s">
        <v>5317</v>
      </c>
      <c r="I40" s="15">
        <v>73</v>
      </c>
      <c r="J40" s="15">
        <v>60</v>
      </c>
      <c r="K40" s="15">
        <v>30</v>
      </c>
      <c r="L40" s="15">
        <v>7</v>
      </c>
      <c r="M40" s="79">
        <v>32.85</v>
      </c>
      <c r="N40" s="101">
        <v>32.85</v>
      </c>
      <c r="O40" s="63">
        <v>2530</v>
      </c>
      <c r="P40" s="64">
        <f>Table224578910112345678910111213141516171819202122232425262728293031323334353637383940414243[[#This Row],[PEMBULATAN]]*O40</f>
        <v>83110.5</v>
      </c>
    </row>
    <row r="41" spans="1:16" ht="26.25" customHeight="1" x14ac:dyDescent="0.2">
      <c r="A41" s="13"/>
      <c r="B41" s="73"/>
      <c r="C41" s="71" t="s">
        <v>5804</v>
      </c>
      <c r="D41" s="76" t="s">
        <v>69</v>
      </c>
      <c r="E41" s="12">
        <v>44492</v>
      </c>
      <c r="F41" s="74" t="s">
        <v>523</v>
      </c>
      <c r="G41" s="12" t="s">
        <v>59</v>
      </c>
      <c r="H41" s="75" t="s">
        <v>5317</v>
      </c>
      <c r="I41" s="15">
        <v>66</v>
      </c>
      <c r="J41" s="15">
        <v>50</v>
      </c>
      <c r="K41" s="15">
        <v>26</v>
      </c>
      <c r="L41" s="15">
        <v>8</v>
      </c>
      <c r="M41" s="79">
        <v>21.45</v>
      </c>
      <c r="N41" s="101">
        <v>22</v>
      </c>
      <c r="O41" s="63">
        <v>2530</v>
      </c>
      <c r="P41" s="64">
        <f>Table224578910112345678910111213141516171819202122232425262728293031323334353637383940414243[[#This Row],[PEMBULATAN]]*O41</f>
        <v>55660</v>
      </c>
    </row>
    <row r="42" spans="1:16" ht="26.25" customHeight="1" x14ac:dyDescent="0.2">
      <c r="A42" s="13"/>
      <c r="B42" s="73"/>
      <c r="C42" s="71" t="s">
        <v>5805</v>
      </c>
      <c r="D42" s="76" t="s">
        <v>69</v>
      </c>
      <c r="E42" s="12">
        <v>44492</v>
      </c>
      <c r="F42" s="74" t="s">
        <v>523</v>
      </c>
      <c r="G42" s="12" t="s">
        <v>59</v>
      </c>
      <c r="H42" s="75" t="s">
        <v>5317</v>
      </c>
      <c r="I42" s="15">
        <v>63</v>
      </c>
      <c r="J42" s="15">
        <v>68</v>
      </c>
      <c r="K42" s="15">
        <v>27</v>
      </c>
      <c r="L42" s="15">
        <v>6</v>
      </c>
      <c r="M42" s="79">
        <v>28.917000000000002</v>
      </c>
      <c r="N42" s="101">
        <v>28.917000000000002</v>
      </c>
      <c r="O42" s="63">
        <v>2530</v>
      </c>
      <c r="P42" s="64">
        <f>Table224578910112345678910111213141516171819202122232425262728293031323334353637383940414243[[#This Row],[PEMBULATAN]]*O42</f>
        <v>73160.010000000009</v>
      </c>
    </row>
    <row r="43" spans="1:16" ht="26.25" customHeight="1" x14ac:dyDescent="0.2">
      <c r="A43" s="13"/>
      <c r="B43" s="73"/>
      <c r="C43" s="71" t="s">
        <v>5806</v>
      </c>
      <c r="D43" s="76" t="s">
        <v>69</v>
      </c>
      <c r="E43" s="12">
        <v>44492</v>
      </c>
      <c r="F43" s="74" t="s">
        <v>523</v>
      </c>
      <c r="G43" s="12" t="s">
        <v>59</v>
      </c>
      <c r="H43" s="75" t="s">
        <v>5317</v>
      </c>
      <c r="I43" s="15">
        <v>67</v>
      </c>
      <c r="J43" s="15">
        <v>62</v>
      </c>
      <c r="K43" s="15">
        <v>15</v>
      </c>
      <c r="L43" s="15">
        <v>4</v>
      </c>
      <c r="M43" s="79">
        <v>15.577500000000001</v>
      </c>
      <c r="N43" s="101">
        <v>15.577500000000001</v>
      </c>
      <c r="O43" s="63">
        <v>2530</v>
      </c>
      <c r="P43" s="64">
        <f>Table224578910112345678910111213141516171819202122232425262728293031323334353637383940414243[[#This Row],[PEMBULATAN]]*O43</f>
        <v>39411.075000000004</v>
      </c>
    </row>
    <row r="44" spans="1:16" ht="26.25" customHeight="1" x14ac:dyDescent="0.2">
      <c r="A44" s="13"/>
      <c r="B44" s="73"/>
      <c r="C44" s="71" t="s">
        <v>5807</v>
      </c>
      <c r="D44" s="76" t="s">
        <v>69</v>
      </c>
      <c r="E44" s="12">
        <v>44492</v>
      </c>
      <c r="F44" s="74" t="s">
        <v>523</v>
      </c>
      <c r="G44" s="12" t="s">
        <v>59</v>
      </c>
      <c r="H44" s="75" t="s">
        <v>5317</v>
      </c>
      <c r="I44" s="15">
        <v>41</v>
      </c>
      <c r="J44" s="15">
        <v>30</v>
      </c>
      <c r="K44" s="15">
        <v>28</v>
      </c>
      <c r="L44" s="15">
        <v>6</v>
      </c>
      <c r="M44" s="79">
        <v>8.61</v>
      </c>
      <c r="N44" s="101">
        <v>8.61</v>
      </c>
      <c r="O44" s="63">
        <v>2530</v>
      </c>
      <c r="P44" s="64">
        <f>Table224578910112345678910111213141516171819202122232425262728293031323334353637383940414243[[#This Row],[PEMBULATAN]]*O44</f>
        <v>21783.3</v>
      </c>
    </row>
    <row r="45" spans="1:16" ht="26.25" customHeight="1" x14ac:dyDescent="0.2">
      <c r="A45" s="13"/>
      <c r="B45" s="73"/>
      <c r="C45" s="71" t="s">
        <v>5808</v>
      </c>
      <c r="D45" s="76" t="s">
        <v>69</v>
      </c>
      <c r="E45" s="12">
        <v>44492</v>
      </c>
      <c r="F45" s="74" t="s">
        <v>523</v>
      </c>
      <c r="G45" s="12" t="s">
        <v>59</v>
      </c>
      <c r="H45" s="75" t="s">
        <v>5317</v>
      </c>
      <c r="I45" s="15">
        <v>71</v>
      </c>
      <c r="J45" s="15">
        <v>38</v>
      </c>
      <c r="K45" s="15">
        <v>30</v>
      </c>
      <c r="L45" s="15">
        <v>3</v>
      </c>
      <c r="M45" s="79">
        <v>20.234999999999999</v>
      </c>
      <c r="N45" s="101">
        <v>20.234999999999999</v>
      </c>
      <c r="O45" s="63">
        <v>2530</v>
      </c>
      <c r="P45" s="64">
        <f>Table224578910112345678910111213141516171819202122232425262728293031323334353637383940414243[[#This Row],[PEMBULATAN]]*O45</f>
        <v>51194.549999999996</v>
      </c>
    </row>
    <row r="46" spans="1:16" ht="26.25" customHeight="1" x14ac:dyDescent="0.2">
      <c r="A46" s="13"/>
      <c r="B46" s="73"/>
      <c r="C46" s="71" t="s">
        <v>5809</v>
      </c>
      <c r="D46" s="76" t="s">
        <v>69</v>
      </c>
      <c r="E46" s="12">
        <v>44492</v>
      </c>
      <c r="F46" s="74" t="s">
        <v>523</v>
      </c>
      <c r="G46" s="12" t="s">
        <v>59</v>
      </c>
      <c r="H46" s="75" t="s">
        <v>5317</v>
      </c>
      <c r="I46" s="15">
        <v>57</v>
      </c>
      <c r="J46" s="15">
        <v>61</v>
      </c>
      <c r="K46" s="15">
        <v>20</v>
      </c>
      <c r="L46" s="15">
        <v>9</v>
      </c>
      <c r="M46" s="79">
        <v>17.385000000000002</v>
      </c>
      <c r="N46" s="101">
        <v>18</v>
      </c>
      <c r="O46" s="63">
        <v>2530</v>
      </c>
      <c r="P46" s="64">
        <f>Table224578910112345678910111213141516171819202122232425262728293031323334353637383940414243[[#This Row],[PEMBULATAN]]*O46</f>
        <v>45540</v>
      </c>
    </row>
    <row r="47" spans="1:16" ht="26.25" customHeight="1" x14ac:dyDescent="0.2">
      <c r="A47" s="13"/>
      <c r="B47" s="73"/>
      <c r="C47" s="71" t="s">
        <v>5810</v>
      </c>
      <c r="D47" s="76" t="s">
        <v>69</v>
      </c>
      <c r="E47" s="12">
        <v>44492</v>
      </c>
      <c r="F47" s="74" t="s">
        <v>523</v>
      </c>
      <c r="G47" s="12" t="s">
        <v>59</v>
      </c>
      <c r="H47" s="75" t="s">
        <v>5317</v>
      </c>
      <c r="I47" s="15">
        <v>55</v>
      </c>
      <c r="J47" s="15">
        <v>41</v>
      </c>
      <c r="K47" s="15">
        <v>22</v>
      </c>
      <c r="L47" s="15">
        <v>6</v>
      </c>
      <c r="M47" s="79">
        <v>12.4025</v>
      </c>
      <c r="N47" s="101">
        <v>13</v>
      </c>
      <c r="O47" s="63">
        <v>2530</v>
      </c>
      <c r="P47" s="64">
        <f>Table224578910112345678910111213141516171819202122232425262728293031323334353637383940414243[[#This Row],[PEMBULATAN]]*O47</f>
        <v>32890</v>
      </c>
    </row>
    <row r="48" spans="1:16" ht="26.25" customHeight="1" x14ac:dyDescent="0.2">
      <c r="A48" s="13"/>
      <c r="B48" s="73"/>
      <c r="C48" s="71" t="s">
        <v>5811</v>
      </c>
      <c r="D48" s="76" t="s">
        <v>69</v>
      </c>
      <c r="E48" s="12">
        <v>44492</v>
      </c>
      <c r="F48" s="74" t="s">
        <v>523</v>
      </c>
      <c r="G48" s="12" t="s">
        <v>59</v>
      </c>
      <c r="H48" s="75" t="s">
        <v>5317</v>
      </c>
      <c r="I48" s="15">
        <v>38</v>
      </c>
      <c r="J48" s="15">
        <v>34</v>
      </c>
      <c r="K48" s="15">
        <v>34</v>
      </c>
      <c r="L48" s="15">
        <v>8</v>
      </c>
      <c r="M48" s="79">
        <v>10.981999999999999</v>
      </c>
      <c r="N48" s="101">
        <v>10.981999999999999</v>
      </c>
      <c r="O48" s="63">
        <v>2530</v>
      </c>
      <c r="P48" s="64">
        <f>Table224578910112345678910111213141516171819202122232425262728293031323334353637383940414243[[#This Row],[PEMBULATAN]]*O48</f>
        <v>27784.46</v>
      </c>
    </row>
    <row r="49" spans="1:16" ht="26.25" customHeight="1" x14ac:dyDescent="0.2">
      <c r="A49" s="13"/>
      <c r="B49" s="73"/>
      <c r="C49" s="71" t="s">
        <v>5812</v>
      </c>
      <c r="D49" s="76" t="s">
        <v>69</v>
      </c>
      <c r="E49" s="12">
        <v>44492</v>
      </c>
      <c r="F49" s="74" t="s">
        <v>523</v>
      </c>
      <c r="G49" s="12" t="s">
        <v>59</v>
      </c>
      <c r="H49" s="75" t="s">
        <v>5317</v>
      </c>
      <c r="I49" s="15">
        <v>46</v>
      </c>
      <c r="J49" s="15">
        <v>36</v>
      </c>
      <c r="K49" s="15">
        <v>33</v>
      </c>
      <c r="L49" s="15">
        <v>1</v>
      </c>
      <c r="M49" s="79">
        <v>13.662000000000001</v>
      </c>
      <c r="N49" s="101">
        <v>13.662000000000001</v>
      </c>
      <c r="O49" s="63">
        <v>2530</v>
      </c>
      <c r="P49" s="64">
        <f>Table224578910112345678910111213141516171819202122232425262728293031323334353637383940414243[[#This Row],[PEMBULATAN]]*O49</f>
        <v>34564.86</v>
      </c>
    </row>
    <row r="50" spans="1:16" ht="26.25" customHeight="1" x14ac:dyDescent="0.2">
      <c r="A50" s="13"/>
      <c r="B50" s="73"/>
      <c r="C50" s="71" t="s">
        <v>5813</v>
      </c>
      <c r="D50" s="76" t="s">
        <v>69</v>
      </c>
      <c r="E50" s="12">
        <v>44492</v>
      </c>
      <c r="F50" s="74" t="s">
        <v>523</v>
      </c>
      <c r="G50" s="12" t="s">
        <v>59</v>
      </c>
      <c r="H50" s="75" t="s">
        <v>5317</v>
      </c>
      <c r="I50" s="15">
        <v>102</v>
      </c>
      <c r="J50" s="15">
        <v>20</v>
      </c>
      <c r="K50" s="15">
        <v>20</v>
      </c>
      <c r="L50" s="15">
        <v>2</v>
      </c>
      <c r="M50" s="79">
        <v>10.199999999999999</v>
      </c>
      <c r="N50" s="101">
        <v>10.199999999999999</v>
      </c>
      <c r="O50" s="63">
        <v>2530</v>
      </c>
      <c r="P50" s="64">
        <f>Table224578910112345678910111213141516171819202122232425262728293031323334353637383940414243[[#This Row],[PEMBULATAN]]*O50</f>
        <v>25806</v>
      </c>
    </row>
    <row r="51" spans="1:16" ht="26.25" customHeight="1" x14ac:dyDescent="0.2">
      <c r="A51" s="13"/>
      <c r="B51" s="73"/>
      <c r="C51" s="71" t="s">
        <v>5814</v>
      </c>
      <c r="D51" s="76" t="s">
        <v>69</v>
      </c>
      <c r="E51" s="12">
        <v>44492</v>
      </c>
      <c r="F51" s="74" t="s">
        <v>523</v>
      </c>
      <c r="G51" s="12" t="s">
        <v>59</v>
      </c>
      <c r="H51" s="75" t="s">
        <v>5317</v>
      </c>
      <c r="I51" s="15">
        <v>100</v>
      </c>
      <c r="J51" s="15">
        <v>16</v>
      </c>
      <c r="K51" s="15">
        <v>22</v>
      </c>
      <c r="L51" s="15">
        <v>3</v>
      </c>
      <c r="M51" s="79">
        <v>8.8000000000000007</v>
      </c>
      <c r="N51" s="101">
        <v>8.8000000000000007</v>
      </c>
      <c r="O51" s="63">
        <v>2530</v>
      </c>
      <c r="P51" s="64">
        <f>Table224578910112345678910111213141516171819202122232425262728293031323334353637383940414243[[#This Row],[PEMBULATAN]]*O51</f>
        <v>22264</v>
      </c>
    </row>
    <row r="52" spans="1:16" ht="26.25" customHeight="1" x14ac:dyDescent="0.2">
      <c r="A52" s="13"/>
      <c r="B52" s="73"/>
      <c r="C52" s="71" t="s">
        <v>5815</v>
      </c>
      <c r="D52" s="76" t="s">
        <v>69</v>
      </c>
      <c r="E52" s="12">
        <v>44492</v>
      </c>
      <c r="F52" s="74" t="s">
        <v>523</v>
      </c>
      <c r="G52" s="12" t="s">
        <v>59</v>
      </c>
      <c r="H52" s="75" t="s">
        <v>5317</v>
      </c>
      <c r="I52" s="15">
        <v>108</v>
      </c>
      <c r="J52" s="15">
        <v>55</v>
      </c>
      <c r="K52" s="15">
        <v>28</v>
      </c>
      <c r="L52" s="15">
        <v>13</v>
      </c>
      <c r="M52" s="79">
        <v>41.58</v>
      </c>
      <c r="N52" s="101">
        <v>41.58</v>
      </c>
      <c r="O52" s="63">
        <v>2530</v>
      </c>
      <c r="P52" s="64">
        <f>Table224578910112345678910111213141516171819202122232425262728293031323334353637383940414243[[#This Row],[PEMBULATAN]]*O52</f>
        <v>105197.4</v>
      </c>
    </row>
    <row r="53" spans="1:16" ht="26.25" customHeight="1" x14ac:dyDescent="0.2">
      <c r="A53" s="13"/>
      <c r="B53" s="73"/>
      <c r="C53" s="71" t="s">
        <v>5816</v>
      </c>
      <c r="D53" s="76" t="s">
        <v>69</v>
      </c>
      <c r="E53" s="12">
        <v>44492</v>
      </c>
      <c r="F53" s="74" t="s">
        <v>523</v>
      </c>
      <c r="G53" s="12" t="s">
        <v>59</v>
      </c>
      <c r="H53" s="75" t="s">
        <v>5317</v>
      </c>
      <c r="I53" s="15">
        <v>60</v>
      </c>
      <c r="J53" s="15">
        <v>44</v>
      </c>
      <c r="K53" s="15">
        <v>48</v>
      </c>
      <c r="L53" s="15">
        <v>9</v>
      </c>
      <c r="M53" s="79">
        <v>31.68</v>
      </c>
      <c r="N53" s="101">
        <v>31.68</v>
      </c>
      <c r="O53" s="63">
        <v>2530</v>
      </c>
      <c r="P53" s="64">
        <f>Table224578910112345678910111213141516171819202122232425262728293031323334353637383940414243[[#This Row],[PEMBULATAN]]*O53</f>
        <v>80150.399999999994</v>
      </c>
    </row>
    <row r="54" spans="1:16" ht="26.25" customHeight="1" x14ac:dyDescent="0.2">
      <c r="A54" s="13"/>
      <c r="B54" s="73"/>
      <c r="C54" s="71" t="s">
        <v>5817</v>
      </c>
      <c r="D54" s="76" t="s">
        <v>69</v>
      </c>
      <c r="E54" s="12">
        <v>44492</v>
      </c>
      <c r="F54" s="74" t="s">
        <v>523</v>
      </c>
      <c r="G54" s="12" t="s">
        <v>59</v>
      </c>
      <c r="H54" s="75" t="s">
        <v>5317</v>
      </c>
      <c r="I54" s="15">
        <v>124</v>
      </c>
      <c r="J54" s="15">
        <v>11</v>
      </c>
      <c r="K54" s="15">
        <v>11</v>
      </c>
      <c r="L54" s="15">
        <v>1</v>
      </c>
      <c r="M54" s="79">
        <v>3.7509999999999999</v>
      </c>
      <c r="N54" s="101">
        <v>3.7509999999999999</v>
      </c>
      <c r="O54" s="63">
        <v>2530</v>
      </c>
      <c r="P54" s="64">
        <f>Table224578910112345678910111213141516171819202122232425262728293031323334353637383940414243[[#This Row],[PEMBULATAN]]*O54</f>
        <v>9490.0299999999988</v>
      </c>
    </row>
    <row r="55" spans="1:16" ht="26.25" customHeight="1" x14ac:dyDescent="0.2">
      <c r="A55" s="13"/>
      <c r="B55" s="73"/>
      <c r="C55" s="71" t="s">
        <v>5818</v>
      </c>
      <c r="D55" s="76" t="s">
        <v>69</v>
      </c>
      <c r="E55" s="12">
        <v>44492</v>
      </c>
      <c r="F55" s="74" t="s">
        <v>523</v>
      </c>
      <c r="G55" s="12" t="s">
        <v>59</v>
      </c>
      <c r="H55" s="75" t="s">
        <v>5317</v>
      </c>
      <c r="I55" s="15">
        <v>162</v>
      </c>
      <c r="J55" s="15">
        <v>15</v>
      </c>
      <c r="K55" s="15">
        <v>13</v>
      </c>
      <c r="L55" s="15">
        <v>5</v>
      </c>
      <c r="M55" s="79">
        <v>7.8975</v>
      </c>
      <c r="N55" s="101">
        <v>7.8975</v>
      </c>
      <c r="O55" s="63">
        <v>2530</v>
      </c>
      <c r="P55" s="64">
        <f>Table224578910112345678910111213141516171819202122232425262728293031323334353637383940414243[[#This Row],[PEMBULATAN]]*O55</f>
        <v>19980.674999999999</v>
      </c>
    </row>
    <row r="56" spans="1:16" ht="26.25" customHeight="1" x14ac:dyDescent="0.2">
      <c r="A56" s="13"/>
      <c r="B56" s="106"/>
      <c r="C56" s="71" t="s">
        <v>5819</v>
      </c>
      <c r="D56" s="76" t="s">
        <v>69</v>
      </c>
      <c r="E56" s="12">
        <v>44492</v>
      </c>
      <c r="F56" s="74" t="s">
        <v>523</v>
      </c>
      <c r="G56" s="12" t="s">
        <v>59</v>
      </c>
      <c r="H56" s="75" t="s">
        <v>5317</v>
      </c>
      <c r="I56" s="15">
        <v>82</v>
      </c>
      <c r="J56" s="15">
        <v>56</v>
      </c>
      <c r="K56" s="15">
        <v>26</v>
      </c>
      <c r="L56" s="15">
        <v>8</v>
      </c>
      <c r="M56" s="79">
        <v>29.847999999999999</v>
      </c>
      <c r="N56" s="101">
        <v>29.847999999999999</v>
      </c>
      <c r="O56" s="63">
        <v>2530</v>
      </c>
      <c r="P56" s="64">
        <f>Table224578910112345678910111213141516171819202122232425262728293031323334353637383940414243[[#This Row],[PEMBULATAN]]*O56</f>
        <v>75515.44</v>
      </c>
    </row>
    <row r="57" spans="1:16" ht="26.25" customHeight="1" x14ac:dyDescent="0.2">
      <c r="A57" s="13"/>
      <c r="B57" s="107" t="s">
        <v>5820</v>
      </c>
      <c r="C57" s="71" t="s">
        <v>5821</v>
      </c>
      <c r="D57" s="76" t="s">
        <v>69</v>
      </c>
      <c r="E57" s="12">
        <v>44492</v>
      </c>
      <c r="F57" s="74" t="s">
        <v>523</v>
      </c>
      <c r="G57" s="12" t="s">
        <v>59</v>
      </c>
      <c r="H57" s="75" t="s">
        <v>5317</v>
      </c>
      <c r="I57" s="15">
        <v>76</v>
      </c>
      <c r="J57" s="15">
        <v>54</v>
      </c>
      <c r="K57" s="15">
        <v>29</v>
      </c>
      <c r="L57" s="15">
        <v>6</v>
      </c>
      <c r="M57" s="79">
        <v>29.754000000000001</v>
      </c>
      <c r="N57" s="101">
        <v>29.754000000000001</v>
      </c>
      <c r="O57" s="63">
        <v>2530</v>
      </c>
      <c r="P57" s="64">
        <f>Table224578910112345678910111213141516171819202122232425262728293031323334353637383940414243[[#This Row],[PEMBULATAN]]*O57</f>
        <v>75277.62000000001</v>
      </c>
    </row>
    <row r="58" spans="1:16" ht="26.25" customHeight="1" x14ac:dyDescent="0.2">
      <c r="A58" s="13"/>
      <c r="B58" s="73" t="s">
        <v>5822</v>
      </c>
      <c r="C58" s="71" t="s">
        <v>5823</v>
      </c>
      <c r="D58" s="76" t="s">
        <v>69</v>
      </c>
      <c r="E58" s="12">
        <v>44492</v>
      </c>
      <c r="F58" s="74" t="s">
        <v>523</v>
      </c>
      <c r="G58" s="12" t="s">
        <v>59</v>
      </c>
      <c r="H58" s="75" t="s">
        <v>5317</v>
      </c>
      <c r="I58" s="15">
        <v>65</v>
      </c>
      <c r="J58" s="15">
        <v>54</v>
      </c>
      <c r="K58" s="15">
        <v>23</v>
      </c>
      <c r="L58" s="15">
        <v>9</v>
      </c>
      <c r="M58" s="79">
        <v>20.182500000000001</v>
      </c>
      <c r="N58" s="101">
        <v>20.182500000000001</v>
      </c>
      <c r="O58" s="63">
        <v>2530</v>
      </c>
      <c r="P58" s="64">
        <f>Table224578910112345678910111213141516171819202122232425262728293031323334353637383940414243[[#This Row],[PEMBULATAN]]*O58</f>
        <v>51061.725000000006</v>
      </c>
    </row>
    <row r="59" spans="1:16" ht="22.5" customHeight="1" x14ac:dyDescent="0.2">
      <c r="A59" s="165" t="s">
        <v>30</v>
      </c>
      <c r="B59" s="166"/>
      <c r="C59" s="166"/>
      <c r="D59" s="166"/>
      <c r="E59" s="166"/>
      <c r="F59" s="166"/>
      <c r="G59" s="166"/>
      <c r="H59" s="166"/>
      <c r="I59" s="166"/>
      <c r="J59" s="166"/>
      <c r="K59" s="166"/>
      <c r="L59" s="167"/>
      <c r="M59" s="77">
        <f>SUBTOTAL(109,Table224578910112345678910111213141516171819202122232425262728293031323334353637383940414243[KG VOLUME])</f>
        <v>1350.1752499999996</v>
      </c>
      <c r="N59" s="67">
        <f>SUM(N3:N58)</f>
        <v>1357.3139999999996</v>
      </c>
      <c r="O59" s="168">
        <f>SUM(P3:P58)</f>
        <v>3434004.4199999981</v>
      </c>
      <c r="P59" s="169"/>
    </row>
    <row r="60" spans="1:16" ht="18" customHeight="1" x14ac:dyDescent="0.2">
      <c r="A60" s="84"/>
      <c r="B60" s="55" t="s">
        <v>42</v>
      </c>
      <c r="C60" s="54"/>
      <c r="D60" s="56" t="s">
        <v>43</v>
      </c>
      <c r="E60" s="84"/>
      <c r="F60" s="84"/>
      <c r="G60" s="84"/>
      <c r="H60" s="84"/>
      <c r="I60" s="84"/>
      <c r="J60" s="84"/>
      <c r="K60" s="84"/>
      <c r="L60" s="84"/>
      <c r="M60" s="85"/>
      <c r="N60" s="86" t="s">
        <v>51</v>
      </c>
      <c r="O60" s="87"/>
      <c r="P60" s="87">
        <f>O59*10%</f>
        <v>343400.44199999981</v>
      </c>
    </row>
    <row r="61" spans="1:16" ht="18" customHeight="1" thickBot="1" x14ac:dyDescent="0.25">
      <c r="A61" s="84"/>
      <c r="B61" s="55"/>
      <c r="C61" s="54"/>
      <c r="D61" s="56"/>
      <c r="E61" s="84"/>
      <c r="F61" s="84"/>
      <c r="G61" s="84"/>
      <c r="H61" s="84"/>
      <c r="I61" s="84"/>
      <c r="J61" s="84"/>
      <c r="K61" s="84"/>
      <c r="L61" s="84"/>
      <c r="M61" s="85"/>
      <c r="N61" s="88" t="s">
        <v>52</v>
      </c>
      <c r="O61" s="89"/>
      <c r="P61" s="89">
        <f>O59-P60</f>
        <v>3090603.9779999983</v>
      </c>
    </row>
    <row r="62" spans="1:16" ht="18" customHeight="1" x14ac:dyDescent="0.2">
      <c r="A62" s="10"/>
      <c r="H62" s="62"/>
      <c r="N62" s="61" t="s">
        <v>31</v>
      </c>
      <c r="P62" s="68">
        <f>P61*1%</f>
        <v>30906.039779999985</v>
      </c>
    </row>
    <row r="63" spans="1:16" ht="18" customHeight="1" thickBot="1" x14ac:dyDescent="0.25">
      <c r="A63" s="10"/>
      <c r="H63" s="62"/>
      <c r="N63" s="61" t="s">
        <v>53</v>
      </c>
      <c r="P63" s="70">
        <f>P61*2%</f>
        <v>61812.079559999969</v>
      </c>
    </row>
    <row r="64" spans="1:16" ht="18" customHeight="1" x14ac:dyDescent="0.2">
      <c r="A64" s="10"/>
      <c r="H64" s="62"/>
      <c r="N64" s="65" t="s">
        <v>32</v>
      </c>
      <c r="O64" s="66"/>
      <c r="P64" s="69">
        <f>P61+P62-P63</f>
        <v>3059697.938219998</v>
      </c>
    </row>
    <row r="66" spans="1:16" x14ac:dyDescent="0.2">
      <c r="A66" s="10"/>
      <c r="H66" s="62"/>
      <c r="P66" s="70"/>
    </row>
    <row r="67" spans="1:16" x14ac:dyDescent="0.2">
      <c r="A67" s="10"/>
      <c r="H67" s="62"/>
      <c r="O67" s="57"/>
      <c r="P67" s="70"/>
    </row>
    <row r="68" spans="1:16" s="3" customFormat="1" x14ac:dyDescent="0.25">
      <c r="A68" s="10"/>
      <c r="B68" s="2"/>
      <c r="C68" s="2"/>
      <c r="E68" s="11"/>
      <c r="H68" s="62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2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2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2"/>
      <c r="N71" s="14"/>
      <c r="O71" s="14"/>
      <c r="P71" s="14"/>
    </row>
    <row r="72" spans="1:16" s="3" customFormat="1" x14ac:dyDescent="0.25">
      <c r="A72" s="10"/>
      <c r="B72" s="2"/>
      <c r="C72" s="2"/>
      <c r="E72" s="11"/>
      <c r="H72" s="62"/>
      <c r="N72" s="14"/>
      <c r="O72" s="14"/>
      <c r="P72" s="14"/>
    </row>
    <row r="73" spans="1:16" s="3" customFormat="1" x14ac:dyDescent="0.25">
      <c r="A73" s="10"/>
      <c r="B73" s="2"/>
      <c r="C73" s="2"/>
      <c r="E73" s="11"/>
      <c r="H73" s="62"/>
      <c r="N73" s="14"/>
      <c r="O73" s="14"/>
      <c r="P73" s="14"/>
    </row>
    <row r="74" spans="1:16" s="3" customFormat="1" x14ac:dyDescent="0.25">
      <c r="A74" s="10"/>
      <c r="B74" s="2"/>
      <c r="C74" s="2"/>
      <c r="E74" s="11"/>
      <c r="H74" s="62"/>
      <c r="N74" s="14"/>
      <c r="O74" s="14"/>
      <c r="P74" s="14"/>
    </row>
    <row r="75" spans="1:16" s="3" customFormat="1" x14ac:dyDescent="0.25">
      <c r="A75" s="10"/>
      <c r="B75" s="2"/>
      <c r="C75" s="2"/>
      <c r="E75" s="11"/>
      <c r="H75" s="62"/>
      <c r="N75" s="14"/>
      <c r="O75" s="14"/>
      <c r="P75" s="14"/>
    </row>
    <row r="76" spans="1:16" s="3" customFormat="1" x14ac:dyDescent="0.25">
      <c r="A76" s="10"/>
      <c r="B76" s="2"/>
      <c r="C76" s="2"/>
      <c r="E76" s="11"/>
      <c r="H76" s="62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2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2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2"/>
      <c r="N79" s="14"/>
      <c r="O79" s="14"/>
      <c r="P79" s="14"/>
    </row>
  </sheetData>
  <mergeCells count="2">
    <mergeCell ref="A59:L59"/>
    <mergeCell ref="O59:P59"/>
  </mergeCells>
  <conditionalFormatting sqref="B3:B58">
    <cfRule type="duplicateValues" dxfId="310" priority="11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59"/>
  <sheetViews>
    <sheetView zoomScale="110" zoomScaleNormal="110" workbookViewId="0">
      <pane xSplit="3" ySplit="2" topLeftCell="D131" activePane="bottomRight" state="frozen"/>
      <selection pane="topRight" activeCell="B1" sqref="B1"/>
      <selection pane="bottomLeft" activeCell="A3" sqref="A3"/>
      <selection pane="bottomRight" activeCell="H135" sqref="H135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401496</v>
      </c>
      <c r="B3" s="72" t="s">
        <v>5824</v>
      </c>
      <c r="C3" s="8" t="s">
        <v>5825</v>
      </c>
      <c r="D3" s="74" t="s">
        <v>69</v>
      </c>
      <c r="E3" s="12">
        <v>44492</v>
      </c>
      <c r="F3" s="74" t="s">
        <v>523</v>
      </c>
      <c r="G3" s="12" t="s">
        <v>59</v>
      </c>
      <c r="H3" s="9" t="s">
        <v>5317</v>
      </c>
      <c r="I3" s="1">
        <v>90</v>
      </c>
      <c r="J3" s="1">
        <v>46</v>
      </c>
      <c r="K3" s="1">
        <v>31</v>
      </c>
      <c r="L3" s="1">
        <v>21</v>
      </c>
      <c r="M3" s="78">
        <v>32.085000000000001</v>
      </c>
      <c r="N3" s="101">
        <v>32.085000000000001</v>
      </c>
      <c r="O3" s="63">
        <v>2530</v>
      </c>
      <c r="P3" s="64">
        <f>Table22457891011234567891011121314151617181920212223242526272829303132333435363738394041424344[[#This Row],[PEMBULATAN]]*O3</f>
        <v>81175.05</v>
      </c>
    </row>
    <row r="4" spans="1:16" ht="26.25" customHeight="1" x14ac:dyDescent="0.2">
      <c r="A4" s="13"/>
      <c r="B4" s="73"/>
      <c r="C4" s="71" t="s">
        <v>5826</v>
      </c>
      <c r="D4" s="76" t="s">
        <v>69</v>
      </c>
      <c r="E4" s="12">
        <v>44492</v>
      </c>
      <c r="F4" s="74" t="s">
        <v>523</v>
      </c>
      <c r="G4" s="12" t="s">
        <v>59</v>
      </c>
      <c r="H4" s="75" t="s">
        <v>5317</v>
      </c>
      <c r="I4" s="15">
        <v>106</v>
      </c>
      <c r="J4" s="15">
        <v>61</v>
      </c>
      <c r="K4" s="15">
        <v>25</v>
      </c>
      <c r="L4" s="15">
        <v>20</v>
      </c>
      <c r="M4" s="79">
        <v>40.412500000000001</v>
      </c>
      <c r="N4" s="101">
        <v>41</v>
      </c>
      <c r="O4" s="63">
        <v>2530</v>
      </c>
      <c r="P4" s="64">
        <f>Table22457891011234567891011121314151617181920212223242526272829303132333435363738394041424344[[#This Row],[PEMBULATAN]]*O4</f>
        <v>103730</v>
      </c>
    </row>
    <row r="5" spans="1:16" ht="26.25" customHeight="1" x14ac:dyDescent="0.2">
      <c r="A5" s="13"/>
      <c r="B5" s="73"/>
      <c r="C5" s="71" t="s">
        <v>5827</v>
      </c>
      <c r="D5" s="76" t="s">
        <v>69</v>
      </c>
      <c r="E5" s="12">
        <v>44492</v>
      </c>
      <c r="F5" s="74" t="s">
        <v>523</v>
      </c>
      <c r="G5" s="12" t="s">
        <v>59</v>
      </c>
      <c r="H5" s="75" t="s">
        <v>5317</v>
      </c>
      <c r="I5" s="15">
        <v>99</v>
      </c>
      <c r="J5" s="15">
        <v>64</v>
      </c>
      <c r="K5" s="15">
        <v>44</v>
      </c>
      <c r="L5" s="15">
        <v>26</v>
      </c>
      <c r="M5" s="79">
        <v>69.695999999999998</v>
      </c>
      <c r="N5" s="101">
        <v>69.695999999999998</v>
      </c>
      <c r="O5" s="63">
        <v>2530</v>
      </c>
      <c r="P5" s="64">
        <f>Table22457891011234567891011121314151617181920212223242526272829303132333435363738394041424344[[#This Row],[PEMBULATAN]]*O5</f>
        <v>176330.88</v>
      </c>
    </row>
    <row r="6" spans="1:16" ht="26.25" customHeight="1" x14ac:dyDescent="0.2">
      <c r="A6" s="13"/>
      <c r="B6" s="73"/>
      <c r="C6" s="71" t="s">
        <v>5828</v>
      </c>
      <c r="D6" s="76" t="s">
        <v>69</v>
      </c>
      <c r="E6" s="12">
        <v>44492</v>
      </c>
      <c r="F6" s="74" t="s">
        <v>523</v>
      </c>
      <c r="G6" s="12" t="s">
        <v>59</v>
      </c>
      <c r="H6" s="75" t="s">
        <v>5317</v>
      </c>
      <c r="I6" s="15">
        <v>90</v>
      </c>
      <c r="J6" s="15">
        <v>47</v>
      </c>
      <c r="K6" s="15">
        <v>41</v>
      </c>
      <c r="L6" s="15">
        <v>20</v>
      </c>
      <c r="M6" s="79">
        <v>43.357500000000002</v>
      </c>
      <c r="N6" s="101">
        <v>44</v>
      </c>
      <c r="O6" s="63">
        <v>2530</v>
      </c>
      <c r="P6" s="64">
        <f>Table22457891011234567891011121314151617181920212223242526272829303132333435363738394041424344[[#This Row],[PEMBULATAN]]*O6</f>
        <v>111320</v>
      </c>
    </row>
    <row r="7" spans="1:16" ht="26.25" customHeight="1" x14ac:dyDescent="0.2">
      <c r="A7" s="13"/>
      <c r="B7" s="73"/>
      <c r="C7" s="71" t="s">
        <v>5829</v>
      </c>
      <c r="D7" s="76" t="s">
        <v>69</v>
      </c>
      <c r="E7" s="12">
        <v>44492</v>
      </c>
      <c r="F7" s="74" t="s">
        <v>523</v>
      </c>
      <c r="G7" s="12" t="s">
        <v>59</v>
      </c>
      <c r="H7" s="75" t="s">
        <v>5317</v>
      </c>
      <c r="I7" s="15">
        <v>92</v>
      </c>
      <c r="J7" s="15">
        <v>58</v>
      </c>
      <c r="K7" s="15">
        <v>24</v>
      </c>
      <c r="L7" s="15">
        <v>19</v>
      </c>
      <c r="M7" s="79">
        <v>32.015999999999998</v>
      </c>
      <c r="N7" s="101">
        <v>32.015999999999998</v>
      </c>
      <c r="O7" s="63">
        <v>2530</v>
      </c>
      <c r="P7" s="64">
        <f>Table22457891011234567891011121314151617181920212223242526272829303132333435363738394041424344[[#This Row],[PEMBULATAN]]*O7</f>
        <v>81000.479999999996</v>
      </c>
    </row>
    <row r="8" spans="1:16" ht="26.25" customHeight="1" x14ac:dyDescent="0.2">
      <c r="A8" s="13"/>
      <c r="B8" s="73"/>
      <c r="C8" s="71" t="s">
        <v>5830</v>
      </c>
      <c r="D8" s="76" t="s">
        <v>69</v>
      </c>
      <c r="E8" s="12">
        <v>44492</v>
      </c>
      <c r="F8" s="74" t="s">
        <v>523</v>
      </c>
      <c r="G8" s="12" t="s">
        <v>59</v>
      </c>
      <c r="H8" s="75" t="s">
        <v>5317</v>
      </c>
      <c r="I8" s="15">
        <v>71</v>
      </c>
      <c r="J8" s="15">
        <v>60</v>
      </c>
      <c r="K8" s="15">
        <v>31</v>
      </c>
      <c r="L8" s="15">
        <v>16</v>
      </c>
      <c r="M8" s="79">
        <v>33.015000000000001</v>
      </c>
      <c r="N8" s="101">
        <v>33.015000000000001</v>
      </c>
      <c r="O8" s="63">
        <v>2530</v>
      </c>
      <c r="P8" s="64">
        <f>Table22457891011234567891011121314151617181920212223242526272829303132333435363738394041424344[[#This Row],[PEMBULATAN]]*O8</f>
        <v>83527.95</v>
      </c>
    </row>
    <row r="9" spans="1:16" ht="26.25" customHeight="1" x14ac:dyDescent="0.2">
      <c r="A9" s="13"/>
      <c r="B9" s="73"/>
      <c r="C9" s="71" t="s">
        <v>5831</v>
      </c>
      <c r="D9" s="76" t="s">
        <v>69</v>
      </c>
      <c r="E9" s="12">
        <v>44492</v>
      </c>
      <c r="F9" s="74" t="s">
        <v>523</v>
      </c>
      <c r="G9" s="12" t="s">
        <v>59</v>
      </c>
      <c r="H9" s="75" t="s">
        <v>5317</v>
      </c>
      <c r="I9" s="15">
        <v>90</v>
      </c>
      <c r="J9" s="15">
        <v>63</v>
      </c>
      <c r="K9" s="15">
        <v>26</v>
      </c>
      <c r="L9" s="15">
        <v>11</v>
      </c>
      <c r="M9" s="79">
        <v>36.854999999999997</v>
      </c>
      <c r="N9" s="101">
        <v>36.854999999999997</v>
      </c>
      <c r="O9" s="63">
        <v>2530</v>
      </c>
      <c r="P9" s="64">
        <f>Table22457891011234567891011121314151617181920212223242526272829303132333435363738394041424344[[#This Row],[PEMBULATAN]]*O9</f>
        <v>93243.15</v>
      </c>
    </row>
    <row r="10" spans="1:16" ht="26.25" customHeight="1" x14ac:dyDescent="0.2">
      <c r="A10" s="13"/>
      <c r="B10" s="73"/>
      <c r="C10" s="71" t="s">
        <v>5832</v>
      </c>
      <c r="D10" s="76" t="s">
        <v>69</v>
      </c>
      <c r="E10" s="12">
        <v>44492</v>
      </c>
      <c r="F10" s="74" t="s">
        <v>523</v>
      </c>
      <c r="G10" s="12" t="s">
        <v>59</v>
      </c>
      <c r="H10" s="75" t="s">
        <v>5317</v>
      </c>
      <c r="I10" s="15">
        <v>90</v>
      </c>
      <c r="J10" s="15">
        <v>50</v>
      </c>
      <c r="K10" s="15">
        <v>42</v>
      </c>
      <c r="L10" s="15">
        <v>10</v>
      </c>
      <c r="M10" s="79">
        <v>47.25</v>
      </c>
      <c r="N10" s="101">
        <v>47.25</v>
      </c>
      <c r="O10" s="63">
        <v>2530</v>
      </c>
      <c r="P10" s="64">
        <f>Table22457891011234567891011121314151617181920212223242526272829303132333435363738394041424344[[#This Row],[PEMBULATAN]]*O10</f>
        <v>119542.5</v>
      </c>
    </row>
    <row r="11" spans="1:16" ht="26.25" customHeight="1" x14ac:dyDescent="0.2">
      <c r="A11" s="13"/>
      <c r="B11" s="73"/>
      <c r="C11" s="71" t="s">
        <v>5833</v>
      </c>
      <c r="D11" s="76" t="s">
        <v>69</v>
      </c>
      <c r="E11" s="12">
        <v>44492</v>
      </c>
      <c r="F11" s="74" t="s">
        <v>523</v>
      </c>
      <c r="G11" s="12" t="s">
        <v>59</v>
      </c>
      <c r="H11" s="75" t="s">
        <v>5317</v>
      </c>
      <c r="I11" s="15">
        <v>95</v>
      </c>
      <c r="J11" s="15">
        <v>53</v>
      </c>
      <c r="K11" s="15">
        <v>40</v>
      </c>
      <c r="L11" s="15">
        <v>17</v>
      </c>
      <c r="M11" s="79">
        <v>50.35</v>
      </c>
      <c r="N11" s="101">
        <v>51</v>
      </c>
      <c r="O11" s="63">
        <v>2530</v>
      </c>
      <c r="P11" s="64">
        <f>Table22457891011234567891011121314151617181920212223242526272829303132333435363738394041424344[[#This Row],[PEMBULATAN]]*O11</f>
        <v>129030</v>
      </c>
    </row>
    <row r="12" spans="1:16" ht="26.25" customHeight="1" x14ac:dyDescent="0.2">
      <c r="A12" s="13"/>
      <c r="B12" s="73"/>
      <c r="C12" s="71" t="s">
        <v>5834</v>
      </c>
      <c r="D12" s="76" t="s">
        <v>69</v>
      </c>
      <c r="E12" s="12">
        <v>44492</v>
      </c>
      <c r="F12" s="74" t="s">
        <v>523</v>
      </c>
      <c r="G12" s="12" t="s">
        <v>59</v>
      </c>
      <c r="H12" s="75" t="s">
        <v>5317</v>
      </c>
      <c r="I12" s="15">
        <v>104</v>
      </c>
      <c r="J12" s="15">
        <v>60</v>
      </c>
      <c r="K12" s="15">
        <v>41</v>
      </c>
      <c r="L12" s="15">
        <v>23</v>
      </c>
      <c r="M12" s="79">
        <v>63.96</v>
      </c>
      <c r="N12" s="101">
        <v>63.96</v>
      </c>
      <c r="O12" s="63">
        <v>2530</v>
      </c>
      <c r="P12" s="64">
        <f>Table22457891011234567891011121314151617181920212223242526272829303132333435363738394041424344[[#This Row],[PEMBULATAN]]*O12</f>
        <v>161818.79999999999</v>
      </c>
    </row>
    <row r="13" spans="1:16" ht="26.25" customHeight="1" x14ac:dyDescent="0.2">
      <c r="A13" s="13"/>
      <c r="B13" s="73"/>
      <c r="C13" s="71" t="s">
        <v>5835</v>
      </c>
      <c r="D13" s="76" t="s">
        <v>69</v>
      </c>
      <c r="E13" s="12">
        <v>44492</v>
      </c>
      <c r="F13" s="74" t="s">
        <v>523</v>
      </c>
      <c r="G13" s="12" t="s">
        <v>59</v>
      </c>
      <c r="H13" s="75" t="s">
        <v>5317</v>
      </c>
      <c r="I13" s="15">
        <v>68</v>
      </c>
      <c r="J13" s="15">
        <v>64</v>
      </c>
      <c r="K13" s="15">
        <v>20</v>
      </c>
      <c r="L13" s="15">
        <v>19</v>
      </c>
      <c r="M13" s="79">
        <v>21.76</v>
      </c>
      <c r="N13" s="101">
        <v>21.76</v>
      </c>
      <c r="O13" s="63">
        <v>2530</v>
      </c>
      <c r="P13" s="64">
        <f>Table22457891011234567891011121314151617181920212223242526272829303132333435363738394041424344[[#This Row],[PEMBULATAN]]*O13</f>
        <v>55052.800000000003</v>
      </c>
    </row>
    <row r="14" spans="1:16" ht="26.25" customHeight="1" x14ac:dyDescent="0.2">
      <c r="A14" s="13"/>
      <c r="B14" s="73"/>
      <c r="C14" s="71" t="s">
        <v>5836</v>
      </c>
      <c r="D14" s="76" t="s">
        <v>69</v>
      </c>
      <c r="E14" s="12">
        <v>44492</v>
      </c>
      <c r="F14" s="74" t="s">
        <v>523</v>
      </c>
      <c r="G14" s="12" t="s">
        <v>59</v>
      </c>
      <c r="H14" s="75" t="s">
        <v>5317</v>
      </c>
      <c r="I14" s="15">
        <v>75</v>
      </c>
      <c r="J14" s="15">
        <v>61</v>
      </c>
      <c r="K14" s="15">
        <v>22</v>
      </c>
      <c r="L14" s="15">
        <v>27</v>
      </c>
      <c r="M14" s="79">
        <v>25.162500000000001</v>
      </c>
      <c r="N14" s="101">
        <v>27</v>
      </c>
      <c r="O14" s="63">
        <v>2530</v>
      </c>
      <c r="P14" s="64">
        <f>Table22457891011234567891011121314151617181920212223242526272829303132333435363738394041424344[[#This Row],[PEMBULATAN]]*O14</f>
        <v>68310</v>
      </c>
    </row>
    <row r="15" spans="1:16" ht="26.25" customHeight="1" x14ac:dyDescent="0.2">
      <c r="A15" s="13"/>
      <c r="B15" s="73"/>
      <c r="C15" s="71" t="s">
        <v>5837</v>
      </c>
      <c r="D15" s="76" t="s">
        <v>69</v>
      </c>
      <c r="E15" s="12">
        <v>44492</v>
      </c>
      <c r="F15" s="74" t="s">
        <v>523</v>
      </c>
      <c r="G15" s="12" t="s">
        <v>59</v>
      </c>
      <c r="H15" s="75" t="s">
        <v>5317</v>
      </c>
      <c r="I15" s="15">
        <v>71</v>
      </c>
      <c r="J15" s="15">
        <v>62</v>
      </c>
      <c r="K15" s="15">
        <v>20</v>
      </c>
      <c r="L15" s="15">
        <v>14</v>
      </c>
      <c r="M15" s="79">
        <v>22.01</v>
      </c>
      <c r="N15" s="101">
        <v>22.01</v>
      </c>
      <c r="O15" s="63">
        <v>2530</v>
      </c>
      <c r="P15" s="64">
        <f>Table22457891011234567891011121314151617181920212223242526272829303132333435363738394041424344[[#This Row],[PEMBULATAN]]*O15</f>
        <v>55685.3</v>
      </c>
    </row>
    <row r="16" spans="1:16" ht="26.25" customHeight="1" x14ac:dyDescent="0.2">
      <c r="A16" s="13"/>
      <c r="B16" s="73"/>
      <c r="C16" s="71" t="s">
        <v>5838</v>
      </c>
      <c r="D16" s="76" t="s">
        <v>69</v>
      </c>
      <c r="E16" s="12">
        <v>44492</v>
      </c>
      <c r="F16" s="74" t="s">
        <v>523</v>
      </c>
      <c r="G16" s="12" t="s">
        <v>59</v>
      </c>
      <c r="H16" s="75" t="s">
        <v>5317</v>
      </c>
      <c r="I16" s="15">
        <v>70</v>
      </c>
      <c r="J16" s="15">
        <v>50</v>
      </c>
      <c r="K16" s="15">
        <v>30</v>
      </c>
      <c r="L16" s="15">
        <v>9</v>
      </c>
      <c r="M16" s="79">
        <v>26.25</v>
      </c>
      <c r="N16" s="101">
        <v>26.25</v>
      </c>
      <c r="O16" s="63">
        <v>2530</v>
      </c>
      <c r="P16" s="64">
        <f>Table22457891011234567891011121314151617181920212223242526272829303132333435363738394041424344[[#This Row],[PEMBULATAN]]*O16</f>
        <v>66412.5</v>
      </c>
    </row>
    <row r="17" spans="1:16" ht="26.25" customHeight="1" x14ac:dyDescent="0.2">
      <c r="A17" s="13"/>
      <c r="B17" s="73"/>
      <c r="C17" s="71" t="s">
        <v>5839</v>
      </c>
      <c r="D17" s="76" t="s">
        <v>69</v>
      </c>
      <c r="E17" s="12">
        <v>44492</v>
      </c>
      <c r="F17" s="74" t="s">
        <v>523</v>
      </c>
      <c r="G17" s="12" t="s">
        <v>59</v>
      </c>
      <c r="H17" s="75" t="s">
        <v>5317</v>
      </c>
      <c r="I17" s="15">
        <v>77</v>
      </c>
      <c r="J17" s="15">
        <v>60</v>
      </c>
      <c r="K17" s="15">
        <v>33</v>
      </c>
      <c r="L17" s="15">
        <v>13</v>
      </c>
      <c r="M17" s="79">
        <v>38.115000000000002</v>
      </c>
      <c r="N17" s="101">
        <v>38.115000000000002</v>
      </c>
      <c r="O17" s="63">
        <v>2530</v>
      </c>
      <c r="P17" s="64">
        <f>Table22457891011234567891011121314151617181920212223242526272829303132333435363738394041424344[[#This Row],[PEMBULATAN]]*O17</f>
        <v>96430.950000000012</v>
      </c>
    </row>
    <row r="18" spans="1:16" ht="26.25" customHeight="1" x14ac:dyDescent="0.2">
      <c r="A18" s="13"/>
      <c r="B18" s="73"/>
      <c r="C18" s="71" t="s">
        <v>5840</v>
      </c>
      <c r="D18" s="76" t="s">
        <v>69</v>
      </c>
      <c r="E18" s="12">
        <v>44492</v>
      </c>
      <c r="F18" s="74" t="s">
        <v>523</v>
      </c>
      <c r="G18" s="12" t="s">
        <v>59</v>
      </c>
      <c r="H18" s="75" t="s">
        <v>5317</v>
      </c>
      <c r="I18" s="15">
        <v>53</v>
      </c>
      <c r="J18" s="15">
        <v>45</v>
      </c>
      <c r="K18" s="15">
        <v>15</v>
      </c>
      <c r="L18" s="15">
        <v>3</v>
      </c>
      <c r="M18" s="79">
        <v>8.9437499999999996</v>
      </c>
      <c r="N18" s="101">
        <v>8.9437499999999996</v>
      </c>
      <c r="O18" s="63">
        <v>2530</v>
      </c>
      <c r="P18" s="64">
        <f>Table22457891011234567891011121314151617181920212223242526272829303132333435363738394041424344[[#This Row],[PEMBULATAN]]*O18</f>
        <v>22627.6875</v>
      </c>
    </row>
    <row r="19" spans="1:16" ht="26.25" customHeight="1" x14ac:dyDescent="0.2">
      <c r="A19" s="13"/>
      <c r="B19" s="73"/>
      <c r="C19" s="71" t="s">
        <v>5841</v>
      </c>
      <c r="D19" s="76" t="s">
        <v>69</v>
      </c>
      <c r="E19" s="12">
        <v>44492</v>
      </c>
      <c r="F19" s="74" t="s">
        <v>523</v>
      </c>
      <c r="G19" s="12" t="s">
        <v>59</v>
      </c>
      <c r="H19" s="75" t="s">
        <v>5317</v>
      </c>
      <c r="I19" s="15">
        <v>60</v>
      </c>
      <c r="J19" s="15">
        <v>40</v>
      </c>
      <c r="K19" s="15">
        <v>13</v>
      </c>
      <c r="L19" s="15">
        <v>6</v>
      </c>
      <c r="M19" s="79">
        <v>7.8</v>
      </c>
      <c r="N19" s="101">
        <v>7.8</v>
      </c>
      <c r="O19" s="63">
        <v>2530</v>
      </c>
      <c r="P19" s="64">
        <f>Table22457891011234567891011121314151617181920212223242526272829303132333435363738394041424344[[#This Row],[PEMBULATAN]]*O19</f>
        <v>19734</v>
      </c>
    </row>
    <row r="20" spans="1:16" ht="26.25" customHeight="1" x14ac:dyDescent="0.2">
      <c r="A20" s="13"/>
      <c r="B20" s="73"/>
      <c r="C20" s="71" t="s">
        <v>5842</v>
      </c>
      <c r="D20" s="76" t="s">
        <v>69</v>
      </c>
      <c r="E20" s="12">
        <v>44492</v>
      </c>
      <c r="F20" s="74" t="s">
        <v>523</v>
      </c>
      <c r="G20" s="12" t="s">
        <v>59</v>
      </c>
      <c r="H20" s="75" t="s">
        <v>5317</v>
      </c>
      <c r="I20" s="15">
        <v>102</v>
      </c>
      <c r="J20" s="15">
        <v>60</v>
      </c>
      <c r="K20" s="15">
        <v>40</v>
      </c>
      <c r="L20" s="15">
        <v>23</v>
      </c>
      <c r="M20" s="79">
        <v>61.2</v>
      </c>
      <c r="N20" s="101">
        <v>61.2</v>
      </c>
      <c r="O20" s="63">
        <v>2530</v>
      </c>
      <c r="P20" s="64">
        <f>Table22457891011234567891011121314151617181920212223242526272829303132333435363738394041424344[[#This Row],[PEMBULATAN]]*O20</f>
        <v>154836</v>
      </c>
    </row>
    <row r="21" spans="1:16" ht="26.25" customHeight="1" x14ac:dyDescent="0.2">
      <c r="A21" s="13"/>
      <c r="B21" s="73"/>
      <c r="C21" s="71" t="s">
        <v>5843</v>
      </c>
      <c r="D21" s="76" t="s">
        <v>69</v>
      </c>
      <c r="E21" s="12">
        <v>44492</v>
      </c>
      <c r="F21" s="74" t="s">
        <v>523</v>
      </c>
      <c r="G21" s="12" t="s">
        <v>59</v>
      </c>
      <c r="H21" s="75" t="s">
        <v>5317</v>
      </c>
      <c r="I21" s="15">
        <v>89</v>
      </c>
      <c r="J21" s="15">
        <v>56</v>
      </c>
      <c r="K21" s="15">
        <v>21</v>
      </c>
      <c r="L21" s="15">
        <v>12</v>
      </c>
      <c r="M21" s="79">
        <v>26.166</v>
      </c>
      <c r="N21" s="101">
        <v>26.166</v>
      </c>
      <c r="O21" s="63">
        <v>2530</v>
      </c>
      <c r="P21" s="64">
        <f>Table22457891011234567891011121314151617181920212223242526272829303132333435363738394041424344[[#This Row],[PEMBULATAN]]*O21</f>
        <v>66199.98</v>
      </c>
    </row>
    <row r="22" spans="1:16" ht="26.25" customHeight="1" x14ac:dyDescent="0.2">
      <c r="A22" s="13"/>
      <c r="B22" s="73"/>
      <c r="C22" s="71" t="s">
        <v>5844</v>
      </c>
      <c r="D22" s="76" t="s">
        <v>69</v>
      </c>
      <c r="E22" s="12">
        <v>44492</v>
      </c>
      <c r="F22" s="74" t="s">
        <v>523</v>
      </c>
      <c r="G22" s="12" t="s">
        <v>59</v>
      </c>
      <c r="H22" s="75" t="s">
        <v>5317</v>
      </c>
      <c r="I22" s="15">
        <v>60</v>
      </c>
      <c r="J22" s="15">
        <v>63</v>
      </c>
      <c r="K22" s="15">
        <v>20</v>
      </c>
      <c r="L22" s="15">
        <v>8</v>
      </c>
      <c r="M22" s="79">
        <v>18.899999999999999</v>
      </c>
      <c r="N22" s="101">
        <v>18.899999999999999</v>
      </c>
      <c r="O22" s="63">
        <v>2530</v>
      </c>
      <c r="P22" s="64">
        <f>Table22457891011234567891011121314151617181920212223242526272829303132333435363738394041424344[[#This Row],[PEMBULATAN]]*O22</f>
        <v>47817</v>
      </c>
    </row>
    <row r="23" spans="1:16" ht="26.25" customHeight="1" x14ac:dyDescent="0.2">
      <c r="A23" s="13"/>
      <c r="B23" s="73"/>
      <c r="C23" s="71" t="s">
        <v>5845</v>
      </c>
      <c r="D23" s="76" t="s">
        <v>69</v>
      </c>
      <c r="E23" s="12">
        <v>44492</v>
      </c>
      <c r="F23" s="74" t="s">
        <v>523</v>
      </c>
      <c r="G23" s="12" t="s">
        <v>59</v>
      </c>
      <c r="H23" s="75" t="s">
        <v>5317</v>
      </c>
      <c r="I23" s="15">
        <v>57</v>
      </c>
      <c r="J23" s="15">
        <v>40</v>
      </c>
      <c r="K23" s="15">
        <v>20</v>
      </c>
      <c r="L23" s="15">
        <v>6</v>
      </c>
      <c r="M23" s="79">
        <v>11.4</v>
      </c>
      <c r="N23" s="101">
        <v>12</v>
      </c>
      <c r="O23" s="63">
        <v>2530</v>
      </c>
      <c r="P23" s="64">
        <f>Table22457891011234567891011121314151617181920212223242526272829303132333435363738394041424344[[#This Row],[PEMBULATAN]]*O23</f>
        <v>30360</v>
      </c>
    </row>
    <row r="24" spans="1:16" ht="26.25" customHeight="1" x14ac:dyDescent="0.2">
      <c r="A24" s="13"/>
      <c r="B24" s="73"/>
      <c r="C24" s="71" t="s">
        <v>5846</v>
      </c>
      <c r="D24" s="76" t="s">
        <v>69</v>
      </c>
      <c r="E24" s="12">
        <v>44492</v>
      </c>
      <c r="F24" s="74" t="s">
        <v>523</v>
      </c>
      <c r="G24" s="12" t="s">
        <v>59</v>
      </c>
      <c r="H24" s="75" t="s">
        <v>5317</v>
      </c>
      <c r="I24" s="15">
        <v>50</v>
      </c>
      <c r="J24" s="15">
        <v>33</v>
      </c>
      <c r="K24" s="15">
        <v>20</v>
      </c>
      <c r="L24" s="15">
        <v>6</v>
      </c>
      <c r="M24" s="79">
        <v>8.25</v>
      </c>
      <c r="N24" s="101">
        <v>8.25</v>
      </c>
      <c r="O24" s="63">
        <v>2530</v>
      </c>
      <c r="P24" s="64">
        <f>Table22457891011234567891011121314151617181920212223242526272829303132333435363738394041424344[[#This Row],[PEMBULATAN]]*O24</f>
        <v>20872.5</v>
      </c>
    </row>
    <row r="25" spans="1:16" ht="26.25" customHeight="1" x14ac:dyDescent="0.2">
      <c r="A25" s="13"/>
      <c r="B25" s="73"/>
      <c r="C25" s="71" t="s">
        <v>5847</v>
      </c>
      <c r="D25" s="76" t="s">
        <v>69</v>
      </c>
      <c r="E25" s="12">
        <v>44492</v>
      </c>
      <c r="F25" s="74" t="s">
        <v>523</v>
      </c>
      <c r="G25" s="12" t="s">
        <v>59</v>
      </c>
      <c r="H25" s="75" t="s">
        <v>5317</v>
      </c>
      <c r="I25" s="15">
        <v>40</v>
      </c>
      <c r="J25" s="15">
        <v>32</v>
      </c>
      <c r="K25" s="15">
        <v>15</v>
      </c>
      <c r="L25" s="15">
        <v>3</v>
      </c>
      <c r="M25" s="79">
        <v>4.8</v>
      </c>
      <c r="N25" s="101">
        <v>4.8</v>
      </c>
      <c r="O25" s="63">
        <v>2530</v>
      </c>
      <c r="P25" s="64">
        <f>Table22457891011234567891011121314151617181920212223242526272829303132333435363738394041424344[[#This Row],[PEMBULATAN]]*O25</f>
        <v>12144</v>
      </c>
    </row>
    <row r="26" spans="1:16" ht="26.25" customHeight="1" x14ac:dyDescent="0.2">
      <c r="A26" s="13"/>
      <c r="B26" s="73"/>
      <c r="C26" s="71" t="s">
        <v>5848</v>
      </c>
      <c r="D26" s="76" t="s">
        <v>69</v>
      </c>
      <c r="E26" s="12">
        <v>44492</v>
      </c>
      <c r="F26" s="74" t="s">
        <v>523</v>
      </c>
      <c r="G26" s="12" t="s">
        <v>59</v>
      </c>
      <c r="H26" s="75" t="s">
        <v>5317</v>
      </c>
      <c r="I26" s="15">
        <v>47</v>
      </c>
      <c r="J26" s="15">
        <v>36</v>
      </c>
      <c r="K26" s="15">
        <v>22</v>
      </c>
      <c r="L26" s="15">
        <v>3</v>
      </c>
      <c r="M26" s="79">
        <v>9.3059999999999992</v>
      </c>
      <c r="N26" s="101">
        <v>10</v>
      </c>
      <c r="O26" s="63">
        <v>2530</v>
      </c>
      <c r="P26" s="64">
        <f>Table22457891011234567891011121314151617181920212223242526272829303132333435363738394041424344[[#This Row],[PEMBULATAN]]*O26</f>
        <v>25300</v>
      </c>
    </row>
    <row r="27" spans="1:16" ht="26.25" customHeight="1" x14ac:dyDescent="0.2">
      <c r="A27" s="13"/>
      <c r="B27" s="73"/>
      <c r="C27" s="71" t="s">
        <v>5849</v>
      </c>
      <c r="D27" s="76" t="s">
        <v>69</v>
      </c>
      <c r="E27" s="12">
        <v>44492</v>
      </c>
      <c r="F27" s="74" t="s">
        <v>523</v>
      </c>
      <c r="G27" s="12" t="s">
        <v>59</v>
      </c>
      <c r="H27" s="75" t="s">
        <v>5317</v>
      </c>
      <c r="I27" s="15">
        <v>40</v>
      </c>
      <c r="J27" s="15">
        <v>40</v>
      </c>
      <c r="K27" s="15">
        <v>6</v>
      </c>
      <c r="L27" s="15">
        <v>3</v>
      </c>
      <c r="M27" s="79">
        <v>2.4</v>
      </c>
      <c r="N27" s="101">
        <v>3</v>
      </c>
      <c r="O27" s="63">
        <v>2530</v>
      </c>
      <c r="P27" s="64">
        <f>Table22457891011234567891011121314151617181920212223242526272829303132333435363738394041424344[[#This Row],[PEMBULATAN]]*O27</f>
        <v>7590</v>
      </c>
    </row>
    <row r="28" spans="1:16" ht="26.25" customHeight="1" x14ac:dyDescent="0.2">
      <c r="A28" s="13"/>
      <c r="B28" s="73"/>
      <c r="C28" s="71" t="s">
        <v>5850</v>
      </c>
      <c r="D28" s="76" t="s">
        <v>69</v>
      </c>
      <c r="E28" s="12">
        <v>44492</v>
      </c>
      <c r="F28" s="74" t="s">
        <v>523</v>
      </c>
      <c r="G28" s="12" t="s">
        <v>59</v>
      </c>
      <c r="H28" s="75" t="s">
        <v>5317</v>
      </c>
      <c r="I28" s="15">
        <v>50</v>
      </c>
      <c r="J28" s="15">
        <v>35</v>
      </c>
      <c r="K28" s="15">
        <v>10</v>
      </c>
      <c r="L28" s="15">
        <v>3</v>
      </c>
      <c r="M28" s="79">
        <v>4.375</v>
      </c>
      <c r="N28" s="101">
        <v>5</v>
      </c>
      <c r="O28" s="63">
        <v>2530</v>
      </c>
      <c r="P28" s="64">
        <f>Table22457891011234567891011121314151617181920212223242526272829303132333435363738394041424344[[#This Row],[PEMBULATAN]]*O28</f>
        <v>12650</v>
      </c>
    </row>
    <row r="29" spans="1:16" ht="26.25" customHeight="1" x14ac:dyDescent="0.2">
      <c r="A29" s="13"/>
      <c r="B29" s="73"/>
      <c r="C29" s="71" t="s">
        <v>5851</v>
      </c>
      <c r="D29" s="76" t="s">
        <v>69</v>
      </c>
      <c r="E29" s="12">
        <v>44492</v>
      </c>
      <c r="F29" s="74" t="s">
        <v>523</v>
      </c>
      <c r="G29" s="12" t="s">
        <v>59</v>
      </c>
      <c r="H29" s="75" t="s">
        <v>5317</v>
      </c>
      <c r="I29" s="15">
        <v>20</v>
      </c>
      <c r="J29" s="15">
        <v>20</v>
      </c>
      <c r="K29" s="15">
        <v>11</v>
      </c>
      <c r="L29" s="15">
        <v>1</v>
      </c>
      <c r="M29" s="79">
        <v>1.1000000000000001</v>
      </c>
      <c r="N29" s="101">
        <v>1.1000000000000001</v>
      </c>
      <c r="O29" s="63">
        <v>2530</v>
      </c>
      <c r="P29" s="64">
        <f>Table22457891011234567891011121314151617181920212223242526272829303132333435363738394041424344[[#This Row],[PEMBULATAN]]*O29</f>
        <v>2783</v>
      </c>
    </row>
    <row r="30" spans="1:16" ht="26.25" customHeight="1" x14ac:dyDescent="0.2">
      <c r="A30" s="13"/>
      <c r="B30" s="73"/>
      <c r="C30" s="71" t="s">
        <v>5852</v>
      </c>
      <c r="D30" s="76" t="s">
        <v>69</v>
      </c>
      <c r="E30" s="12">
        <v>44492</v>
      </c>
      <c r="F30" s="74" t="s">
        <v>523</v>
      </c>
      <c r="G30" s="12" t="s">
        <v>59</v>
      </c>
      <c r="H30" s="75" t="s">
        <v>5317</v>
      </c>
      <c r="I30" s="15">
        <v>83</v>
      </c>
      <c r="J30" s="15">
        <v>60</v>
      </c>
      <c r="K30" s="15">
        <v>28</v>
      </c>
      <c r="L30" s="15">
        <v>15</v>
      </c>
      <c r="M30" s="79">
        <v>34.86</v>
      </c>
      <c r="N30" s="101">
        <v>34.86</v>
      </c>
      <c r="O30" s="63">
        <v>2530</v>
      </c>
      <c r="P30" s="64">
        <f>Table22457891011234567891011121314151617181920212223242526272829303132333435363738394041424344[[#This Row],[PEMBULATAN]]*O30</f>
        <v>88195.8</v>
      </c>
    </row>
    <row r="31" spans="1:16" ht="26.25" customHeight="1" x14ac:dyDescent="0.2">
      <c r="A31" s="13"/>
      <c r="B31" s="73"/>
      <c r="C31" s="71" t="s">
        <v>5853</v>
      </c>
      <c r="D31" s="76" t="s">
        <v>69</v>
      </c>
      <c r="E31" s="12">
        <v>44492</v>
      </c>
      <c r="F31" s="74" t="s">
        <v>523</v>
      </c>
      <c r="G31" s="12" t="s">
        <v>59</v>
      </c>
      <c r="H31" s="75" t="s">
        <v>5317</v>
      </c>
      <c r="I31" s="15">
        <v>60</v>
      </c>
      <c r="J31" s="15">
        <v>60</v>
      </c>
      <c r="K31" s="15">
        <v>27</v>
      </c>
      <c r="L31" s="15">
        <v>18</v>
      </c>
      <c r="M31" s="79">
        <v>24.3</v>
      </c>
      <c r="N31" s="101">
        <v>25</v>
      </c>
      <c r="O31" s="63">
        <v>2530</v>
      </c>
      <c r="P31" s="64">
        <f>Table22457891011234567891011121314151617181920212223242526272829303132333435363738394041424344[[#This Row],[PEMBULATAN]]*O31</f>
        <v>63250</v>
      </c>
    </row>
    <row r="32" spans="1:16" ht="26.25" customHeight="1" x14ac:dyDescent="0.2">
      <c r="A32" s="13"/>
      <c r="B32" s="73"/>
      <c r="C32" s="71" t="s">
        <v>5854</v>
      </c>
      <c r="D32" s="76" t="s">
        <v>69</v>
      </c>
      <c r="E32" s="12">
        <v>44492</v>
      </c>
      <c r="F32" s="74" t="s">
        <v>523</v>
      </c>
      <c r="G32" s="12" t="s">
        <v>59</v>
      </c>
      <c r="H32" s="75" t="s">
        <v>5317</v>
      </c>
      <c r="I32" s="15">
        <v>60</v>
      </c>
      <c r="J32" s="15">
        <v>55</v>
      </c>
      <c r="K32" s="15">
        <v>27</v>
      </c>
      <c r="L32" s="15">
        <v>11</v>
      </c>
      <c r="M32" s="79">
        <v>22.274999999999999</v>
      </c>
      <c r="N32" s="101">
        <v>22.274999999999999</v>
      </c>
      <c r="O32" s="63">
        <v>2530</v>
      </c>
      <c r="P32" s="64">
        <f>Table22457891011234567891011121314151617181920212223242526272829303132333435363738394041424344[[#This Row],[PEMBULATAN]]*O32</f>
        <v>56355.75</v>
      </c>
    </row>
    <row r="33" spans="1:16" ht="26.25" customHeight="1" x14ac:dyDescent="0.2">
      <c r="A33" s="13"/>
      <c r="B33" s="73"/>
      <c r="C33" s="71" t="s">
        <v>5855</v>
      </c>
      <c r="D33" s="76" t="s">
        <v>69</v>
      </c>
      <c r="E33" s="12">
        <v>44492</v>
      </c>
      <c r="F33" s="74" t="s">
        <v>523</v>
      </c>
      <c r="G33" s="12" t="s">
        <v>59</v>
      </c>
      <c r="H33" s="75" t="s">
        <v>5317</v>
      </c>
      <c r="I33" s="15">
        <v>33</v>
      </c>
      <c r="J33" s="15">
        <v>24</v>
      </c>
      <c r="K33" s="15">
        <v>11</v>
      </c>
      <c r="L33" s="15">
        <v>2</v>
      </c>
      <c r="M33" s="79">
        <v>2.1779999999999999</v>
      </c>
      <c r="N33" s="101">
        <v>2.1779999999999999</v>
      </c>
      <c r="O33" s="63">
        <v>2530</v>
      </c>
      <c r="P33" s="64">
        <f>Table22457891011234567891011121314151617181920212223242526272829303132333435363738394041424344[[#This Row],[PEMBULATAN]]*O33</f>
        <v>5510.34</v>
      </c>
    </row>
    <row r="34" spans="1:16" ht="26.25" customHeight="1" x14ac:dyDescent="0.2">
      <c r="A34" s="13"/>
      <c r="B34" s="73"/>
      <c r="C34" s="71" t="s">
        <v>5856</v>
      </c>
      <c r="D34" s="76" t="s">
        <v>69</v>
      </c>
      <c r="E34" s="12">
        <v>44492</v>
      </c>
      <c r="F34" s="74" t="s">
        <v>523</v>
      </c>
      <c r="G34" s="12" t="s">
        <v>59</v>
      </c>
      <c r="H34" s="75" t="s">
        <v>5317</v>
      </c>
      <c r="I34" s="15">
        <v>46</v>
      </c>
      <c r="J34" s="15">
        <v>24</v>
      </c>
      <c r="K34" s="15">
        <v>20</v>
      </c>
      <c r="L34" s="15">
        <v>3</v>
      </c>
      <c r="M34" s="79">
        <v>5.52</v>
      </c>
      <c r="N34" s="101">
        <v>5.52</v>
      </c>
      <c r="O34" s="63">
        <v>2530</v>
      </c>
      <c r="P34" s="64">
        <f>Table22457891011234567891011121314151617181920212223242526272829303132333435363738394041424344[[#This Row],[PEMBULATAN]]*O34</f>
        <v>13965.599999999999</v>
      </c>
    </row>
    <row r="35" spans="1:16" ht="26.25" customHeight="1" x14ac:dyDescent="0.2">
      <c r="A35" s="13"/>
      <c r="B35" s="73"/>
      <c r="C35" s="71" t="s">
        <v>5857</v>
      </c>
      <c r="D35" s="76" t="s">
        <v>69</v>
      </c>
      <c r="E35" s="12">
        <v>44492</v>
      </c>
      <c r="F35" s="74" t="s">
        <v>523</v>
      </c>
      <c r="G35" s="12" t="s">
        <v>59</v>
      </c>
      <c r="H35" s="75" t="s">
        <v>5317</v>
      </c>
      <c r="I35" s="15">
        <v>83</v>
      </c>
      <c r="J35" s="15">
        <v>53</v>
      </c>
      <c r="K35" s="15">
        <v>15</v>
      </c>
      <c r="L35" s="15">
        <v>1</v>
      </c>
      <c r="M35" s="79">
        <v>16.49625</v>
      </c>
      <c r="N35" s="101">
        <v>16.49625</v>
      </c>
      <c r="O35" s="63">
        <v>2530</v>
      </c>
      <c r="P35" s="64">
        <f>Table22457891011234567891011121314151617181920212223242526272829303132333435363738394041424344[[#This Row],[PEMBULATAN]]*O35</f>
        <v>41735.512499999997</v>
      </c>
    </row>
    <row r="36" spans="1:16" ht="26.25" customHeight="1" x14ac:dyDescent="0.2">
      <c r="A36" s="13"/>
      <c r="B36" s="73"/>
      <c r="C36" s="71" t="s">
        <v>5858</v>
      </c>
      <c r="D36" s="76" t="s">
        <v>69</v>
      </c>
      <c r="E36" s="12">
        <v>44492</v>
      </c>
      <c r="F36" s="74" t="s">
        <v>523</v>
      </c>
      <c r="G36" s="12" t="s">
        <v>59</v>
      </c>
      <c r="H36" s="75" t="s">
        <v>5317</v>
      </c>
      <c r="I36" s="15">
        <v>50</v>
      </c>
      <c r="J36" s="15">
        <v>32</v>
      </c>
      <c r="K36" s="15">
        <v>13</v>
      </c>
      <c r="L36" s="15">
        <v>3</v>
      </c>
      <c r="M36" s="79">
        <v>5.2</v>
      </c>
      <c r="N36" s="101">
        <v>5.2</v>
      </c>
      <c r="O36" s="63">
        <v>2530</v>
      </c>
      <c r="P36" s="64">
        <f>Table22457891011234567891011121314151617181920212223242526272829303132333435363738394041424344[[#This Row],[PEMBULATAN]]*O36</f>
        <v>13156</v>
      </c>
    </row>
    <row r="37" spans="1:16" ht="26.25" customHeight="1" x14ac:dyDescent="0.2">
      <c r="A37" s="13"/>
      <c r="B37" s="73"/>
      <c r="C37" s="71" t="s">
        <v>5859</v>
      </c>
      <c r="D37" s="76" t="s">
        <v>69</v>
      </c>
      <c r="E37" s="12">
        <v>44492</v>
      </c>
      <c r="F37" s="74" t="s">
        <v>523</v>
      </c>
      <c r="G37" s="12" t="s">
        <v>59</v>
      </c>
      <c r="H37" s="75" t="s">
        <v>5317</v>
      </c>
      <c r="I37" s="15">
        <v>52</v>
      </c>
      <c r="J37" s="15">
        <v>42</v>
      </c>
      <c r="K37" s="15">
        <v>17</v>
      </c>
      <c r="L37" s="15">
        <v>4</v>
      </c>
      <c r="M37" s="79">
        <v>9.282</v>
      </c>
      <c r="N37" s="101">
        <v>9.282</v>
      </c>
      <c r="O37" s="63">
        <v>2530</v>
      </c>
      <c r="P37" s="64">
        <f>Table22457891011234567891011121314151617181920212223242526272829303132333435363738394041424344[[#This Row],[PEMBULATAN]]*O37</f>
        <v>23483.46</v>
      </c>
    </row>
    <row r="38" spans="1:16" ht="26.25" customHeight="1" x14ac:dyDescent="0.2">
      <c r="A38" s="13"/>
      <c r="B38" s="73"/>
      <c r="C38" s="71" t="s">
        <v>5860</v>
      </c>
      <c r="D38" s="76" t="s">
        <v>69</v>
      </c>
      <c r="E38" s="12">
        <v>44492</v>
      </c>
      <c r="F38" s="74" t="s">
        <v>523</v>
      </c>
      <c r="G38" s="12" t="s">
        <v>59</v>
      </c>
      <c r="H38" s="75" t="s">
        <v>5317</v>
      </c>
      <c r="I38" s="15">
        <v>67</v>
      </c>
      <c r="J38" s="15">
        <v>35</v>
      </c>
      <c r="K38" s="15">
        <v>36</v>
      </c>
      <c r="L38" s="15">
        <v>3</v>
      </c>
      <c r="M38" s="79">
        <v>21.105</v>
      </c>
      <c r="N38" s="101">
        <v>21.105</v>
      </c>
      <c r="O38" s="63">
        <v>2530</v>
      </c>
      <c r="P38" s="64">
        <f>Table22457891011234567891011121314151617181920212223242526272829303132333435363738394041424344[[#This Row],[PEMBULATAN]]*O38</f>
        <v>53395.65</v>
      </c>
    </row>
    <row r="39" spans="1:16" ht="26.25" customHeight="1" x14ac:dyDescent="0.2">
      <c r="A39" s="13"/>
      <c r="B39" s="73"/>
      <c r="C39" s="71" t="s">
        <v>5861</v>
      </c>
      <c r="D39" s="76" t="s">
        <v>69</v>
      </c>
      <c r="E39" s="12">
        <v>44492</v>
      </c>
      <c r="F39" s="74" t="s">
        <v>523</v>
      </c>
      <c r="G39" s="12" t="s">
        <v>59</v>
      </c>
      <c r="H39" s="75" t="s">
        <v>5317</v>
      </c>
      <c r="I39" s="15">
        <v>70</v>
      </c>
      <c r="J39" s="15">
        <v>61</v>
      </c>
      <c r="K39" s="15">
        <v>20</v>
      </c>
      <c r="L39" s="15">
        <v>7</v>
      </c>
      <c r="M39" s="79">
        <v>21.35</v>
      </c>
      <c r="N39" s="101">
        <v>22</v>
      </c>
      <c r="O39" s="63">
        <v>2530</v>
      </c>
      <c r="P39" s="64">
        <f>Table22457891011234567891011121314151617181920212223242526272829303132333435363738394041424344[[#This Row],[PEMBULATAN]]*O39</f>
        <v>55660</v>
      </c>
    </row>
    <row r="40" spans="1:16" ht="26.25" customHeight="1" x14ac:dyDescent="0.2">
      <c r="A40" s="13"/>
      <c r="B40" s="73"/>
      <c r="C40" s="71" t="s">
        <v>5862</v>
      </c>
      <c r="D40" s="76" t="s">
        <v>69</v>
      </c>
      <c r="E40" s="12">
        <v>44492</v>
      </c>
      <c r="F40" s="74" t="s">
        <v>523</v>
      </c>
      <c r="G40" s="12" t="s">
        <v>59</v>
      </c>
      <c r="H40" s="75" t="s">
        <v>5317</v>
      </c>
      <c r="I40" s="15">
        <v>93</v>
      </c>
      <c r="J40" s="15">
        <v>40</v>
      </c>
      <c r="K40" s="15">
        <v>21</v>
      </c>
      <c r="L40" s="15">
        <v>7</v>
      </c>
      <c r="M40" s="79">
        <v>19.53</v>
      </c>
      <c r="N40" s="101">
        <v>19.53</v>
      </c>
      <c r="O40" s="63">
        <v>2530</v>
      </c>
      <c r="P40" s="64">
        <f>Table22457891011234567891011121314151617181920212223242526272829303132333435363738394041424344[[#This Row],[PEMBULATAN]]*O40</f>
        <v>49410.9</v>
      </c>
    </row>
    <row r="41" spans="1:16" ht="26.25" customHeight="1" x14ac:dyDescent="0.2">
      <c r="A41" s="13"/>
      <c r="B41" s="73"/>
      <c r="C41" s="71" t="s">
        <v>5863</v>
      </c>
      <c r="D41" s="76" t="s">
        <v>69</v>
      </c>
      <c r="E41" s="12">
        <v>44492</v>
      </c>
      <c r="F41" s="74" t="s">
        <v>523</v>
      </c>
      <c r="G41" s="12" t="s">
        <v>59</v>
      </c>
      <c r="H41" s="75" t="s">
        <v>5317</v>
      </c>
      <c r="I41" s="15">
        <v>80</v>
      </c>
      <c r="J41" s="15">
        <v>35</v>
      </c>
      <c r="K41" s="15">
        <v>22</v>
      </c>
      <c r="L41" s="15">
        <v>5</v>
      </c>
      <c r="M41" s="79">
        <v>15.4</v>
      </c>
      <c r="N41" s="101">
        <v>16</v>
      </c>
      <c r="O41" s="63">
        <v>2530</v>
      </c>
      <c r="P41" s="64">
        <f>Table22457891011234567891011121314151617181920212223242526272829303132333435363738394041424344[[#This Row],[PEMBULATAN]]*O41</f>
        <v>40480</v>
      </c>
    </row>
    <row r="42" spans="1:16" ht="26.25" customHeight="1" x14ac:dyDescent="0.2">
      <c r="A42" s="13"/>
      <c r="B42" s="106"/>
      <c r="C42" s="71" t="s">
        <v>5864</v>
      </c>
      <c r="D42" s="76" t="s">
        <v>69</v>
      </c>
      <c r="E42" s="12">
        <v>44492</v>
      </c>
      <c r="F42" s="74" t="s">
        <v>523</v>
      </c>
      <c r="G42" s="12" t="s">
        <v>59</v>
      </c>
      <c r="H42" s="75" t="s">
        <v>5317</v>
      </c>
      <c r="I42" s="15">
        <v>70</v>
      </c>
      <c r="J42" s="15">
        <v>40</v>
      </c>
      <c r="K42" s="15">
        <v>21</v>
      </c>
      <c r="L42" s="15">
        <v>5</v>
      </c>
      <c r="M42" s="79">
        <v>14.7</v>
      </c>
      <c r="N42" s="101">
        <v>14.7</v>
      </c>
      <c r="O42" s="63">
        <v>2530</v>
      </c>
      <c r="P42" s="64">
        <f>Table22457891011234567891011121314151617181920212223242526272829303132333435363738394041424344[[#This Row],[PEMBULATAN]]*O42</f>
        <v>37191</v>
      </c>
    </row>
    <row r="43" spans="1:16" ht="26.25" customHeight="1" x14ac:dyDescent="0.2">
      <c r="A43" s="13"/>
      <c r="B43" s="73" t="s">
        <v>5865</v>
      </c>
      <c r="C43" s="71" t="s">
        <v>5866</v>
      </c>
      <c r="D43" s="76" t="s">
        <v>69</v>
      </c>
      <c r="E43" s="12">
        <v>44492</v>
      </c>
      <c r="F43" s="74" t="s">
        <v>523</v>
      </c>
      <c r="G43" s="12" t="s">
        <v>59</v>
      </c>
      <c r="H43" s="75" t="s">
        <v>5317</v>
      </c>
      <c r="I43" s="15">
        <v>80</v>
      </c>
      <c r="J43" s="15">
        <v>45</v>
      </c>
      <c r="K43" s="15">
        <v>31</v>
      </c>
      <c r="L43" s="15">
        <v>7</v>
      </c>
      <c r="M43" s="79">
        <v>27.9</v>
      </c>
      <c r="N43" s="101">
        <v>27.9</v>
      </c>
      <c r="O43" s="63">
        <v>2530</v>
      </c>
      <c r="P43" s="64">
        <f>Table22457891011234567891011121314151617181920212223242526272829303132333435363738394041424344[[#This Row],[PEMBULATAN]]*O43</f>
        <v>70587</v>
      </c>
    </row>
    <row r="44" spans="1:16" ht="26.25" customHeight="1" x14ac:dyDescent="0.2">
      <c r="A44" s="13"/>
      <c r="B44" s="73"/>
      <c r="C44" s="71" t="s">
        <v>5867</v>
      </c>
      <c r="D44" s="76" t="s">
        <v>69</v>
      </c>
      <c r="E44" s="12">
        <v>44492</v>
      </c>
      <c r="F44" s="74" t="s">
        <v>523</v>
      </c>
      <c r="G44" s="12" t="s">
        <v>59</v>
      </c>
      <c r="H44" s="75" t="s">
        <v>5317</v>
      </c>
      <c r="I44" s="15">
        <v>80</v>
      </c>
      <c r="J44" s="15">
        <v>60</v>
      </c>
      <c r="K44" s="15">
        <v>33</v>
      </c>
      <c r="L44" s="15">
        <v>11</v>
      </c>
      <c r="M44" s="79">
        <v>39.6</v>
      </c>
      <c r="N44" s="101">
        <v>39.6</v>
      </c>
      <c r="O44" s="63">
        <v>2530</v>
      </c>
      <c r="P44" s="64">
        <f>Table22457891011234567891011121314151617181920212223242526272829303132333435363738394041424344[[#This Row],[PEMBULATAN]]*O44</f>
        <v>100188</v>
      </c>
    </row>
    <row r="45" spans="1:16" ht="26.25" customHeight="1" x14ac:dyDescent="0.2">
      <c r="A45" s="13"/>
      <c r="B45" s="73"/>
      <c r="C45" s="71" t="s">
        <v>5868</v>
      </c>
      <c r="D45" s="76" t="s">
        <v>69</v>
      </c>
      <c r="E45" s="12">
        <v>44492</v>
      </c>
      <c r="F45" s="74" t="s">
        <v>523</v>
      </c>
      <c r="G45" s="12" t="s">
        <v>59</v>
      </c>
      <c r="H45" s="75" t="s">
        <v>5317</v>
      </c>
      <c r="I45" s="15">
        <v>94</v>
      </c>
      <c r="J45" s="15">
        <v>55</v>
      </c>
      <c r="K45" s="15">
        <v>36</v>
      </c>
      <c r="L45" s="15">
        <v>16</v>
      </c>
      <c r="M45" s="79">
        <v>46.53</v>
      </c>
      <c r="N45" s="101">
        <v>46.53</v>
      </c>
      <c r="O45" s="63">
        <v>2530</v>
      </c>
      <c r="P45" s="64">
        <f>Table22457891011234567891011121314151617181920212223242526272829303132333435363738394041424344[[#This Row],[PEMBULATAN]]*O45</f>
        <v>117720.90000000001</v>
      </c>
    </row>
    <row r="46" spans="1:16" ht="26.25" customHeight="1" x14ac:dyDescent="0.2">
      <c r="A46" s="13"/>
      <c r="B46" s="73"/>
      <c r="C46" s="71" t="s">
        <v>5869</v>
      </c>
      <c r="D46" s="76" t="s">
        <v>69</v>
      </c>
      <c r="E46" s="12">
        <v>44492</v>
      </c>
      <c r="F46" s="74" t="s">
        <v>523</v>
      </c>
      <c r="G46" s="12" t="s">
        <v>59</v>
      </c>
      <c r="H46" s="75" t="s">
        <v>5317</v>
      </c>
      <c r="I46" s="15">
        <v>83</v>
      </c>
      <c r="J46" s="15">
        <v>64</v>
      </c>
      <c r="K46" s="15">
        <v>27</v>
      </c>
      <c r="L46" s="15">
        <v>11</v>
      </c>
      <c r="M46" s="79">
        <v>35.856000000000002</v>
      </c>
      <c r="N46" s="101">
        <v>35.856000000000002</v>
      </c>
      <c r="O46" s="63">
        <v>2530</v>
      </c>
      <c r="P46" s="64">
        <f>Table22457891011234567891011121314151617181920212223242526272829303132333435363738394041424344[[#This Row],[PEMBULATAN]]*O46</f>
        <v>90715.680000000008</v>
      </c>
    </row>
    <row r="47" spans="1:16" ht="26.25" customHeight="1" x14ac:dyDescent="0.2">
      <c r="A47" s="13"/>
      <c r="B47" s="73"/>
      <c r="C47" s="71" t="s">
        <v>5870</v>
      </c>
      <c r="D47" s="76" t="s">
        <v>69</v>
      </c>
      <c r="E47" s="12">
        <v>44492</v>
      </c>
      <c r="F47" s="74" t="s">
        <v>523</v>
      </c>
      <c r="G47" s="12" t="s">
        <v>59</v>
      </c>
      <c r="H47" s="75" t="s">
        <v>5317</v>
      </c>
      <c r="I47" s="15">
        <v>83</v>
      </c>
      <c r="J47" s="15">
        <v>64</v>
      </c>
      <c r="K47" s="15">
        <v>23</v>
      </c>
      <c r="L47" s="15">
        <v>16</v>
      </c>
      <c r="M47" s="79">
        <v>30.544</v>
      </c>
      <c r="N47" s="101">
        <v>30.544</v>
      </c>
      <c r="O47" s="63">
        <v>2530</v>
      </c>
      <c r="P47" s="64">
        <f>Table22457891011234567891011121314151617181920212223242526272829303132333435363738394041424344[[#This Row],[PEMBULATAN]]*O47</f>
        <v>77276.320000000007</v>
      </c>
    </row>
    <row r="48" spans="1:16" ht="26.25" customHeight="1" x14ac:dyDescent="0.2">
      <c r="A48" s="13"/>
      <c r="B48" s="73"/>
      <c r="C48" s="71" t="s">
        <v>5871</v>
      </c>
      <c r="D48" s="76" t="s">
        <v>69</v>
      </c>
      <c r="E48" s="12">
        <v>44492</v>
      </c>
      <c r="F48" s="74" t="s">
        <v>523</v>
      </c>
      <c r="G48" s="12" t="s">
        <v>59</v>
      </c>
      <c r="H48" s="75" t="s">
        <v>5317</v>
      </c>
      <c r="I48" s="15">
        <v>80</v>
      </c>
      <c r="J48" s="15">
        <v>60</v>
      </c>
      <c r="K48" s="15">
        <v>26</v>
      </c>
      <c r="L48" s="15">
        <v>10</v>
      </c>
      <c r="M48" s="79">
        <v>31.2</v>
      </c>
      <c r="N48" s="101">
        <v>31.2</v>
      </c>
      <c r="O48" s="63">
        <v>2530</v>
      </c>
      <c r="P48" s="64">
        <f>Table22457891011234567891011121314151617181920212223242526272829303132333435363738394041424344[[#This Row],[PEMBULATAN]]*O48</f>
        <v>78936</v>
      </c>
    </row>
    <row r="49" spans="1:16" ht="26.25" customHeight="1" x14ac:dyDescent="0.2">
      <c r="A49" s="13"/>
      <c r="B49" s="73"/>
      <c r="C49" s="71" t="s">
        <v>5872</v>
      </c>
      <c r="D49" s="76" t="s">
        <v>69</v>
      </c>
      <c r="E49" s="12">
        <v>44492</v>
      </c>
      <c r="F49" s="74" t="s">
        <v>523</v>
      </c>
      <c r="G49" s="12" t="s">
        <v>59</v>
      </c>
      <c r="H49" s="75" t="s">
        <v>5317</v>
      </c>
      <c r="I49" s="15">
        <v>75</v>
      </c>
      <c r="J49" s="15">
        <v>57</v>
      </c>
      <c r="K49" s="15">
        <v>23</v>
      </c>
      <c r="L49" s="15">
        <v>12</v>
      </c>
      <c r="M49" s="79">
        <v>24.581250000000001</v>
      </c>
      <c r="N49" s="101">
        <v>24.581250000000001</v>
      </c>
      <c r="O49" s="63">
        <v>2530</v>
      </c>
      <c r="P49" s="64">
        <f>Table22457891011234567891011121314151617181920212223242526272829303132333435363738394041424344[[#This Row],[PEMBULATAN]]*O49</f>
        <v>62190.5625</v>
      </c>
    </row>
    <row r="50" spans="1:16" ht="26.25" customHeight="1" x14ac:dyDescent="0.2">
      <c r="A50" s="13"/>
      <c r="B50" s="73"/>
      <c r="C50" s="71" t="s">
        <v>5873</v>
      </c>
      <c r="D50" s="76" t="s">
        <v>69</v>
      </c>
      <c r="E50" s="12">
        <v>44492</v>
      </c>
      <c r="F50" s="74" t="s">
        <v>523</v>
      </c>
      <c r="G50" s="12" t="s">
        <v>59</v>
      </c>
      <c r="H50" s="75" t="s">
        <v>5317</v>
      </c>
      <c r="I50" s="15">
        <v>52</v>
      </c>
      <c r="J50" s="15">
        <v>36</v>
      </c>
      <c r="K50" s="15">
        <v>17</v>
      </c>
      <c r="L50" s="15">
        <v>6</v>
      </c>
      <c r="M50" s="79">
        <v>7.9560000000000004</v>
      </c>
      <c r="N50" s="101">
        <v>7.9560000000000004</v>
      </c>
      <c r="O50" s="63">
        <v>2530</v>
      </c>
      <c r="P50" s="64">
        <f>Table22457891011234567891011121314151617181920212223242526272829303132333435363738394041424344[[#This Row],[PEMBULATAN]]*O50</f>
        <v>20128.68</v>
      </c>
    </row>
    <row r="51" spans="1:16" ht="26.25" customHeight="1" x14ac:dyDescent="0.2">
      <c r="A51" s="13"/>
      <c r="B51" s="73"/>
      <c r="C51" s="71" t="s">
        <v>5874</v>
      </c>
      <c r="D51" s="76" t="s">
        <v>69</v>
      </c>
      <c r="E51" s="12">
        <v>44492</v>
      </c>
      <c r="F51" s="74" t="s">
        <v>523</v>
      </c>
      <c r="G51" s="12" t="s">
        <v>59</v>
      </c>
      <c r="H51" s="75" t="s">
        <v>5317</v>
      </c>
      <c r="I51" s="15">
        <v>90</v>
      </c>
      <c r="J51" s="15">
        <v>37</v>
      </c>
      <c r="K51" s="15">
        <v>41</v>
      </c>
      <c r="L51" s="15">
        <v>21</v>
      </c>
      <c r="M51" s="79">
        <v>34.1325</v>
      </c>
      <c r="N51" s="101">
        <v>34.1325</v>
      </c>
      <c r="O51" s="63">
        <v>2530</v>
      </c>
      <c r="P51" s="64">
        <f>Table22457891011234567891011121314151617181920212223242526272829303132333435363738394041424344[[#This Row],[PEMBULATAN]]*O51</f>
        <v>86355.225000000006</v>
      </c>
    </row>
    <row r="52" spans="1:16" ht="26.25" customHeight="1" x14ac:dyDescent="0.2">
      <c r="A52" s="13"/>
      <c r="B52" s="73"/>
      <c r="C52" s="71" t="s">
        <v>5875</v>
      </c>
      <c r="D52" s="76" t="s">
        <v>69</v>
      </c>
      <c r="E52" s="12">
        <v>44492</v>
      </c>
      <c r="F52" s="74" t="s">
        <v>523</v>
      </c>
      <c r="G52" s="12" t="s">
        <v>59</v>
      </c>
      <c r="H52" s="75" t="s">
        <v>5317</v>
      </c>
      <c r="I52" s="15">
        <v>72</v>
      </c>
      <c r="J52" s="15">
        <v>40</v>
      </c>
      <c r="K52" s="15">
        <v>41</v>
      </c>
      <c r="L52" s="15">
        <v>9</v>
      </c>
      <c r="M52" s="79">
        <v>29.52</v>
      </c>
      <c r="N52" s="101">
        <v>29.52</v>
      </c>
      <c r="O52" s="63">
        <v>2530</v>
      </c>
      <c r="P52" s="64">
        <f>Table22457891011234567891011121314151617181920212223242526272829303132333435363738394041424344[[#This Row],[PEMBULATAN]]*O52</f>
        <v>74685.600000000006</v>
      </c>
    </row>
    <row r="53" spans="1:16" ht="26.25" customHeight="1" x14ac:dyDescent="0.2">
      <c r="A53" s="13"/>
      <c r="B53" s="73"/>
      <c r="C53" s="71" t="s">
        <v>5876</v>
      </c>
      <c r="D53" s="76" t="s">
        <v>69</v>
      </c>
      <c r="E53" s="12">
        <v>44492</v>
      </c>
      <c r="F53" s="74" t="s">
        <v>523</v>
      </c>
      <c r="G53" s="12" t="s">
        <v>59</v>
      </c>
      <c r="H53" s="75" t="s">
        <v>5317</v>
      </c>
      <c r="I53" s="15">
        <v>90</v>
      </c>
      <c r="J53" s="15">
        <v>38</v>
      </c>
      <c r="K53" s="15">
        <v>25</v>
      </c>
      <c r="L53" s="15">
        <v>12</v>
      </c>
      <c r="M53" s="79">
        <v>21.375</v>
      </c>
      <c r="N53" s="101">
        <v>22</v>
      </c>
      <c r="O53" s="63">
        <v>2530</v>
      </c>
      <c r="P53" s="64">
        <f>Table22457891011234567891011121314151617181920212223242526272829303132333435363738394041424344[[#This Row],[PEMBULATAN]]*O53</f>
        <v>55660</v>
      </c>
    </row>
    <row r="54" spans="1:16" ht="26.25" customHeight="1" x14ac:dyDescent="0.2">
      <c r="A54" s="13"/>
      <c r="B54" s="73"/>
      <c r="C54" s="71" t="s">
        <v>5877</v>
      </c>
      <c r="D54" s="76" t="s">
        <v>69</v>
      </c>
      <c r="E54" s="12">
        <v>44492</v>
      </c>
      <c r="F54" s="74" t="s">
        <v>523</v>
      </c>
      <c r="G54" s="12" t="s">
        <v>59</v>
      </c>
      <c r="H54" s="75" t="s">
        <v>5317</v>
      </c>
      <c r="I54" s="15">
        <v>67</v>
      </c>
      <c r="J54" s="15">
        <v>55</v>
      </c>
      <c r="K54" s="15">
        <v>18</v>
      </c>
      <c r="L54" s="15">
        <v>9</v>
      </c>
      <c r="M54" s="79">
        <v>16.5825</v>
      </c>
      <c r="N54" s="101">
        <v>16.5825</v>
      </c>
      <c r="O54" s="63">
        <v>2530</v>
      </c>
      <c r="P54" s="64">
        <f>Table22457891011234567891011121314151617181920212223242526272829303132333435363738394041424344[[#This Row],[PEMBULATAN]]*O54</f>
        <v>41953.724999999999</v>
      </c>
    </row>
    <row r="55" spans="1:16" ht="26.25" customHeight="1" x14ac:dyDescent="0.2">
      <c r="A55" s="13"/>
      <c r="B55" s="73"/>
      <c r="C55" s="71" t="s">
        <v>5878</v>
      </c>
      <c r="D55" s="76" t="s">
        <v>69</v>
      </c>
      <c r="E55" s="12">
        <v>44492</v>
      </c>
      <c r="F55" s="74" t="s">
        <v>523</v>
      </c>
      <c r="G55" s="12" t="s">
        <v>59</v>
      </c>
      <c r="H55" s="75" t="s">
        <v>5317</v>
      </c>
      <c r="I55" s="15">
        <v>52</v>
      </c>
      <c r="J55" s="15">
        <v>38</v>
      </c>
      <c r="K55" s="15">
        <v>61</v>
      </c>
      <c r="L55" s="15">
        <v>16</v>
      </c>
      <c r="M55" s="79">
        <v>30.134</v>
      </c>
      <c r="N55" s="101">
        <v>30.134</v>
      </c>
      <c r="O55" s="63">
        <v>2530</v>
      </c>
      <c r="P55" s="64">
        <f>Table22457891011234567891011121314151617181920212223242526272829303132333435363738394041424344[[#This Row],[PEMBULATAN]]*O55</f>
        <v>76239.02</v>
      </c>
    </row>
    <row r="56" spans="1:16" ht="26.25" customHeight="1" x14ac:dyDescent="0.2">
      <c r="A56" s="13"/>
      <c r="B56" s="73"/>
      <c r="C56" s="71" t="s">
        <v>5879</v>
      </c>
      <c r="D56" s="76" t="s">
        <v>69</v>
      </c>
      <c r="E56" s="12">
        <v>44492</v>
      </c>
      <c r="F56" s="74" t="s">
        <v>523</v>
      </c>
      <c r="G56" s="12" t="s">
        <v>59</v>
      </c>
      <c r="H56" s="75" t="s">
        <v>5317</v>
      </c>
      <c r="I56" s="15">
        <v>45</v>
      </c>
      <c r="J56" s="15">
        <v>31</v>
      </c>
      <c r="K56" s="15">
        <v>13</v>
      </c>
      <c r="L56" s="15">
        <v>6</v>
      </c>
      <c r="M56" s="79">
        <v>4.5337500000000004</v>
      </c>
      <c r="N56" s="101">
        <v>6</v>
      </c>
      <c r="O56" s="63">
        <v>2530</v>
      </c>
      <c r="P56" s="64">
        <f>Table22457891011234567891011121314151617181920212223242526272829303132333435363738394041424344[[#This Row],[PEMBULATAN]]*O56</f>
        <v>15180</v>
      </c>
    </row>
    <row r="57" spans="1:16" ht="26.25" customHeight="1" x14ac:dyDescent="0.2">
      <c r="A57" s="13"/>
      <c r="B57" s="73"/>
      <c r="C57" s="71" t="s">
        <v>5880</v>
      </c>
      <c r="D57" s="76" t="s">
        <v>69</v>
      </c>
      <c r="E57" s="12">
        <v>44492</v>
      </c>
      <c r="F57" s="74" t="s">
        <v>523</v>
      </c>
      <c r="G57" s="12" t="s">
        <v>59</v>
      </c>
      <c r="H57" s="75" t="s">
        <v>5317</v>
      </c>
      <c r="I57" s="15">
        <v>65</v>
      </c>
      <c r="J57" s="15">
        <v>41</v>
      </c>
      <c r="K57" s="15">
        <v>50</v>
      </c>
      <c r="L57" s="15">
        <v>13</v>
      </c>
      <c r="M57" s="79">
        <v>33.3125</v>
      </c>
      <c r="N57" s="101">
        <v>34</v>
      </c>
      <c r="O57" s="63">
        <v>2530</v>
      </c>
      <c r="P57" s="64">
        <f>Table22457891011234567891011121314151617181920212223242526272829303132333435363738394041424344[[#This Row],[PEMBULATAN]]*O57</f>
        <v>86020</v>
      </c>
    </row>
    <row r="58" spans="1:16" ht="26.25" customHeight="1" x14ac:dyDescent="0.2">
      <c r="A58" s="13"/>
      <c r="B58" s="73"/>
      <c r="C58" s="71" t="s">
        <v>5881</v>
      </c>
      <c r="D58" s="76" t="s">
        <v>69</v>
      </c>
      <c r="E58" s="12">
        <v>44492</v>
      </c>
      <c r="F58" s="74" t="s">
        <v>523</v>
      </c>
      <c r="G58" s="12" t="s">
        <v>59</v>
      </c>
      <c r="H58" s="75" t="s">
        <v>5317</v>
      </c>
      <c r="I58" s="15">
        <v>70</v>
      </c>
      <c r="J58" s="15">
        <v>48</v>
      </c>
      <c r="K58" s="15">
        <v>36</v>
      </c>
      <c r="L58" s="15">
        <v>25</v>
      </c>
      <c r="M58" s="79">
        <v>30.24</v>
      </c>
      <c r="N58" s="101">
        <v>30.24</v>
      </c>
      <c r="O58" s="63">
        <v>2530</v>
      </c>
      <c r="P58" s="64">
        <f>Table22457891011234567891011121314151617181920212223242526272829303132333435363738394041424344[[#This Row],[PEMBULATAN]]*O58</f>
        <v>76507.199999999997</v>
      </c>
    </row>
    <row r="59" spans="1:16" ht="26.25" customHeight="1" x14ac:dyDescent="0.2">
      <c r="A59" s="13"/>
      <c r="B59" s="73"/>
      <c r="C59" s="71" t="s">
        <v>5882</v>
      </c>
      <c r="D59" s="76" t="s">
        <v>69</v>
      </c>
      <c r="E59" s="12">
        <v>44492</v>
      </c>
      <c r="F59" s="74" t="s">
        <v>523</v>
      </c>
      <c r="G59" s="12" t="s">
        <v>59</v>
      </c>
      <c r="H59" s="75" t="s">
        <v>5317</v>
      </c>
      <c r="I59" s="15">
        <v>87</v>
      </c>
      <c r="J59" s="15">
        <v>45</v>
      </c>
      <c r="K59" s="15">
        <v>36</v>
      </c>
      <c r="L59" s="15">
        <v>24</v>
      </c>
      <c r="M59" s="79">
        <v>35.234999999999999</v>
      </c>
      <c r="N59" s="101">
        <v>35.234999999999999</v>
      </c>
      <c r="O59" s="63">
        <v>2530</v>
      </c>
      <c r="P59" s="64">
        <f>Table22457891011234567891011121314151617181920212223242526272829303132333435363738394041424344[[#This Row],[PEMBULATAN]]*O59</f>
        <v>89144.55</v>
      </c>
    </row>
    <row r="60" spans="1:16" ht="26.25" customHeight="1" x14ac:dyDescent="0.2">
      <c r="A60" s="13"/>
      <c r="B60" s="73"/>
      <c r="C60" s="71" t="s">
        <v>5883</v>
      </c>
      <c r="D60" s="76" t="s">
        <v>69</v>
      </c>
      <c r="E60" s="12">
        <v>44492</v>
      </c>
      <c r="F60" s="74" t="s">
        <v>523</v>
      </c>
      <c r="G60" s="12" t="s">
        <v>59</v>
      </c>
      <c r="H60" s="75" t="s">
        <v>5317</v>
      </c>
      <c r="I60" s="15">
        <v>84</v>
      </c>
      <c r="J60" s="15">
        <v>13</v>
      </c>
      <c r="K60" s="15">
        <v>13</v>
      </c>
      <c r="L60" s="15">
        <v>3</v>
      </c>
      <c r="M60" s="79">
        <v>3.5489999999999999</v>
      </c>
      <c r="N60" s="101">
        <v>3.5489999999999999</v>
      </c>
      <c r="O60" s="63">
        <v>2530</v>
      </c>
      <c r="P60" s="64">
        <f>Table22457891011234567891011121314151617181920212223242526272829303132333435363738394041424344[[#This Row],[PEMBULATAN]]*O60</f>
        <v>8978.9699999999993</v>
      </c>
    </row>
    <row r="61" spans="1:16" ht="26.25" customHeight="1" x14ac:dyDescent="0.2">
      <c r="A61" s="13"/>
      <c r="B61" s="73"/>
      <c r="C61" s="71" t="s">
        <v>5884</v>
      </c>
      <c r="D61" s="76" t="s">
        <v>69</v>
      </c>
      <c r="E61" s="12">
        <v>44492</v>
      </c>
      <c r="F61" s="74" t="s">
        <v>523</v>
      </c>
      <c r="G61" s="12" t="s">
        <v>59</v>
      </c>
      <c r="H61" s="75" t="s">
        <v>5317</v>
      </c>
      <c r="I61" s="15">
        <v>64</v>
      </c>
      <c r="J61" s="15">
        <v>52</v>
      </c>
      <c r="K61" s="15">
        <v>18</v>
      </c>
      <c r="L61" s="15">
        <v>3</v>
      </c>
      <c r="M61" s="79">
        <v>14.976000000000001</v>
      </c>
      <c r="N61" s="101">
        <v>14.976000000000001</v>
      </c>
      <c r="O61" s="63">
        <v>2530</v>
      </c>
      <c r="P61" s="64">
        <f>Table22457891011234567891011121314151617181920212223242526272829303132333435363738394041424344[[#This Row],[PEMBULATAN]]*O61</f>
        <v>37889.279999999999</v>
      </c>
    </row>
    <row r="62" spans="1:16" ht="26.25" customHeight="1" x14ac:dyDescent="0.2">
      <c r="A62" s="13"/>
      <c r="B62" s="73"/>
      <c r="C62" s="71" t="s">
        <v>5885</v>
      </c>
      <c r="D62" s="76" t="s">
        <v>69</v>
      </c>
      <c r="E62" s="12">
        <v>44492</v>
      </c>
      <c r="F62" s="74" t="s">
        <v>523</v>
      </c>
      <c r="G62" s="12" t="s">
        <v>59</v>
      </c>
      <c r="H62" s="75" t="s">
        <v>5317</v>
      </c>
      <c r="I62" s="15">
        <v>43</v>
      </c>
      <c r="J62" s="15">
        <v>42</v>
      </c>
      <c r="K62" s="15">
        <v>35</v>
      </c>
      <c r="L62" s="15">
        <v>6</v>
      </c>
      <c r="M62" s="79">
        <v>15.8025</v>
      </c>
      <c r="N62" s="101">
        <v>15.8025</v>
      </c>
      <c r="O62" s="63">
        <v>2530</v>
      </c>
      <c r="P62" s="64">
        <f>Table22457891011234567891011121314151617181920212223242526272829303132333435363738394041424344[[#This Row],[PEMBULATAN]]*O62</f>
        <v>39980.324999999997</v>
      </c>
    </row>
    <row r="63" spans="1:16" ht="26.25" customHeight="1" x14ac:dyDescent="0.2">
      <c r="A63" s="13"/>
      <c r="B63" s="73"/>
      <c r="C63" s="71" t="s">
        <v>5886</v>
      </c>
      <c r="D63" s="76" t="s">
        <v>69</v>
      </c>
      <c r="E63" s="12">
        <v>44492</v>
      </c>
      <c r="F63" s="74" t="s">
        <v>523</v>
      </c>
      <c r="G63" s="12" t="s">
        <v>59</v>
      </c>
      <c r="H63" s="75" t="s">
        <v>5317</v>
      </c>
      <c r="I63" s="15">
        <v>74</v>
      </c>
      <c r="J63" s="15">
        <v>26</v>
      </c>
      <c r="K63" s="15">
        <v>12</v>
      </c>
      <c r="L63" s="15">
        <v>2</v>
      </c>
      <c r="M63" s="79">
        <v>5.7720000000000002</v>
      </c>
      <c r="N63" s="101">
        <v>5.7720000000000002</v>
      </c>
      <c r="O63" s="63">
        <v>2530</v>
      </c>
      <c r="P63" s="64">
        <f>Table22457891011234567891011121314151617181920212223242526272829303132333435363738394041424344[[#This Row],[PEMBULATAN]]*O63</f>
        <v>14603.16</v>
      </c>
    </row>
    <row r="64" spans="1:16" ht="26.25" customHeight="1" x14ac:dyDescent="0.2">
      <c r="A64" s="13"/>
      <c r="B64" s="73"/>
      <c r="C64" s="71" t="s">
        <v>5887</v>
      </c>
      <c r="D64" s="76" t="s">
        <v>69</v>
      </c>
      <c r="E64" s="12">
        <v>44492</v>
      </c>
      <c r="F64" s="74" t="s">
        <v>523</v>
      </c>
      <c r="G64" s="12" t="s">
        <v>59</v>
      </c>
      <c r="H64" s="75" t="s">
        <v>5317</v>
      </c>
      <c r="I64" s="15">
        <v>74</v>
      </c>
      <c r="J64" s="15">
        <v>26</v>
      </c>
      <c r="K64" s="15">
        <v>12</v>
      </c>
      <c r="L64" s="15">
        <v>2</v>
      </c>
      <c r="M64" s="79">
        <v>5.7720000000000002</v>
      </c>
      <c r="N64" s="101">
        <v>5.7720000000000002</v>
      </c>
      <c r="O64" s="63">
        <v>2530</v>
      </c>
      <c r="P64" s="64">
        <f>Table22457891011234567891011121314151617181920212223242526272829303132333435363738394041424344[[#This Row],[PEMBULATAN]]*O64</f>
        <v>14603.16</v>
      </c>
    </row>
    <row r="65" spans="1:16" ht="26.25" customHeight="1" x14ac:dyDescent="0.2">
      <c r="A65" s="13"/>
      <c r="B65" s="73"/>
      <c r="C65" s="71" t="s">
        <v>5888</v>
      </c>
      <c r="D65" s="76" t="s">
        <v>69</v>
      </c>
      <c r="E65" s="12">
        <v>44492</v>
      </c>
      <c r="F65" s="74" t="s">
        <v>523</v>
      </c>
      <c r="G65" s="12" t="s">
        <v>59</v>
      </c>
      <c r="H65" s="75" t="s">
        <v>5317</v>
      </c>
      <c r="I65" s="15">
        <v>62</v>
      </c>
      <c r="J65" s="15">
        <v>40</v>
      </c>
      <c r="K65" s="15">
        <v>24</v>
      </c>
      <c r="L65" s="15">
        <v>9</v>
      </c>
      <c r="M65" s="79">
        <v>14.88</v>
      </c>
      <c r="N65" s="101">
        <v>14.88</v>
      </c>
      <c r="O65" s="63">
        <v>2530</v>
      </c>
      <c r="P65" s="64">
        <f>Table22457891011234567891011121314151617181920212223242526272829303132333435363738394041424344[[#This Row],[PEMBULATAN]]*O65</f>
        <v>37646.400000000001</v>
      </c>
    </row>
    <row r="66" spans="1:16" ht="26.25" customHeight="1" x14ac:dyDescent="0.2">
      <c r="A66" s="13"/>
      <c r="B66" s="73"/>
      <c r="C66" s="71" t="s">
        <v>5889</v>
      </c>
      <c r="D66" s="76" t="s">
        <v>69</v>
      </c>
      <c r="E66" s="12">
        <v>44492</v>
      </c>
      <c r="F66" s="74" t="s">
        <v>523</v>
      </c>
      <c r="G66" s="12" t="s">
        <v>59</v>
      </c>
      <c r="H66" s="75" t="s">
        <v>5317</v>
      </c>
      <c r="I66" s="15">
        <v>41</v>
      </c>
      <c r="J66" s="15">
        <v>48</v>
      </c>
      <c r="K66" s="15">
        <v>17</v>
      </c>
      <c r="L66" s="15">
        <v>5</v>
      </c>
      <c r="M66" s="79">
        <v>8.3640000000000008</v>
      </c>
      <c r="N66" s="101">
        <v>9</v>
      </c>
      <c r="O66" s="63">
        <v>2530</v>
      </c>
      <c r="P66" s="64">
        <f>Table22457891011234567891011121314151617181920212223242526272829303132333435363738394041424344[[#This Row],[PEMBULATAN]]*O66</f>
        <v>22770</v>
      </c>
    </row>
    <row r="67" spans="1:16" ht="26.25" customHeight="1" x14ac:dyDescent="0.2">
      <c r="A67" s="13"/>
      <c r="B67" s="73"/>
      <c r="C67" s="71" t="s">
        <v>5890</v>
      </c>
      <c r="D67" s="76" t="s">
        <v>69</v>
      </c>
      <c r="E67" s="12">
        <v>44492</v>
      </c>
      <c r="F67" s="74" t="s">
        <v>523</v>
      </c>
      <c r="G67" s="12" t="s">
        <v>59</v>
      </c>
      <c r="H67" s="75" t="s">
        <v>5317</v>
      </c>
      <c r="I67" s="15">
        <v>117</v>
      </c>
      <c r="J67" s="15">
        <v>8</v>
      </c>
      <c r="K67" s="15">
        <v>8</v>
      </c>
      <c r="L67" s="15">
        <v>2</v>
      </c>
      <c r="M67" s="79">
        <v>1.8720000000000001</v>
      </c>
      <c r="N67" s="101">
        <v>2</v>
      </c>
      <c r="O67" s="63">
        <v>2530</v>
      </c>
      <c r="P67" s="64">
        <f>Table22457891011234567891011121314151617181920212223242526272829303132333435363738394041424344[[#This Row],[PEMBULATAN]]*O67</f>
        <v>5060</v>
      </c>
    </row>
    <row r="68" spans="1:16" ht="26.25" customHeight="1" x14ac:dyDescent="0.2">
      <c r="A68" s="13"/>
      <c r="B68" s="73"/>
      <c r="C68" s="71" t="s">
        <v>5891</v>
      </c>
      <c r="D68" s="76" t="s">
        <v>69</v>
      </c>
      <c r="E68" s="12">
        <v>44492</v>
      </c>
      <c r="F68" s="74" t="s">
        <v>523</v>
      </c>
      <c r="G68" s="12" t="s">
        <v>59</v>
      </c>
      <c r="H68" s="75" t="s">
        <v>5317</v>
      </c>
      <c r="I68" s="15">
        <v>98</v>
      </c>
      <c r="J68" s="15">
        <v>5</v>
      </c>
      <c r="K68" s="15">
        <v>5</v>
      </c>
      <c r="L68" s="15">
        <v>1</v>
      </c>
      <c r="M68" s="79">
        <v>0.61250000000000004</v>
      </c>
      <c r="N68" s="101">
        <v>1</v>
      </c>
      <c r="O68" s="63">
        <v>2530</v>
      </c>
      <c r="P68" s="64">
        <f>Table22457891011234567891011121314151617181920212223242526272829303132333435363738394041424344[[#This Row],[PEMBULATAN]]*O68</f>
        <v>2530</v>
      </c>
    </row>
    <row r="69" spans="1:16" ht="26.25" customHeight="1" x14ac:dyDescent="0.2">
      <c r="A69" s="13"/>
      <c r="B69" s="73"/>
      <c r="C69" s="71" t="s">
        <v>5892</v>
      </c>
      <c r="D69" s="76" t="s">
        <v>69</v>
      </c>
      <c r="E69" s="12">
        <v>44492</v>
      </c>
      <c r="F69" s="74" t="s">
        <v>523</v>
      </c>
      <c r="G69" s="12" t="s">
        <v>59</v>
      </c>
      <c r="H69" s="75" t="s">
        <v>5317</v>
      </c>
      <c r="I69" s="15">
        <v>117</v>
      </c>
      <c r="J69" s="15">
        <v>28</v>
      </c>
      <c r="K69" s="15">
        <v>15</v>
      </c>
      <c r="L69" s="15">
        <v>8</v>
      </c>
      <c r="M69" s="79">
        <v>12.285</v>
      </c>
      <c r="N69" s="101">
        <v>12.285</v>
      </c>
      <c r="O69" s="63">
        <v>2530</v>
      </c>
      <c r="P69" s="64">
        <f>Table22457891011234567891011121314151617181920212223242526272829303132333435363738394041424344[[#This Row],[PEMBULATAN]]*O69</f>
        <v>31081.05</v>
      </c>
    </row>
    <row r="70" spans="1:16" ht="26.25" customHeight="1" x14ac:dyDescent="0.2">
      <c r="A70" s="13"/>
      <c r="B70" s="73"/>
      <c r="C70" s="71" t="s">
        <v>5893</v>
      </c>
      <c r="D70" s="76" t="s">
        <v>69</v>
      </c>
      <c r="E70" s="12">
        <v>44492</v>
      </c>
      <c r="F70" s="74" t="s">
        <v>523</v>
      </c>
      <c r="G70" s="12" t="s">
        <v>59</v>
      </c>
      <c r="H70" s="75" t="s">
        <v>5317</v>
      </c>
      <c r="I70" s="15">
        <v>107</v>
      </c>
      <c r="J70" s="15">
        <v>24</v>
      </c>
      <c r="K70" s="15">
        <v>10</v>
      </c>
      <c r="L70" s="15">
        <v>8</v>
      </c>
      <c r="M70" s="79">
        <v>6.42</v>
      </c>
      <c r="N70" s="101">
        <v>8</v>
      </c>
      <c r="O70" s="63">
        <v>2530</v>
      </c>
      <c r="P70" s="64">
        <f>Table22457891011234567891011121314151617181920212223242526272829303132333435363738394041424344[[#This Row],[PEMBULATAN]]*O70</f>
        <v>20240</v>
      </c>
    </row>
    <row r="71" spans="1:16" ht="26.25" customHeight="1" x14ac:dyDescent="0.2">
      <c r="A71" s="13"/>
      <c r="B71" s="73"/>
      <c r="C71" s="71" t="s">
        <v>5894</v>
      </c>
      <c r="D71" s="76" t="s">
        <v>69</v>
      </c>
      <c r="E71" s="12">
        <v>44492</v>
      </c>
      <c r="F71" s="74" t="s">
        <v>523</v>
      </c>
      <c r="G71" s="12" t="s">
        <v>59</v>
      </c>
      <c r="H71" s="75" t="s">
        <v>5317</v>
      </c>
      <c r="I71" s="15">
        <v>80</v>
      </c>
      <c r="J71" s="15">
        <v>13</v>
      </c>
      <c r="K71" s="15">
        <v>10</v>
      </c>
      <c r="L71" s="15">
        <v>1</v>
      </c>
      <c r="M71" s="79">
        <v>2.6</v>
      </c>
      <c r="N71" s="101">
        <v>2.6</v>
      </c>
      <c r="O71" s="63">
        <v>2530</v>
      </c>
      <c r="P71" s="64">
        <f>Table22457891011234567891011121314151617181920212223242526272829303132333435363738394041424344[[#This Row],[PEMBULATAN]]*O71</f>
        <v>6578</v>
      </c>
    </row>
    <row r="72" spans="1:16" ht="26.25" customHeight="1" x14ac:dyDescent="0.2">
      <c r="A72" s="13"/>
      <c r="B72" s="73"/>
      <c r="C72" s="71" t="s">
        <v>5895</v>
      </c>
      <c r="D72" s="76" t="s">
        <v>69</v>
      </c>
      <c r="E72" s="12">
        <v>44492</v>
      </c>
      <c r="F72" s="74" t="s">
        <v>523</v>
      </c>
      <c r="G72" s="12" t="s">
        <v>59</v>
      </c>
      <c r="H72" s="75" t="s">
        <v>5317</v>
      </c>
      <c r="I72" s="15">
        <v>88</v>
      </c>
      <c r="J72" s="15">
        <v>10</v>
      </c>
      <c r="K72" s="15">
        <v>10</v>
      </c>
      <c r="L72" s="15">
        <v>2</v>
      </c>
      <c r="M72" s="79">
        <v>2.2000000000000002</v>
      </c>
      <c r="N72" s="101">
        <v>2.2000000000000002</v>
      </c>
      <c r="O72" s="63">
        <v>2530</v>
      </c>
      <c r="P72" s="64">
        <f>Table22457891011234567891011121314151617181920212223242526272829303132333435363738394041424344[[#This Row],[PEMBULATAN]]*O72</f>
        <v>5566</v>
      </c>
    </row>
    <row r="73" spans="1:16" ht="26.25" customHeight="1" x14ac:dyDescent="0.2">
      <c r="A73" s="13"/>
      <c r="B73" s="73"/>
      <c r="C73" s="71" t="s">
        <v>5896</v>
      </c>
      <c r="D73" s="76" t="s">
        <v>69</v>
      </c>
      <c r="E73" s="12">
        <v>44492</v>
      </c>
      <c r="F73" s="74" t="s">
        <v>523</v>
      </c>
      <c r="G73" s="12" t="s">
        <v>59</v>
      </c>
      <c r="H73" s="75" t="s">
        <v>5317</v>
      </c>
      <c r="I73" s="15">
        <v>151</v>
      </c>
      <c r="J73" s="15">
        <v>31</v>
      </c>
      <c r="K73" s="15">
        <v>10</v>
      </c>
      <c r="L73" s="15">
        <v>4</v>
      </c>
      <c r="M73" s="79">
        <v>11.702500000000001</v>
      </c>
      <c r="N73" s="101">
        <v>11.702500000000001</v>
      </c>
      <c r="O73" s="63">
        <v>2530</v>
      </c>
      <c r="P73" s="64">
        <f>Table22457891011234567891011121314151617181920212223242526272829303132333435363738394041424344[[#This Row],[PEMBULATAN]]*O73</f>
        <v>29607.325000000001</v>
      </c>
    </row>
    <row r="74" spans="1:16" ht="26.25" customHeight="1" x14ac:dyDescent="0.2">
      <c r="A74" s="13"/>
      <c r="B74" s="73"/>
      <c r="C74" s="71" t="s">
        <v>5897</v>
      </c>
      <c r="D74" s="76" t="s">
        <v>69</v>
      </c>
      <c r="E74" s="12">
        <v>44492</v>
      </c>
      <c r="F74" s="74" t="s">
        <v>523</v>
      </c>
      <c r="G74" s="12" t="s">
        <v>59</v>
      </c>
      <c r="H74" s="75" t="s">
        <v>5317</v>
      </c>
      <c r="I74" s="15">
        <v>53</v>
      </c>
      <c r="J74" s="15">
        <v>33</v>
      </c>
      <c r="K74" s="15">
        <v>26</v>
      </c>
      <c r="L74" s="15">
        <v>4</v>
      </c>
      <c r="M74" s="79">
        <v>11.368499999999999</v>
      </c>
      <c r="N74" s="101">
        <v>12</v>
      </c>
      <c r="O74" s="63">
        <v>2530</v>
      </c>
      <c r="P74" s="64">
        <f>Table22457891011234567891011121314151617181920212223242526272829303132333435363738394041424344[[#This Row],[PEMBULATAN]]*O74</f>
        <v>30360</v>
      </c>
    </row>
    <row r="75" spans="1:16" ht="26.25" customHeight="1" x14ac:dyDescent="0.2">
      <c r="A75" s="13"/>
      <c r="B75" s="73"/>
      <c r="C75" s="71" t="s">
        <v>5898</v>
      </c>
      <c r="D75" s="76" t="s">
        <v>69</v>
      </c>
      <c r="E75" s="12">
        <v>44492</v>
      </c>
      <c r="F75" s="74" t="s">
        <v>523</v>
      </c>
      <c r="G75" s="12" t="s">
        <v>59</v>
      </c>
      <c r="H75" s="75" t="s">
        <v>5317</v>
      </c>
      <c r="I75" s="15">
        <v>122</v>
      </c>
      <c r="J75" s="15">
        <v>41</v>
      </c>
      <c r="K75" s="15">
        <v>28</v>
      </c>
      <c r="L75" s="15">
        <v>4</v>
      </c>
      <c r="M75" s="79">
        <v>35.014000000000003</v>
      </c>
      <c r="N75" s="101">
        <v>35.014000000000003</v>
      </c>
      <c r="O75" s="63">
        <v>2530</v>
      </c>
      <c r="P75" s="64">
        <f>Table22457891011234567891011121314151617181920212223242526272829303132333435363738394041424344[[#This Row],[PEMBULATAN]]*O75</f>
        <v>88585.420000000013</v>
      </c>
    </row>
    <row r="76" spans="1:16" ht="26.25" customHeight="1" x14ac:dyDescent="0.2">
      <c r="A76" s="13"/>
      <c r="B76" s="73"/>
      <c r="C76" s="71" t="s">
        <v>5899</v>
      </c>
      <c r="D76" s="76" t="s">
        <v>69</v>
      </c>
      <c r="E76" s="12">
        <v>44492</v>
      </c>
      <c r="F76" s="74" t="s">
        <v>523</v>
      </c>
      <c r="G76" s="12" t="s">
        <v>59</v>
      </c>
      <c r="H76" s="75" t="s">
        <v>5317</v>
      </c>
      <c r="I76" s="15">
        <v>35</v>
      </c>
      <c r="J76" s="15">
        <v>24</v>
      </c>
      <c r="K76" s="15">
        <v>26</v>
      </c>
      <c r="L76" s="15">
        <v>3</v>
      </c>
      <c r="M76" s="79">
        <v>5.46</v>
      </c>
      <c r="N76" s="101">
        <v>6</v>
      </c>
      <c r="O76" s="63">
        <v>2530</v>
      </c>
      <c r="P76" s="64">
        <f>Table22457891011234567891011121314151617181920212223242526272829303132333435363738394041424344[[#This Row],[PEMBULATAN]]*O76</f>
        <v>15180</v>
      </c>
    </row>
    <row r="77" spans="1:16" ht="26.25" customHeight="1" x14ac:dyDescent="0.2">
      <c r="A77" s="13"/>
      <c r="B77" s="73"/>
      <c r="C77" s="71" t="s">
        <v>5900</v>
      </c>
      <c r="D77" s="76" t="s">
        <v>69</v>
      </c>
      <c r="E77" s="12">
        <v>44492</v>
      </c>
      <c r="F77" s="74" t="s">
        <v>523</v>
      </c>
      <c r="G77" s="12" t="s">
        <v>59</v>
      </c>
      <c r="H77" s="75" t="s">
        <v>5317</v>
      </c>
      <c r="I77" s="15">
        <v>53</v>
      </c>
      <c r="J77" s="15">
        <v>21</v>
      </c>
      <c r="K77" s="15">
        <v>10</v>
      </c>
      <c r="L77" s="15">
        <v>7</v>
      </c>
      <c r="M77" s="79">
        <v>2.7825000000000002</v>
      </c>
      <c r="N77" s="101">
        <v>7</v>
      </c>
      <c r="O77" s="63">
        <v>2530</v>
      </c>
      <c r="P77" s="64">
        <f>Table22457891011234567891011121314151617181920212223242526272829303132333435363738394041424344[[#This Row],[PEMBULATAN]]*O77</f>
        <v>17710</v>
      </c>
    </row>
    <row r="78" spans="1:16" ht="26.25" customHeight="1" x14ac:dyDescent="0.2">
      <c r="A78" s="13"/>
      <c r="B78" s="73"/>
      <c r="C78" s="71" t="s">
        <v>5901</v>
      </c>
      <c r="D78" s="76" t="s">
        <v>69</v>
      </c>
      <c r="E78" s="12">
        <v>44492</v>
      </c>
      <c r="F78" s="74" t="s">
        <v>523</v>
      </c>
      <c r="G78" s="12" t="s">
        <v>59</v>
      </c>
      <c r="H78" s="75" t="s">
        <v>5317</v>
      </c>
      <c r="I78" s="15">
        <v>71</v>
      </c>
      <c r="J78" s="15">
        <v>61</v>
      </c>
      <c r="K78" s="15">
        <v>31</v>
      </c>
      <c r="L78" s="15">
        <v>15</v>
      </c>
      <c r="M78" s="79">
        <v>33.565249999999999</v>
      </c>
      <c r="N78" s="101">
        <v>33.565249999999999</v>
      </c>
      <c r="O78" s="63">
        <v>2530</v>
      </c>
      <c r="P78" s="64">
        <f>Table22457891011234567891011121314151617181920212223242526272829303132333435363738394041424344[[#This Row],[PEMBULATAN]]*O78</f>
        <v>84920.082500000004</v>
      </c>
    </row>
    <row r="79" spans="1:16" ht="26.25" customHeight="1" x14ac:dyDescent="0.2">
      <c r="A79" s="13"/>
      <c r="B79" s="73"/>
      <c r="C79" s="71" t="s">
        <v>5902</v>
      </c>
      <c r="D79" s="76" t="s">
        <v>69</v>
      </c>
      <c r="E79" s="12">
        <v>44492</v>
      </c>
      <c r="F79" s="74" t="s">
        <v>523</v>
      </c>
      <c r="G79" s="12" t="s">
        <v>59</v>
      </c>
      <c r="H79" s="75" t="s">
        <v>5317</v>
      </c>
      <c r="I79" s="15">
        <v>95</v>
      </c>
      <c r="J79" s="15">
        <v>67</v>
      </c>
      <c r="K79" s="15">
        <v>23</v>
      </c>
      <c r="L79" s="15">
        <v>22</v>
      </c>
      <c r="M79" s="79">
        <v>36.598750000000003</v>
      </c>
      <c r="N79" s="101">
        <v>36.598750000000003</v>
      </c>
      <c r="O79" s="63">
        <v>2530</v>
      </c>
      <c r="P79" s="64">
        <f>Table22457891011234567891011121314151617181920212223242526272829303132333435363738394041424344[[#This Row],[PEMBULATAN]]*O79</f>
        <v>92594.837500000009</v>
      </c>
    </row>
    <row r="80" spans="1:16" ht="26.25" customHeight="1" x14ac:dyDescent="0.2">
      <c r="A80" s="13"/>
      <c r="B80" s="73"/>
      <c r="C80" s="71" t="s">
        <v>5903</v>
      </c>
      <c r="D80" s="76" t="s">
        <v>69</v>
      </c>
      <c r="E80" s="12">
        <v>44492</v>
      </c>
      <c r="F80" s="74" t="s">
        <v>523</v>
      </c>
      <c r="G80" s="12" t="s">
        <v>59</v>
      </c>
      <c r="H80" s="75" t="s">
        <v>5317</v>
      </c>
      <c r="I80" s="15">
        <v>100</v>
      </c>
      <c r="J80" s="15">
        <v>54</v>
      </c>
      <c r="K80" s="15">
        <v>33</v>
      </c>
      <c r="L80" s="15">
        <v>20</v>
      </c>
      <c r="M80" s="79">
        <v>44.55</v>
      </c>
      <c r="N80" s="101">
        <v>44.55</v>
      </c>
      <c r="O80" s="63">
        <v>2530</v>
      </c>
      <c r="P80" s="64">
        <f>Table22457891011234567891011121314151617181920212223242526272829303132333435363738394041424344[[#This Row],[PEMBULATAN]]*O80</f>
        <v>112711.5</v>
      </c>
    </row>
    <row r="81" spans="1:16" ht="26.25" customHeight="1" x14ac:dyDescent="0.2">
      <c r="A81" s="13"/>
      <c r="B81" s="73"/>
      <c r="C81" s="71" t="s">
        <v>5904</v>
      </c>
      <c r="D81" s="76" t="s">
        <v>69</v>
      </c>
      <c r="E81" s="12">
        <v>44492</v>
      </c>
      <c r="F81" s="74" t="s">
        <v>523</v>
      </c>
      <c r="G81" s="12" t="s">
        <v>59</v>
      </c>
      <c r="H81" s="75" t="s">
        <v>5317</v>
      </c>
      <c r="I81" s="15">
        <v>92</v>
      </c>
      <c r="J81" s="15">
        <v>56</v>
      </c>
      <c r="K81" s="15">
        <v>27</v>
      </c>
      <c r="L81" s="15">
        <v>15</v>
      </c>
      <c r="M81" s="79">
        <v>34.776000000000003</v>
      </c>
      <c r="N81" s="101">
        <v>34.776000000000003</v>
      </c>
      <c r="O81" s="63">
        <v>2530</v>
      </c>
      <c r="P81" s="64">
        <f>Table22457891011234567891011121314151617181920212223242526272829303132333435363738394041424344[[#This Row],[PEMBULATAN]]*O81</f>
        <v>87983.280000000013</v>
      </c>
    </row>
    <row r="82" spans="1:16" ht="26.25" customHeight="1" x14ac:dyDescent="0.2">
      <c r="A82" s="13"/>
      <c r="B82" s="73"/>
      <c r="C82" s="71" t="s">
        <v>5905</v>
      </c>
      <c r="D82" s="76" t="s">
        <v>69</v>
      </c>
      <c r="E82" s="12">
        <v>44492</v>
      </c>
      <c r="F82" s="74" t="s">
        <v>523</v>
      </c>
      <c r="G82" s="12" t="s">
        <v>59</v>
      </c>
      <c r="H82" s="75" t="s">
        <v>5317</v>
      </c>
      <c r="I82" s="15">
        <v>100</v>
      </c>
      <c r="J82" s="15">
        <v>61</v>
      </c>
      <c r="K82" s="15">
        <v>40</v>
      </c>
      <c r="L82" s="15">
        <v>4</v>
      </c>
      <c r="M82" s="79">
        <v>61</v>
      </c>
      <c r="N82" s="101">
        <v>61</v>
      </c>
      <c r="O82" s="63">
        <v>2530</v>
      </c>
      <c r="P82" s="64">
        <f>Table22457891011234567891011121314151617181920212223242526272829303132333435363738394041424344[[#This Row],[PEMBULATAN]]*O82</f>
        <v>154330</v>
      </c>
    </row>
    <row r="83" spans="1:16" ht="26.25" customHeight="1" x14ac:dyDescent="0.2">
      <c r="A83" s="13"/>
      <c r="B83" s="73"/>
      <c r="C83" s="71" t="s">
        <v>5906</v>
      </c>
      <c r="D83" s="76" t="s">
        <v>69</v>
      </c>
      <c r="E83" s="12">
        <v>44492</v>
      </c>
      <c r="F83" s="74" t="s">
        <v>523</v>
      </c>
      <c r="G83" s="12" t="s">
        <v>59</v>
      </c>
      <c r="H83" s="75" t="s">
        <v>5317</v>
      </c>
      <c r="I83" s="15">
        <v>100</v>
      </c>
      <c r="J83" s="15">
        <v>54</v>
      </c>
      <c r="K83" s="15">
        <v>40</v>
      </c>
      <c r="L83" s="15">
        <v>17</v>
      </c>
      <c r="M83" s="79">
        <v>54</v>
      </c>
      <c r="N83" s="101">
        <v>54</v>
      </c>
      <c r="O83" s="63">
        <v>2530</v>
      </c>
      <c r="P83" s="64">
        <f>Table22457891011234567891011121314151617181920212223242526272829303132333435363738394041424344[[#This Row],[PEMBULATAN]]*O83</f>
        <v>136620</v>
      </c>
    </row>
    <row r="84" spans="1:16" ht="26.25" customHeight="1" x14ac:dyDescent="0.2">
      <c r="A84" s="13"/>
      <c r="B84" s="73"/>
      <c r="C84" s="71" t="s">
        <v>5907</v>
      </c>
      <c r="D84" s="76" t="s">
        <v>69</v>
      </c>
      <c r="E84" s="12">
        <v>44492</v>
      </c>
      <c r="F84" s="74" t="s">
        <v>523</v>
      </c>
      <c r="G84" s="12" t="s">
        <v>59</v>
      </c>
      <c r="H84" s="75" t="s">
        <v>5317</v>
      </c>
      <c r="I84" s="15">
        <v>90</v>
      </c>
      <c r="J84" s="15">
        <v>62</v>
      </c>
      <c r="K84" s="15">
        <v>31</v>
      </c>
      <c r="L84" s="15">
        <v>28</v>
      </c>
      <c r="M84" s="79">
        <v>43.244999999999997</v>
      </c>
      <c r="N84" s="101">
        <v>43.244999999999997</v>
      </c>
      <c r="O84" s="63">
        <v>2530</v>
      </c>
      <c r="P84" s="64">
        <f>Table22457891011234567891011121314151617181920212223242526272829303132333435363738394041424344[[#This Row],[PEMBULATAN]]*O84</f>
        <v>109409.84999999999</v>
      </c>
    </row>
    <row r="85" spans="1:16" ht="26.25" customHeight="1" x14ac:dyDescent="0.2">
      <c r="A85" s="13"/>
      <c r="B85" s="73"/>
      <c r="C85" s="71" t="s">
        <v>5908</v>
      </c>
      <c r="D85" s="76" t="s">
        <v>69</v>
      </c>
      <c r="E85" s="12">
        <v>44492</v>
      </c>
      <c r="F85" s="74" t="s">
        <v>523</v>
      </c>
      <c r="G85" s="12" t="s">
        <v>59</v>
      </c>
      <c r="H85" s="75" t="s">
        <v>5317</v>
      </c>
      <c r="I85" s="15">
        <v>100</v>
      </c>
      <c r="J85" s="15">
        <v>53</v>
      </c>
      <c r="K85" s="15">
        <v>41</v>
      </c>
      <c r="L85" s="15">
        <v>30</v>
      </c>
      <c r="M85" s="79">
        <v>54.325000000000003</v>
      </c>
      <c r="N85" s="101">
        <v>55</v>
      </c>
      <c r="O85" s="63">
        <v>2530</v>
      </c>
      <c r="P85" s="64">
        <f>Table22457891011234567891011121314151617181920212223242526272829303132333435363738394041424344[[#This Row],[PEMBULATAN]]*O85</f>
        <v>139150</v>
      </c>
    </row>
    <row r="86" spans="1:16" ht="26.25" customHeight="1" x14ac:dyDescent="0.2">
      <c r="A86" s="13"/>
      <c r="B86" s="73"/>
      <c r="C86" s="71" t="s">
        <v>5909</v>
      </c>
      <c r="D86" s="76" t="s">
        <v>69</v>
      </c>
      <c r="E86" s="12">
        <v>44492</v>
      </c>
      <c r="F86" s="74" t="s">
        <v>523</v>
      </c>
      <c r="G86" s="12" t="s">
        <v>59</v>
      </c>
      <c r="H86" s="75" t="s">
        <v>5317</v>
      </c>
      <c r="I86" s="15">
        <v>98</v>
      </c>
      <c r="J86" s="15">
        <v>50</v>
      </c>
      <c r="K86" s="15">
        <v>37</v>
      </c>
      <c r="L86" s="15">
        <v>18</v>
      </c>
      <c r="M86" s="79">
        <v>45.325000000000003</v>
      </c>
      <c r="N86" s="101">
        <v>45.325000000000003</v>
      </c>
      <c r="O86" s="63">
        <v>2530</v>
      </c>
      <c r="P86" s="64">
        <f>Table22457891011234567891011121314151617181920212223242526272829303132333435363738394041424344[[#This Row],[PEMBULATAN]]*O86</f>
        <v>114672.25</v>
      </c>
    </row>
    <row r="87" spans="1:16" ht="26.25" customHeight="1" x14ac:dyDescent="0.2">
      <c r="A87" s="13"/>
      <c r="B87" s="73"/>
      <c r="C87" s="71" t="s">
        <v>5910</v>
      </c>
      <c r="D87" s="76" t="s">
        <v>69</v>
      </c>
      <c r="E87" s="12">
        <v>44492</v>
      </c>
      <c r="F87" s="74" t="s">
        <v>523</v>
      </c>
      <c r="G87" s="12" t="s">
        <v>59</v>
      </c>
      <c r="H87" s="75" t="s">
        <v>5317</v>
      </c>
      <c r="I87" s="15">
        <v>93</v>
      </c>
      <c r="J87" s="15">
        <v>50</v>
      </c>
      <c r="K87" s="15">
        <v>40</v>
      </c>
      <c r="L87" s="15">
        <v>22</v>
      </c>
      <c r="M87" s="79">
        <v>46.5</v>
      </c>
      <c r="N87" s="101">
        <v>46.5</v>
      </c>
      <c r="O87" s="63">
        <v>2530</v>
      </c>
      <c r="P87" s="64">
        <f>Table22457891011234567891011121314151617181920212223242526272829303132333435363738394041424344[[#This Row],[PEMBULATAN]]*O87</f>
        <v>117645</v>
      </c>
    </row>
    <row r="88" spans="1:16" ht="26.25" customHeight="1" x14ac:dyDescent="0.2">
      <c r="A88" s="13"/>
      <c r="B88" s="73"/>
      <c r="C88" s="71" t="s">
        <v>5911</v>
      </c>
      <c r="D88" s="76" t="s">
        <v>69</v>
      </c>
      <c r="E88" s="12">
        <v>44492</v>
      </c>
      <c r="F88" s="74" t="s">
        <v>523</v>
      </c>
      <c r="G88" s="12" t="s">
        <v>59</v>
      </c>
      <c r="H88" s="75" t="s">
        <v>5317</v>
      </c>
      <c r="I88" s="15">
        <v>100</v>
      </c>
      <c r="J88" s="15">
        <v>57</v>
      </c>
      <c r="K88" s="15">
        <v>30</v>
      </c>
      <c r="L88" s="15">
        <v>13</v>
      </c>
      <c r="M88" s="79">
        <v>42.75</v>
      </c>
      <c r="N88" s="101">
        <v>42.75</v>
      </c>
      <c r="O88" s="63">
        <v>2530</v>
      </c>
      <c r="P88" s="64">
        <f>Table22457891011234567891011121314151617181920212223242526272829303132333435363738394041424344[[#This Row],[PEMBULATAN]]*O88</f>
        <v>108157.5</v>
      </c>
    </row>
    <row r="89" spans="1:16" ht="26.25" customHeight="1" x14ac:dyDescent="0.2">
      <c r="A89" s="13"/>
      <c r="B89" s="73"/>
      <c r="C89" s="71" t="s">
        <v>5912</v>
      </c>
      <c r="D89" s="76" t="s">
        <v>69</v>
      </c>
      <c r="E89" s="12">
        <v>44492</v>
      </c>
      <c r="F89" s="74" t="s">
        <v>523</v>
      </c>
      <c r="G89" s="12" t="s">
        <v>59</v>
      </c>
      <c r="H89" s="75" t="s">
        <v>5317</v>
      </c>
      <c r="I89" s="15">
        <v>60</v>
      </c>
      <c r="J89" s="15">
        <v>53</v>
      </c>
      <c r="K89" s="15">
        <v>27</v>
      </c>
      <c r="L89" s="15">
        <v>4</v>
      </c>
      <c r="M89" s="79">
        <v>21.465</v>
      </c>
      <c r="N89" s="101">
        <v>22</v>
      </c>
      <c r="O89" s="63">
        <v>2530</v>
      </c>
      <c r="P89" s="64">
        <f>Table22457891011234567891011121314151617181920212223242526272829303132333435363738394041424344[[#This Row],[PEMBULATAN]]*O89</f>
        <v>55660</v>
      </c>
    </row>
    <row r="90" spans="1:16" ht="26.25" customHeight="1" x14ac:dyDescent="0.2">
      <c r="A90" s="13"/>
      <c r="B90" s="73"/>
      <c r="C90" s="71" t="s">
        <v>5913</v>
      </c>
      <c r="D90" s="76" t="s">
        <v>69</v>
      </c>
      <c r="E90" s="12">
        <v>44492</v>
      </c>
      <c r="F90" s="74" t="s">
        <v>523</v>
      </c>
      <c r="G90" s="12" t="s">
        <v>59</v>
      </c>
      <c r="H90" s="75" t="s">
        <v>5317</v>
      </c>
      <c r="I90" s="15">
        <v>64</v>
      </c>
      <c r="J90" s="15">
        <v>59</v>
      </c>
      <c r="K90" s="15">
        <v>62</v>
      </c>
      <c r="L90" s="15">
        <v>50</v>
      </c>
      <c r="M90" s="79">
        <v>58.527999999999999</v>
      </c>
      <c r="N90" s="101">
        <v>58.527999999999999</v>
      </c>
      <c r="O90" s="63">
        <v>2530</v>
      </c>
      <c r="P90" s="64">
        <f>Table22457891011234567891011121314151617181920212223242526272829303132333435363738394041424344[[#This Row],[PEMBULATAN]]*O90</f>
        <v>148075.84</v>
      </c>
    </row>
    <row r="91" spans="1:16" ht="26.25" customHeight="1" x14ac:dyDescent="0.2">
      <c r="A91" s="13"/>
      <c r="B91" s="73"/>
      <c r="C91" s="71" t="s">
        <v>5914</v>
      </c>
      <c r="D91" s="76" t="s">
        <v>69</v>
      </c>
      <c r="E91" s="12">
        <v>44492</v>
      </c>
      <c r="F91" s="74" t="s">
        <v>523</v>
      </c>
      <c r="G91" s="12" t="s">
        <v>59</v>
      </c>
      <c r="H91" s="75" t="s">
        <v>5317</v>
      </c>
      <c r="I91" s="15">
        <v>64</v>
      </c>
      <c r="J91" s="15">
        <v>59</v>
      </c>
      <c r="K91" s="15">
        <v>62</v>
      </c>
      <c r="L91" s="15">
        <v>50</v>
      </c>
      <c r="M91" s="79">
        <v>58.527999999999999</v>
      </c>
      <c r="N91" s="101">
        <v>58.527999999999999</v>
      </c>
      <c r="O91" s="63">
        <v>2530</v>
      </c>
      <c r="P91" s="64">
        <f>Table22457891011234567891011121314151617181920212223242526272829303132333435363738394041424344[[#This Row],[PEMBULATAN]]*O91</f>
        <v>148075.84</v>
      </c>
    </row>
    <row r="92" spans="1:16" ht="26.25" customHeight="1" x14ac:dyDescent="0.2">
      <c r="A92" s="13"/>
      <c r="B92" s="73"/>
      <c r="C92" s="71" t="s">
        <v>5915</v>
      </c>
      <c r="D92" s="76" t="s">
        <v>69</v>
      </c>
      <c r="E92" s="12">
        <v>44492</v>
      </c>
      <c r="F92" s="74" t="s">
        <v>523</v>
      </c>
      <c r="G92" s="12" t="s">
        <v>59</v>
      </c>
      <c r="H92" s="75" t="s">
        <v>5317</v>
      </c>
      <c r="I92" s="15">
        <v>72</v>
      </c>
      <c r="J92" s="15">
        <v>52</v>
      </c>
      <c r="K92" s="15">
        <v>20</v>
      </c>
      <c r="L92" s="15">
        <v>5</v>
      </c>
      <c r="M92" s="79">
        <v>18.72</v>
      </c>
      <c r="N92" s="101">
        <v>18.72</v>
      </c>
      <c r="O92" s="63">
        <v>2530</v>
      </c>
      <c r="P92" s="64">
        <f>Table22457891011234567891011121314151617181920212223242526272829303132333435363738394041424344[[#This Row],[PEMBULATAN]]*O92</f>
        <v>47361.599999999999</v>
      </c>
    </row>
    <row r="93" spans="1:16" ht="26.25" customHeight="1" x14ac:dyDescent="0.2">
      <c r="A93" s="13"/>
      <c r="B93" s="73"/>
      <c r="C93" s="71" t="s">
        <v>5916</v>
      </c>
      <c r="D93" s="76" t="s">
        <v>69</v>
      </c>
      <c r="E93" s="12">
        <v>44492</v>
      </c>
      <c r="F93" s="74" t="s">
        <v>523</v>
      </c>
      <c r="G93" s="12" t="s">
        <v>59</v>
      </c>
      <c r="H93" s="75" t="s">
        <v>5317</v>
      </c>
      <c r="I93" s="15">
        <v>73</v>
      </c>
      <c r="J93" s="15">
        <v>52</v>
      </c>
      <c r="K93" s="15">
        <v>19</v>
      </c>
      <c r="L93" s="15">
        <v>3</v>
      </c>
      <c r="M93" s="79">
        <v>18.030999999999999</v>
      </c>
      <c r="N93" s="101">
        <v>18.030999999999999</v>
      </c>
      <c r="O93" s="63">
        <v>2530</v>
      </c>
      <c r="P93" s="64">
        <f>Table22457891011234567891011121314151617181920212223242526272829303132333435363738394041424344[[#This Row],[PEMBULATAN]]*O93</f>
        <v>45618.43</v>
      </c>
    </row>
    <row r="94" spans="1:16" ht="26.25" customHeight="1" x14ac:dyDescent="0.2">
      <c r="A94" s="13"/>
      <c r="B94" s="73"/>
      <c r="C94" s="71" t="s">
        <v>5917</v>
      </c>
      <c r="D94" s="76" t="s">
        <v>69</v>
      </c>
      <c r="E94" s="12">
        <v>44492</v>
      </c>
      <c r="F94" s="74" t="s">
        <v>523</v>
      </c>
      <c r="G94" s="12" t="s">
        <v>59</v>
      </c>
      <c r="H94" s="75" t="s">
        <v>5317</v>
      </c>
      <c r="I94" s="15">
        <v>70</v>
      </c>
      <c r="J94" s="15">
        <v>60</v>
      </c>
      <c r="K94" s="15">
        <v>28</v>
      </c>
      <c r="L94" s="15">
        <v>6</v>
      </c>
      <c r="M94" s="79">
        <v>29.4</v>
      </c>
      <c r="N94" s="101">
        <v>30</v>
      </c>
      <c r="O94" s="63">
        <v>2530</v>
      </c>
      <c r="P94" s="64">
        <f>Table22457891011234567891011121314151617181920212223242526272829303132333435363738394041424344[[#This Row],[PEMBULATAN]]*O94</f>
        <v>75900</v>
      </c>
    </row>
    <row r="95" spans="1:16" ht="26.25" customHeight="1" x14ac:dyDescent="0.2">
      <c r="A95" s="13"/>
      <c r="B95" s="73"/>
      <c r="C95" s="71" t="s">
        <v>5918</v>
      </c>
      <c r="D95" s="76" t="s">
        <v>69</v>
      </c>
      <c r="E95" s="12">
        <v>44492</v>
      </c>
      <c r="F95" s="74" t="s">
        <v>523</v>
      </c>
      <c r="G95" s="12" t="s">
        <v>59</v>
      </c>
      <c r="H95" s="75" t="s">
        <v>5317</v>
      </c>
      <c r="I95" s="15">
        <v>35</v>
      </c>
      <c r="J95" s="15">
        <v>27</v>
      </c>
      <c r="K95" s="15">
        <v>22</v>
      </c>
      <c r="L95" s="15">
        <v>2</v>
      </c>
      <c r="M95" s="79">
        <v>5.1974999999999998</v>
      </c>
      <c r="N95" s="101">
        <v>5.1974999999999998</v>
      </c>
      <c r="O95" s="63">
        <v>2530</v>
      </c>
      <c r="P95" s="64">
        <f>Table22457891011234567891011121314151617181920212223242526272829303132333435363738394041424344[[#This Row],[PEMBULATAN]]*O95</f>
        <v>13149.674999999999</v>
      </c>
    </row>
    <row r="96" spans="1:16" ht="26.25" customHeight="1" x14ac:dyDescent="0.2">
      <c r="A96" s="13"/>
      <c r="B96" s="73"/>
      <c r="C96" s="71" t="s">
        <v>5919</v>
      </c>
      <c r="D96" s="76" t="s">
        <v>69</v>
      </c>
      <c r="E96" s="12">
        <v>44492</v>
      </c>
      <c r="F96" s="74" t="s">
        <v>523</v>
      </c>
      <c r="G96" s="12" t="s">
        <v>59</v>
      </c>
      <c r="H96" s="75" t="s">
        <v>5317</v>
      </c>
      <c r="I96" s="15">
        <v>62</v>
      </c>
      <c r="J96" s="15">
        <v>40</v>
      </c>
      <c r="K96" s="15">
        <v>30</v>
      </c>
      <c r="L96" s="15">
        <v>6</v>
      </c>
      <c r="M96" s="79">
        <v>18.600000000000001</v>
      </c>
      <c r="N96" s="101">
        <v>18.600000000000001</v>
      </c>
      <c r="O96" s="63">
        <v>2530</v>
      </c>
      <c r="P96" s="64">
        <f>Table22457891011234567891011121314151617181920212223242526272829303132333435363738394041424344[[#This Row],[PEMBULATAN]]*O96</f>
        <v>47058</v>
      </c>
    </row>
    <row r="97" spans="1:16" ht="26.25" customHeight="1" x14ac:dyDescent="0.2">
      <c r="A97" s="13"/>
      <c r="B97" s="73"/>
      <c r="C97" s="71" t="s">
        <v>5920</v>
      </c>
      <c r="D97" s="76" t="s">
        <v>69</v>
      </c>
      <c r="E97" s="12">
        <v>44492</v>
      </c>
      <c r="F97" s="74" t="s">
        <v>523</v>
      </c>
      <c r="G97" s="12" t="s">
        <v>59</v>
      </c>
      <c r="H97" s="75" t="s">
        <v>5317</v>
      </c>
      <c r="I97" s="15">
        <v>50</v>
      </c>
      <c r="J97" s="15">
        <v>43</v>
      </c>
      <c r="K97" s="15">
        <v>17</v>
      </c>
      <c r="L97" s="15">
        <v>2</v>
      </c>
      <c r="M97" s="79">
        <v>9.1374999999999993</v>
      </c>
      <c r="N97" s="101">
        <v>9.1374999999999993</v>
      </c>
      <c r="O97" s="63">
        <v>2530</v>
      </c>
      <c r="P97" s="64">
        <f>Table22457891011234567891011121314151617181920212223242526272829303132333435363738394041424344[[#This Row],[PEMBULATAN]]*O97</f>
        <v>23117.875</v>
      </c>
    </row>
    <row r="98" spans="1:16" ht="26.25" customHeight="1" x14ac:dyDescent="0.2">
      <c r="A98" s="13"/>
      <c r="B98" s="73"/>
      <c r="C98" s="71" t="s">
        <v>5921</v>
      </c>
      <c r="D98" s="76" t="s">
        <v>69</v>
      </c>
      <c r="E98" s="12">
        <v>44492</v>
      </c>
      <c r="F98" s="74" t="s">
        <v>523</v>
      </c>
      <c r="G98" s="12" t="s">
        <v>59</v>
      </c>
      <c r="H98" s="75" t="s">
        <v>5317</v>
      </c>
      <c r="I98" s="15">
        <v>40</v>
      </c>
      <c r="J98" s="15">
        <v>54</v>
      </c>
      <c r="K98" s="15">
        <v>20</v>
      </c>
      <c r="L98" s="15">
        <v>7</v>
      </c>
      <c r="M98" s="79">
        <v>10.8</v>
      </c>
      <c r="N98" s="101">
        <v>10.8</v>
      </c>
      <c r="O98" s="63">
        <v>2530</v>
      </c>
      <c r="P98" s="64">
        <f>Table22457891011234567891011121314151617181920212223242526272829303132333435363738394041424344[[#This Row],[PEMBULATAN]]*O98</f>
        <v>27324</v>
      </c>
    </row>
    <row r="99" spans="1:16" ht="26.25" customHeight="1" x14ac:dyDescent="0.2">
      <c r="A99" s="13"/>
      <c r="B99" s="73"/>
      <c r="C99" s="71" t="s">
        <v>5922</v>
      </c>
      <c r="D99" s="76" t="s">
        <v>69</v>
      </c>
      <c r="E99" s="12">
        <v>44492</v>
      </c>
      <c r="F99" s="74" t="s">
        <v>523</v>
      </c>
      <c r="G99" s="12" t="s">
        <v>59</v>
      </c>
      <c r="H99" s="75" t="s">
        <v>5317</v>
      </c>
      <c r="I99" s="15">
        <v>60</v>
      </c>
      <c r="J99" s="15">
        <v>50</v>
      </c>
      <c r="K99" s="15">
        <v>20</v>
      </c>
      <c r="L99" s="15">
        <v>8</v>
      </c>
      <c r="M99" s="79">
        <v>15</v>
      </c>
      <c r="N99" s="101">
        <v>15</v>
      </c>
      <c r="O99" s="63">
        <v>2530</v>
      </c>
      <c r="P99" s="64">
        <f>Table22457891011234567891011121314151617181920212223242526272829303132333435363738394041424344[[#This Row],[PEMBULATAN]]*O99</f>
        <v>37950</v>
      </c>
    </row>
    <row r="100" spans="1:16" ht="26.25" customHeight="1" x14ac:dyDescent="0.2">
      <c r="A100" s="13"/>
      <c r="B100" s="73"/>
      <c r="C100" s="71" t="s">
        <v>5923</v>
      </c>
      <c r="D100" s="76" t="s">
        <v>69</v>
      </c>
      <c r="E100" s="12">
        <v>44492</v>
      </c>
      <c r="F100" s="74" t="s">
        <v>523</v>
      </c>
      <c r="G100" s="12" t="s">
        <v>59</v>
      </c>
      <c r="H100" s="75" t="s">
        <v>5317</v>
      </c>
      <c r="I100" s="15">
        <v>98</v>
      </c>
      <c r="J100" s="15">
        <v>38</v>
      </c>
      <c r="K100" s="15">
        <v>53</v>
      </c>
      <c r="L100" s="15">
        <v>35</v>
      </c>
      <c r="M100" s="79">
        <v>49.343000000000004</v>
      </c>
      <c r="N100" s="101">
        <v>50</v>
      </c>
      <c r="O100" s="63">
        <v>2530</v>
      </c>
      <c r="P100" s="64">
        <f>Table22457891011234567891011121314151617181920212223242526272829303132333435363738394041424344[[#This Row],[PEMBULATAN]]*O100</f>
        <v>126500</v>
      </c>
    </row>
    <row r="101" spans="1:16" ht="26.25" customHeight="1" x14ac:dyDescent="0.2">
      <c r="A101" s="13"/>
      <c r="B101" s="73"/>
      <c r="C101" s="71" t="s">
        <v>5924</v>
      </c>
      <c r="D101" s="76" t="s">
        <v>69</v>
      </c>
      <c r="E101" s="12">
        <v>44492</v>
      </c>
      <c r="F101" s="74" t="s">
        <v>523</v>
      </c>
      <c r="G101" s="12" t="s">
        <v>59</v>
      </c>
      <c r="H101" s="75" t="s">
        <v>5317</v>
      </c>
      <c r="I101" s="15">
        <v>95</v>
      </c>
      <c r="J101" s="15">
        <v>34</v>
      </c>
      <c r="K101" s="15">
        <v>54</v>
      </c>
      <c r="L101" s="15">
        <v>31</v>
      </c>
      <c r="M101" s="79">
        <v>43.604999999999997</v>
      </c>
      <c r="N101" s="101">
        <v>43.604999999999997</v>
      </c>
      <c r="O101" s="63">
        <v>2530</v>
      </c>
      <c r="P101" s="64">
        <f>Table22457891011234567891011121314151617181920212223242526272829303132333435363738394041424344[[#This Row],[PEMBULATAN]]*O101</f>
        <v>110320.65</v>
      </c>
    </row>
    <row r="102" spans="1:16" ht="26.25" customHeight="1" x14ac:dyDescent="0.2">
      <c r="A102" s="13"/>
      <c r="B102" s="73"/>
      <c r="C102" s="71" t="s">
        <v>5925</v>
      </c>
      <c r="D102" s="76" t="s">
        <v>69</v>
      </c>
      <c r="E102" s="12">
        <v>44492</v>
      </c>
      <c r="F102" s="74" t="s">
        <v>523</v>
      </c>
      <c r="G102" s="12" t="s">
        <v>59</v>
      </c>
      <c r="H102" s="75" t="s">
        <v>5317</v>
      </c>
      <c r="I102" s="15">
        <v>95</v>
      </c>
      <c r="J102" s="15">
        <v>32</v>
      </c>
      <c r="K102" s="15">
        <v>40</v>
      </c>
      <c r="L102" s="15">
        <v>13</v>
      </c>
      <c r="M102" s="79">
        <v>30.4</v>
      </c>
      <c r="N102" s="101">
        <v>31</v>
      </c>
      <c r="O102" s="63">
        <v>2530</v>
      </c>
      <c r="P102" s="64">
        <f>Table22457891011234567891011121314151617181920212223242526272829303132333435363738394041424344[[#This Row],[PEMBULATAN]]*O102</f>
        <v>78430</v>
      </c>
    </row>
    <row r="103" spans="1:16" ht="26.25" customHeight="1" x14ac:dyDescent="0.2">
      <c r="A103" s="13"/>
      <c r="B103" s="73"/>
      <c r="C103" s="71" t="s">
        <v>5926</v>
      </c>
      <c r="D103" s="76" t="s">
        <v>69</v>
      </c>
      <c r="E103" s="12">
        <v>44492</v>
      </c>
      <c r="F103" s="74" t="s">
        <v>523</v>
      </c>
      <c r="G103" s="12" t="s">
        <v>59</v>
      </c>
      <c r="H103" s="75" t="s">
        <v>5317</v>
      </c>
      <c r="I103" s="15">
        <v>78</v>
      </c>
      <c r="J103" s="15">
        <v>33</v>
      </c>
      <c r="K103" s="15">
        <v>12</v>
      </c>
      <c r="L103" s="15">
        <v>2</v>
      </c>
      <c r="M103" s="79">
        <v>7.7220000000000004</v>
      </c>
      <c r="N103" s="101">
        <v>7.7220000000000004</v>
      </c>
      <c r="O103" s="63">
        <v>2530</v>
      </c>
      <c r="P103" s="64">
        <f>Table22457891011234567891011121314151617181920212223242526272829303132333435363738394041424344[[#This Row],[PEMBULATAN]]*O103</f>
        <v>19536.66</v>
      </c>
    </row>
    <row r="104" spans="1:16" ht="26.25" customHeight="1" x14ac:dyDescent="0.2">
      <c r="A104" s="13"/>
      <c r="B104" s="73"/>
      <c r="C104" s="71" t="s">
        <v>5927</v>
      </c>
      <c r="D104" s="76" t="s">
        <v>69</v>
      </c>
      <c r="E104" s="12">
        <v>44492</v>
      </c>
      <c r="F104" s="74" t="s">
        <v>523</v>
      </c>
      <c r="G104" s="12" t="s">
        <v>59</v>
      </c>
      <c r="H104" s="75" t="s">
        <v>5317</v>
      </c>
      <c r="I104" s="15">
        <v>102</v>
      </c>
      <c r="J104" s="15">
        <v>57</v>
      </c>
      <c r="K104" s="15">
        <v>15</v>
      </c>
      <c r="L104" s="15">
        <v>16</v>
      </c>
      <c r="M104" s="79">
        <v>21.802499999999998</v>
      </c>
      <c r="N104" s="101">
        <v>21.802499999999998</v>
      </c>
      <c r="O104" s="63">
        <v>2530</v>
      </c>
      <c r="P104" s="64">
        <f>Table22457891011234567891011121314151617181920212223242526272829303132333435363738394041424344[[#This Row],[PEMBULATAN]]*O104</f>
        <v>55160.324999999997</v>
      </c>
    </row>
    <row r="105" spans="1:16" ht="26.25" customHeight="1" x14ac:dyDescent="0.2">
      <c r="A105" s="13"/>
      <c r="B105" s="73"/>
      <c r="C105" s="71" t="s">
        <v>5928</v>
      </c>
      <c r="D105" s="76" t="s">
        <v>69</v>
      </c>
      <c r="E105" s="12">
        <v>44492</v>
      </c>
      <c r="F105" s="74" t="s">
        <v>523</v>
      </c>
      <c r="G105" s="12" t="s">
        <v>59</v>
      </c>
      <c r="H105" s="75" t="s">
        <v>5317</v>
      </c>
      <c r="I105" s="15">
        <v>125</v>
      </c>
      <c r="J105" s="15">
        <v>50</v>
      </c>
      <c r="K105" s="15">
        <v>40</v>
      </c>
      <c r="L105" s="15">
        <v>1</v>
      </c>
      <c r="M105" s="79">
        <v>62.5</v>
      </c>
      <c r="N105" s="101">
        <v>62.5</v>
      </c>
      <c r="O105" s="63">
        <v>2530</v>
      </c>
      <c r="P105" s="64">
        <f>Table22457891011234567891011121314151617181920212223242526272829303132333435363738394041424344[[#This Row],[PEMBULATAN]]*O105</f>
        <v>158125</v>
      </c>
    </row>
    <row r="106" spans="1:16" ht="26.25" customHeight="1" x14ac:dyDescent="0.2">
      <c r="A106" s="13"/>
      <c r="B106" s="73"/>
      <c r="C106" s="71" t="s">
        <v>5929</v>
      </c>
      <c r="D106" s="76" t="s">
        <v>69</v>
      </c>
      <c r="E106" s="12">
        <v>44492</v>
      </c>
      <c r="F106" s="74" t="s">
        <v>523</v>
      </c>
      <c r="G106" s="12" t="s">
        <v>59</v>
      </c>
      <c r="H106" s="75" t="s">
        <v>5317</v>
      </c>
      <c r="I106" s="15">
        <v>48</v>
      </c>
      <c r="J106" s="15">
        <v>35</v>
      </c>
      <c r="K106" s="15">
        <v>53</v>
      </c>
      <c r="L106" s="15">
        <v>16</v>
      </c>
      <c r="M106" s="79">
        <v>22.26</v>
      </c>
      <c r="N106" s="101">
        <v>22.26</v>
      </c>
      <c r="O106" s="63">
        <v>2530</v>
      </c>
      <c r="P106" s="64">
        <f>Table22457891011234567891011121314151617181920212223242526272829303132333435363738394041424344[[#This Row],[PEMBULATAN]]*O106</f>
        <v>56317.8</v>
      </c>
    </row>
    <row r="107" spans="1:16" ht="26.25" customHeight="1" x14ac:dyDescent="0.2">
      <c r="A107" s="13"/>
      <c r="B107" s="73"/>
      <c r="C107" s="71" t="s">
        <v>5930</v>
      </c>
      <c r="D107" s="76" t="s">
        <v>69</v>
      </c>
      <c r="E107" s="12">
        <v>44492</v>
      </c>
      <c r="F107" s="74" t="s">
        <v>523</v>
      </c>
      <c r="G107" s="12" t="s">
        <v>59</v>
      </c>
      <c r="H107" s="75" t="s">
        <v>5317</v>
      </c>
      <c r="I107" s="15">
        <v>61</v>
      </c>
      <c r="J107" s="15">
        <v>38</v>
      </c>
      <c r="K107" s="15">
        <v>25</v>
      </c>
      <c r="L107" s="15">
        <v>6</v>
      </c>
      <c r="M107" s="79">
        <v>14.487500000000001</v>
      </c>
      <c r="N107" s="101">
        <v>15</v>
      </c>
      <c r="O107" s="63">
        <v>2530</v>
      </c>
      <c r="P107" s="64">
        <f>Table22457891011234567891011121314151617181920212223242526272829303132333435363738394041424344[[#This Row],[PEMBULATAN]]*O107</f>
        <v>37950</v>
      </c>
    </row>
    <row r="108" spans="1:16" ht="26.25" customHeight="1" x14ac:dyDescent="0.2">
      <c r="A108" s="13"/>
      <c r="B108" s="73"/>
      <c r="C108" s="71" t="s">
        <v>5931</v>
      </c>
      <c r="D108" s="76" t="s">
        <v>69</v>
      </c>
      <c r="E108" s="12">
        <v>44492</v>
      </c>
      <c r="F108" s="74" t="s">
        <v>523</v>
      </c>
      <c r="G108" s="12" t="s">
        <v>59</v>
      </c>
      <c r="H108" s="75" t="s">
        <v>5317</v>
      </c>
      <c r="I108" s="15">
        <v>103</v>
      </c>
      <c r="J108" s="15">
        <v>10</v>
      </c>
      <c r="K108" s="15">
        <v>10</v>
      </c>
      <c r="L108" s="15">
        <v>1</v>
      </c>
      <c r="M108" s="79">
        <v>2.5750000000000002</v>
      </c>
      <c r="N108" s="101">
        <v>2.5750000000000002</v>
      </c>
      <c r="O108" s="63">
        <v>2530</v>
      </c>
      <c r="P108" s="64">
        <f>Table22457891011234567891011121314151617181920212223242526272829303132333435363738394041424344[[#This Row],[PEMBULATAN]]*O108</f>
        <v>6514.75</v>
      </c>
    </row>
    <row r="109" spans="1:16" ht="26.25" customHeight="1" x14ac:dyDescent="0.2">
      <c r="A109" s="13"/>
      <c r="B109" s="73"/>
      <c r="C109" s="71" t="s">
        <v>5932</v>
      </c>
      <c r="D109" s="76" t="s">
        <v>69</v>
      </c>
      <c r="E109" s="12">
        <v>44492</v>
      </c>
      <c r="F109" s="74" t="s">
        <v>523</v>
      </c>
      <c r="G109" s="12" t="s">
        <v>59</v>
      </c>
      <c r="H109" s="75" t="s">
        <v>5317</v>
      </c>
      <c r="I109" s="15">
        <v>72</v>
      </c>
      <c r="J109" s="15">
        <v>36</v>
      </c>
      <c r="K109" s="15">
        <v>36</v>
      </c>
      <c r="L109" s="15">
        <v>12</v>
      </c>
      <c r="M109" s="79">
        <v>23.327999999999999</v>
      </c>
      <c r="N109" s="101">
        <v>24</v>
      </c>
      <c r="O109" s="63">
        <v>2530</v>
      </c>
      <c r="P109" s="64">
        <f>Table22457891011234567891011121314151617181920212223242526272829303132333435363738394041424344[[#This Row],[PEMBULATAN]]*O109</f>
        <v>60720</v>
      </c>
    </row>
    <row r="110" spans="1:16" ht="26.25" customHeight="1" x14ac:dyDescent="0.2">
      <c r="A110" s="13"/>
      <c r="B110" s="73"/>
      <c r="C110" s="71" t="s">
        <v>5933</v>
      </c>
      <c r="D110" s="76" t="s">
        <v>69</v>
      </c>
      <c r="E110" s="12">
        <v>44492</v>
      </c>
      <c r="F110" s="74" t="s">
        <v>523</v>
      </c>
      <c r="G110" s="12" t="s">
        <v>59</v>
      </c>
      <c r="H110" s="75" t="s">
        <v>5317</v>
      </c>
      <c r="I110" s="15">
        <v>101</v>
      </c>
      <c r="J110" s="15">
        <v>62</v>
      </c>
      <c r="K110" s="15">
        <v>35</v>
      </c>
      <c r="L110" s="15">
        <v>27</v>
      </c>
      <c r="M110" s="79">
        <v>54.792499999999997</v>
      </c>
      <c r="N110" s="101">
        <v>54.792499999999997</v>
      </c>
      <c r="O110" s="63">
        <v>2530</v>
      </c>
      <c r="P110" s="64">
        <f>Table22457891011234567891011121314151617181920212223242526272829303132333435363738394041424344[[#This Row],[PEMBULATAN]]*O110</f>
        <v>138625.02499999999</v>
      </c>
    </row>
    <row r="111" spans="1:16" ht="26.25" customHeight="1" x14ac:dyDescent="0.2">
      <c r="A111" s="13"/>
      <c r="B111" s="73"/>
      <c r="C111" s="71" t="s">
        <v>5934</v>
      </c>
      <c r="D111" s="76" t="s">
        <v>69</v>
      </c>
      <c r="E111" s="12">
        <v>44492</v>
      </c>
      <c r="F111" s="74" t="s">
        <v>523</v>
      </c>
      <c r="G111" s="12" t="s">
        <v>59</v>
      </c>
      <c r="H111" s="75" t="s">
        <v>5317</v>
      </c>
      <c r="I111" s="15">
        <v>96</v>
      </c>
      <c r="J111" s="15">
        <v>56</v>
      </c>
      <c r="K111" s="15">
        <v>25</v>
      </c>
      <c r="L111" s="15">
        <v>20</v>
      </c>
      <c r="M111" s="79">
        <v>33.6</v>
      </c>
      <c r="N111" s="101">
        <v>33.6</v>
      </c>
      <c r="O111" s="63">
        <v>2530</v>
      </c>
      <c r="P111" s="64">
        <f>Table22457891011234567891011121314151617181920212223242526272829303132333435363738394041424344[[#This Row],[PEMBULATAN]]*O111</f>
        <v>85008</v>
      </c>
    </row>
    <row r="112" spans="1:16" ht="26.25" customHeight="1" x14ac:dyDescent="0.2">
      <c r="A112" s="13"/>
      <c r="B112" s="73"/>
      <c r="C112" s="71" t="s">
        <v>5935</v>
      </c>
      <c r="D112" s="76" t="s">
        <v>69</v>
      </c>
      <c r="E112" s="12">
        <v>44492</v>
      </c>
      <c r="F112" s="74" t="s">
        <v>523</v>
      </c>
      <c r="G112" s="12" t="s">
        <v>59</v>
      </c>
      <c r="H112" s="75" t="s">
        <v>5317</v>
      </c>
      <c r="I112" s="15">
        <v>80</v>
      </c>
      <c r="J112" s="15">
        <v>62</v>
      </c>
      <c r="K112" s="15">
        <v>20</v>
      </c>
      <c r="L112" s="15">
        <v>11</v>
      </c>
      <c r="M112" s="79">
        <v>24.8</v>
      </c>
      <c r="N112" s="101">
        <v>24.8</v>
      </c>
      <c r="O112" s="63">
        <v>2530</v>
      </c>
      <c r="P112" s="64">
        <f>Table22457891011234567891011121314151617181920212223242526272829303132333435363738394041424344[[#This Row],[PEMBULATAN]]*O112</f>
        <v>62744</v>
      </c>
    </row>
    <row r="113" spans="1:16" ht="26.25" customHeight="1" x14ac:dyDescent="0.2">
      <c r="A113" s="13"/>
      <c r="B113" s="73"/>
      <c r="C113" s="71" t="s">
        <v>5936</v>
      </c>
      <c r="D113" s="76" t="s">
        <v>69</v>
      </c>
      <c r="E113" s="12">
        <v>44492</v>
      </c>
      <c r="F113" s="74" t="s">
        <v>523</v>
      </c>
      <c r="G113" s="12" t="s">
        <v>59</v>
      </c>
      <c r="H113" s="75" t="s">
        <v>5317</v>
      </c>
      <c r="I113" s="15">
        <v>68</v>
      </c>
      <c r="J113" s="15">
        <v>45</v>
      </c>
      <c r="K113" s="15">
        <v>20</v>
      </c>
      <c r="L113" s="15">
        <v>4</v>
      </c>
      <c r="M113" s="79">
        <v>15.3</v>
      </c>
      <c r="N113" s="101">
        <v>16</v>
      </c>
      <c r="O113" s="63">
        <v>2530</v>
      </c>
      <c r="P113" s="64">
        <f>Table22457891011234567891011121314151617181920212223242526272829303132333435363738394041424344[[#This Row],[PEMBULATAN]]*O113</f>
        <v>40480</v>
      </c>
    </row>
    <row r="114" spans="1:16" ht="26.25" customHeight="1" x14ac:dyDescent="0.2">
      <c r="A114" s="13"/>
      <c r="B114" s="73"/>
      <c r="C114" s="71" t="s">
        <v>5937</v>
      </c>
      <c r="D114" s="76" t="s">
        <v>69</v>
      </c>
      <c r="E114" s="12">
        <v>44492</v>
      </c>
      <c r="F114" s="74" t="s">
        <v>523</v>
      </c>
      <c r="G114" s="12" t="s">
        <v>59</v>
      </c>
      <c r="H114" s="75" t="s">
        <v>5317</v>
      </c>
      <c r="I114" s="15">
        <v>69</v>
      </c>
      <c r="J114" s="15">
        <v>61</v>
      </c>
      <c r="K114" s="15">
        <v>25</v>
      </c>
      <c r="L114" s="15">
        <v>21</v>
      </c>
      <c r="M114" s="79">
        <v>26.306249999999999</v>
      </c>
      <c r="N114" s="101">
        <v>26.306249999999999</v>
      </c>
      <c r="O114" s="63">
        <v>2530</v>
      </c>
      <c r="P114" s="64">
        <f>Table22457891011234567891011121314151617181920212223242526272829303132333435363738394041424344[[#This Row],[PEMBULATAN]]*O114</f>
        <v>66554.8125</v>
      </c>
    </row>
    <row r="115" spans="1:16" ht="26.25" customHeight="1" x14ac:dyDescent="0.2">
      <c r="A115" s="13"/>
      <c r="B115" s="73"/>
      <c r="C115" s="71" t="s">
        <v>5938</v>
      </c>
      <c r="D115" s="76" t="s">
        <v>69</v>
      </c>
      <c r="E115" s="12">
        <v>44492</v>
      </c>
      <c r="F115" s="74" t="s">
        <v>523</v>
      </c>
      <c r="G115" s="12" t="s">
        <v>59</v>
      </c>
      <c r="H115" s="75" t="s">
        <v>5317</v>
      </c>
      <c r="I115" s="15">
        <v>63</v>
      </c>
      <c r="J115" s="15">
        <v>68</v>
      </c>
      <c r="K115" s="15">
        <v>61</v>
      </c>
      <c r="L115" s="15">
        <v>11</v>
      </c>
      <c r="M115" s="79">
        <v>65.331000000000003</v>
      </c>
      <c r="N115" s="101">
        <v>66</v>
      </c>
      <c r="O115" s="63">
        <v>2530</v>
      </c>
      <c r="P115" s="64">
        <f>Table22457891011234567891011121314151617181920212223242526272829303132333435363738394041424344[[#This Row],[PEMBULATAN]]*O115</f>
        <v>166980</v>
      </c>
    </row>
    <row r="116" spans="1:16" ht="26.25" customHeight="1" x14ac:dyDescent="0.2">
      <c r="A116" s="13"/>
      <c r="B116" s="73"/>
      <c r="C116" s="71" t="s">
        <v>5939</v>
      </c>
      <c r="D116" s="76" t="s">
        <v>69</v>
      </c>
      <c r="E116" s="12">
        <v>44492</v>
      </c>
      <c r="F116" s="74" t="s">
        <v>523</v>
      </c>
      <c r="G116" s="12" t="s">
        <v>59</v>
      </c>
      <c r="H116" s="75" t="s">
        <v>5317</v>
      </c>
      <c r="I116" s="15">
        <v>62</v>
      </c>
      <c r="J116" s="15">
        <v>50</v>
      </c>
      <c r="K116" s="15">
        <v>23</v>
      </c>
      <c r="L116" s="15">
        <v>10</v>
      </c>
      <c r="M116" s="79">
        <v>17.824999999999999</v>
      </c>
      <c r="N116" s="101">
        <v>17.824999999999999</v>
      </c>
      <c r="O116" s="63">
        <v>2530</v>
      </c>
      <c r="P116" s="64">
        <f>Table22457891011234567891011121314151617181920212223242526272829303132333435363738394041424344[[#This Row],[PEMBULATAN]]*O116</f>
        <v>45097.25</v>
      </c>
    </row>
    <row r="117" spans="1:16" ht="26.25" customHeight="1" x14ac:dyDescent="0.2">
      <c r="A117" s="13"/>
      <c r="B117" s="73"/>
      <c r="C117" s="71" t="s">
        <v>5940</v>
      </c>
      <c r="D117" s="76" t="s">
        <v>69</v>
      </c>
      <c r="E117" s="12">
        <v>44492</v>
      </c>
      <c r="F117" s="74" t="s">
        <v>523</v>
      </c>
      <c r="G117" s="12" t="s">
        <v>59</v>
      </c>
      <c r="H117" s="75" t="s">
        <v>5317</v>
      </c>
      <c r="I117" s="15">
        <v>50</v>
      </c>
      <c r="J117" s="15">
        <v>33</v>
      </c>
      <c r="K117" s="15">
        <v>28</v>
      </c>
      <c r="L117" s="15">
        <v>3</v>
      </c>
      <c r="M117" s="79">
        <v>11.55</v>
      </c>
      <c r="N117" s="101">
        <v>11.55</v>
      </c>
      <c r="O117" s="63">
        <v>2530</v>
      </c>
      <c r="P117" s="64">
        <f>Table22457891011234567891011121314151617181920212223242526272829303132333435363738394041424344[[#This Row],[PEMBULATAN]]*O117</f>
        <v>29221.5</v>
      </c>
    </row>
    <row r="118" spans="1:16" ht="26.25" customHeight="1" x14ac:dyDescent="0.2">
      <c r="A118" s="13"/>
      <c r="B118" s="73"/>
      <c r="C118" s="71" t="s">
        <v>5941</v>
      </c>
      <c r="D118" s="76" t="s">
        <v>69</v>
      </c>
      <c r="E118" s="12">
        <v>44492</v>
      </c>
      <c r="F118" s="74" t="s">
        <v>523</v>
      </c>
      <c r="G118" s="12" t="s">
        <v>59</v>
      </c>
      <c r="H118" s="75" t="s">
        <v>5317</v>
      </c>
      <c r="I118" s="15">
        <v>53</v>
      </c>
      <c r="J118" s="15">
        <v>40</v>
      </c>
      <c r="K118" s="15">
        <v>25</v>
      </c>
      <c r="L118" s="15">
        <v>4</v>
      </c>
      <c r="M118" s="79">
        <v>13.25</v>
      </c>
      <c r="N118" s="101">
        <v>13.25</v>
      </c>
      <c r="O118" s="63">
        <v>2530</v>
      </c>
      <c r="P118" s="64">
        <f>Table22457891011234567891011121314151617181920212223242526272829303132333435363738394041424344[[#This Row],[PEMBULATAN]]*O118</f>
        <v>33522.5</v>
      </c>
    </row>
    <row r="119" spans="1:16" ht="26.25" customHeight="1" x14ac:dyDescent="0.2">
      <c r="A119" s="13"/>
      <c r="B119" s="73"/>
      <c r="C119" s="71" t="s">
        <v>5942</v>
      </c>
      <c r="D119" s="76" t="s">
        <v>69</v>
      </c>
      <c r="E119" s="12">
        <v>44492</v>
      </c>
      <c r="F119" s="74" t="s">
        <v>523</v>
      </c>
      <c r="G119" s="12" t="s">
        <v>59</v>
      </c>
      <c r="H119" s="75" t="s">
        <v>5317</v>
      </c>
      <c r="I119" s="15">
        <v>60</v>
      </c>
      <c r="J119" s="15">
        <v>40</v>
      </c>
      <c r="K119" s="15">
        <v>21</v>
      </c>
      <c r="L119" s="15">
        <v>5</v>
      </c>
      <c r="M119" s="79">
        <v>12.6</v>
      </c>
      <c r="N119" s="101">
        <v>12.6</v>
      </c>
      <c r="O119" s="63">
        <v>2530</v>
      </c>
      <c r="P119" s="64">
        <f>Table22457891011234567891011121314151617181920212223242526272829303132333435363738394041424344[[#This Row],[PEMBULATAN]]*O119</f>
        <v>31878</v>
      </c>
    </row>
    <row r="120" spans="1:16" ht="26.25" customHeight="1" x14ac:dyDescent="0.2">
      <c r="A120" s="13"/>
      <c r="B120" s="73"/>
      <c r="C120" s="71" t="s">
        <v>5943</v>
      </c>
      <c r="D120" s="76" t="s">
        <v>69</v>
      </c>
      <c r="E120" s="12">
        <v>44492</v>
      </c>
      <c r="F120" s="74" t="s">
        <v>523</v>
      </c>
      <c r="G120" s="12" t="s">
        <v>59</v>
      </c>
      <c r="H120" s="75" t="s">
        <v>5317</v>
      </c>
      <c r="I120" s="15">
        <v>70</v>
      </c>
      <c r="J120" s="15">
        <v>32</v>
      </c>
      <c r="K120" s="15">
        <v>20</v>
      </c>
      <c r="L120" s="15">
        <v>6</v>
      </c>
      <c r="M120" s="79">
        <v>11.2</v>
      </c>
      <c r="N120" s="101">
        <v>11.2</v>
      </c>
      <c r="O120" s="63">
        <v>2530</v>
      </c>
      <c r="P120" s="64">
        <f>Table22457891011234567891011121314151617181920212223242526272829303132333435363738394041424344[[#This Row],[PEMBULATAN]]*O120</f>
        <v>28336</v>
      </c>
    </row>
    <row r="121" spans="1:16" ht="26.25" customHeight="1" x14ac:dyDescent="0.2">
      <c r="A121" s="13"/>
      <c r="B121" s="73"/>
      <c r="C121" s="71" t="s">
        <v>5944</v>
      </c>
      <c r="D121" s="76" t="s">
        <v>69</v>
      </c>
      <c r="E121" s="12">
        <v>44492</v>
      </c>
      <c r="F121" s="74" t="s">
        <v>523</v>
      </c>
      <c r="G121" s="12" t="s">
        <v>59</v>
      </c>
      <c r="H121" s="75" t="s">
        <v>5317</v>
      </c>
      <c r="I121" s="15">
        <v>66</v>
      </c>
      <c r="J121" s="15">
        <v>60</v>
      </c>
      <c r="K121" s="15">
        <v>33</v>
      </c>
      <c r="L121" s="15">
        <v>8</v>
      </c>
      <c r="M121" s="79">
        <v>32.67</v>
      </c>
      <c r="N121" s="101">
        <v>32.67</v>
      </c>
      <c r="O121" s="63">
        <v>2530</v>
      </c>
      <c r="P121" s="64">
        <f>Table22457891011234567891011121314151617181920212223242526272829303132333435363738394041424344[[#This Row],[PEMBULATAN]]*O121</f>
        <v>82655.100000000006</v>
      </c>
    </row>
    <row r="122" spans="1:16" ht="26.25" customHeight="1" x14ac:dyDescent="0.2">
      <c r="A122" s="13"/>
      <c r="B122" s="73"/>
      <c r="C122" s="71" t="s">
        <v>5945</v>
      </c>
      <c r="D122" s="76" t="s">
        <v>69</v>
      </c>
      <c r="E122" s="12">
        <v>44492</v>
      </c>
      <c r="F122" s="74" t="s">
        <v>523</v>
      </c>
      <c r="G122" s="12" t="s">
        <v>59</v>
      </c>
      <c r="H122" s="75" t="s">
        <v>5317</v>
      </c>
      <c r="I122" s="15">
        <v>70</v>
      </c>
      <c r="J122" s="15">
        <v>40</v>
      </c>
      <c r="K122" s="15">
        <v>16</v>
      </c>
      <c r="L122" s="15">
        <v>6</v>
      </c>
      <c r="M122" s="79">
        <v>11.2</v>
      </c>
      <c r="N122" s="101">
        <v>11.2</v>
      </c>
      <c r="O122" s="63">
        <v>2530</v>
      </c>
      <c r="P122" s="64">
        <f>Table22457891011234567891011121314151617181920212223242526272829303132333435363738394041424344[[#This Row],[PEMBULATAN]]*O122</f>
        <v>28336</v>
      </c>
    </row>
    <row r="123" spans="1:16" ht="26.25" customHeight="1" x14ac:dyDescent="0.2">
      <c r="A123" s="13"/>
      <c r="B123" s="106"/>
      <c r="C123" s="71" t="s">
        <v>5946</v>
      </c>
      <c r="D123" s="76" t="s">
        <v>69</v>
      </c>
      <c r="E123" s="12">
        <v>44492</v>
      </c>
      <c r="F123" s="74" t="s">
        <v>523</v>
      </c>
      <c r="G123" s="12" t="s">
        <v>59</v>
      </c>
      <c r="H123" s="75" t="s">
        <v>5317</v>
      </c>
      <c r="I123" s="15">
        <v>50</v>
      </c>
      <c r="J123" s="15">
        <v>42</v>
      </c>
      <c r="K123" s="15">
        <v>17</v>
      </c>
      <c r="L123" s="15">
        <v>5</v>
      </c>
      <c r="M123" s="79">
        <v>8.9250000000000007</v>
      </c>
      <c r="N123" s="101">
        <v>8.9250000000000007</v>
      </c>
      <c r="O123" s="63">
        <v>2530</v>
      </c>
      <c r="P123" s="64">
        <f>Table22457891011234567891011121314151617181920212223242526272829303132333435363738394041424344[[#This Row],[PEMBULATAN]]*O123</f>
        <v>22580.25</v>
      </c>
    </row>
    <row r="124" spans="1:16" ht="26.25" customHeight="1" x14ac:dyDescent="0.2">
      <c r="A124" s="13"/>
      <c r="B124" s="73" t="s">
        <v>5947</v>
      </c>
      <c r="C124" s="71" t="s">
        <v>5948</v>
      </c>
      <c r="D124" s="76" t="s">
        <v>69</v>
      </c>
      <c r="E124" s="12">
        <v>44492</v>
      </c>
      <c r="F124" s="74" t="s">
        <v>523</v>
      </c>
      <c r="G124" s="12" t="s">
        <v>59</v>
      </c>
      <c r="H124" s="75" t="s">
        <v>5317</v>
      </c>
      <c r="I124" s="15">
        <v>50</v>
      </c>
      <c r="J124" s="15">
        <v>32</v>
      </c>
      <c r="K124" s="15">
        <v>22</v>
      </c>
      <c r="L124" s="15">
        <v>9</v>
      </c>
      <c r="M124" s="79">
        <v>8.8000000000000007</v>
      </c>
      <c r="N124" s="101">
        <v>9</v>
      </c>
      <c r="O124" s="63">
        <v>2530</v>
      </c>
      <c r="P124" s="64">
        <f>Table22457891011234567891011121314151617181920212223242526272829303132333435363738394041424344[[#This Row],[PEMBULATAN]]*O124</f>
        <v>22770</v>
      </c>
    </row>
    <row r="125" spans="1:16" ht="26.25" customHeight="1" x14ac:dyDescent="0.2">
      <c r="A125" s="13"/>
      <c r="B125" s="73"/>
      <c r="C125" s="71" t="s">
        <v>5949</v>
      </c>
      <c r="D125" s="76" t="s">
        <v>69</v>
      </c>
      <c r="E125" s="12">
        <v>44492</v>
      </c>
      <c r="F125" s="74" t="s">
        <v>523</v>
      </c>
      <c r="G125" s="12" t="s">
        <v>59</v>
      </c>
      <c r="H125" s="75" t="s">
        <v>5317</v>
      </c>
      <c r="I125" s="15">
        <v>67</v>
      </c>
      <c r="J125" s="15">
        <v>50</v>
      </c>
      <c r="K125" s="15">
        <v>24</v>
      </c>
      <c r="L125" s="15">
        <v>7</v>
      </c>
      <c r="M125" s="79">
        <v>20.100000000000001</v>
      </c>
      <c r="N125" s="101">
        <v>20.100000000000001</v>
      </c>
      <c r="O125" s="63">
        <v>2530</v>
      </c>
      <c r="P125" s="64">
        <f>Table22457891011234567891011121314151617181920212223242526272829303132333435363738394041424344[[#This Row],[PEMBULATAN]]*O125</f>
        <v>50853</v>
      </c>
    </row>
    <row r="126" spans="1:16" ht="26.25" customHeight="1" x14ac:dyDescent="0.2">
      <c r="A126" s="13"/>
      <c r="B126" s="73"/>
      <c r="C126" s="71" t="s">
        <v>5950</v>
      </c>
      <c r="D126" s="76" t="s">
        <v>69</v>
      </c>
      <c r="E126" s="12">
        <v>44492</v>
      </c>
      <c r="F126" s="74" t="s">
        <v>523</v>
      </c>
      <c r="G126" s="12" t="s">
        <v>59</v>
      </c>
      <c r="H126" s="75" t="s">
        <v>5317</v>
      </c>
      <c r="I126" s="15">
        <v>56</v>
      </c>
      <c r="J126" s="15">
        <v>37</v>
      </c>
      <c r="K126" s="15">
        <v>14</v>
      </c>
      <c r="L126" s="15">
        <v>6</v>
      </c>
      <c r="M126" s="79">
        <v>7.2519999999999998</v>
      </c>
      <c r="N126" s="101">
        <v>7.2519999999999998</v>
      </c>
      <c r="O126" s="63">
        <v>2530</v>
      </c>
      <c r="P126" s="64">
        <f>Table22457891011234567891011121314151617181920212223242526272829303132333435363738394041424344[[#This Row],[PEMBULATAN]]*O126</f>
        <v>18347.559999999998</v>
      </c>
    </row>
    <row r="127" spans="1:16" ht="26.25" customHeight="1" x14ac:dyDescent="0.2">
      <c r="A127" s="13"/>
      <c r="B127" s="73"/>
      <c r="C127" s="71" t="s">
        <v>5951</v>
      </c>
      <c r="D127" s="76" t="s">
        <v>69</v>
      </c>
      <c r="E127" s="12">
        <v>44492</v>
      </c>
      <c r="F127" s="74" t="s">
        <v>523</v>
      </c>
      <c r="G127" s="12" t="s">
        <v>59</v>
      </c>
      <c r="H127" s="75" t="s">
        <v>5317</v>
      </c>
      <c r="I127" s="15">
        <v>40</v>
      </c>
      <c r="J127" s="15">
        <v>21</v>
      </c>
      <c r="K127" s="15">
        <v>15</v>
      </c>
      <c r="L127" s="15">
        <v>7</v>
      </c>
      <c r="M127" s="79">
        <v>3.15</v>
      </c>
      <c r="N127" s="101">
        <v>7</v>
      </c>
      <c r="O127" s="63">
        <v>2530</v>
      </c>
      <c r="P127" s="64">
        <f>Table22457891011234567891011121314151617181920212223242526272829303132333435363738394041424344[[#This Row],[PEMBULATAN]]*O127</f>
        <v>17710</v>
      </c>
    </row>
    <row r="128" spans="1:16" ht="26.25" customHeight="1" x14ac:dyDescent="0.2">
      <c r="A128" s="13"/>
      <c r="B128" s="73"/>
      <c r="C128" s="71" t="s">
        <v>5952</v>
      </c>
      <c r="D128" s="76" t="s">
        <v>69</v>
      </c>
      <c r="E128" s="12">
        <v>44492</v>
      </c>
      <c r="F128" s="74" t="s">
        <v>523</v>
      </c>
      <c r="G128" s="12" t="s">
        <v>59</v>
      </c>
      <c r="H128" s="75" t="s">
        <v>5317</v>
      </c>
      <c r="I128" s="15">
        <v>98</v>
      </c>
      <c r="J128" s="15">
        <v>53</v>
      </c>
      <c r="K128" s="15">
        <v>19</v>
      </c>
      <c r="L128" s="15">
        <v>9</v>
      </c>
      <c r="M128" s="79">
        <v>24.671500000000002</v>
      </c>
      <c r="N128" s="101">
        <v>24.671500000000002</v>
      </c>
      <c r="O128" s="63">
        <v>2530</v>
      </c>
      <c r="P128" s="64">
        <f>Table22457891011234567891011121314151617181920212223242526272829303132333435363738394041424344[[#This Row],[PEMBULATAN]]*O128</f>
        <v>62418.895000000004</v>
      </c>
    </row>
    <row r="129" spans="1:16" ht="26.25" customHeight="1" x14ac:dyDescent="0.2">
      <c r="A129" s="13"/>
      <c r="B129" s="73"/>
      <c r="C129" s="71" t="s">
        <v>5953</v>
      </c>
      <c r="D129" s="76" t="s">
        <v>69</v>
      </c>
      <c r="E129" s="12">
        <v>44492</v>
      </c>
      <c r="F129" s="74" t="s">
        <v>523</v>
      </c>
      <c r="G129" s="12" t="s">
        <v>59</v>
      </c>
      <c r="H129" s="75" t="s">
        <v>5317</v>
      </c>
      <c r="I129" s="15">
        <v>78</v>
      </c>
      <c r="J129" s="15">
        <v>26</v>
      </c>
      <c r="K129" s="15">
        <v>20</v>
      </c>
      <c r="L129" s="15">
        <v>6</v>
      </c>
      <c r="M129" s="79">
        <v>10.14</v>
      </c>
      <c r="N129" s="101">
        <v>10.14</v>
      </c>
      <c r="O129" s="63">
        <v>2530</v>
      </c>
      <c r="P129" s="64">
        <f>Table22457891011234567891011121314151617181920212223242526272829303132333435363738394041424344[[#This Row],[PEMBULATAN]]*O129</f>
        <v>25654.2</v>
      </c>
    </row>
    <row r="130" spans="1:16" ht="26.25" customHeight="1" x14ac:dyDescent="0.2">
      <c r="A130" s="13"/>
      <c r="B130" s="73"/>
      <c r="C130" s="71" t="s">
        <v>5954</v>
      </c>
      <c r="D130" s="76" t="s">
        <v>69</v>
      </c>
      <c r="E130" s="12">
        <v>44492</v>
      </c>
      <c r="F130" s="74" t="s">
        <v>523</v>
      </c>
      <c r="G130" s="12" t="s">
        <v>59</v>
      </c>
      <c r="H130" s="75" t="s">
        <v>5317</v>
      </c>
      <c r="I130" s="15">
        <v>40</v>
      </c>
      <c r="J130" s="15">
        <v>23</v>
      </c>
      <c r="K130" s="15">
        <v>15</v>
      </c>
      <c r="L130" s="15">
        <v>1</v>
      </c>
      <c r="M130" s="79">
        <v>3.45</v>
      </c>
      <c r="N130" s="101">
        <v>4</v>
      </c>
      <c r="O130" s="63">
        <v>2530</v>
      </c>
      <c r="P130" s="64">
        <f>Table22457891011234567891011121314151617181920212223242526272829303132333435363738394041424344[[#This Row],[PEMBULATAN]]*O130</f>
        <v>10120</v>
      </c>
    </row>
    <row r="131" spans="1:16" ht="26.25" customHeight="1" x14ac:dyDescent="0.2">
      <c r="A131" s="13"/>
      <c r="B131" s="73"/>
      <c r="C131" s="71" t="s">
        <v>5955</v>
      </c>
      <c r="D131" s="76" t="s">
        <v>69</v>
      </c>
      <c r="E131" s="12">
        <v>44492</v>
      </c>
      <c r="F131" s="74" t="s">
        <v>523</v>
      </c>
      <c r="G131" s="12" t="s">
        <v>59</v>
      </c>
      <c r="H131" s="75" t="s">
        <v>5317</v>
      </c>
      <c r="I131" s="15">
        <v>55</v>
      </c>
      <c r="J131" s="15">
        <v>50</v>
      </c>
      <c r="K131" s="15">
        <v>26</v>
      </c>
      <c r="L131" s="15">
        <v>10</v>
      </c>
      <c r="M131" s="79">
        <v>17.875</v>
      </c>
      <c r="N131" s="101">
        <v>17.875</v>
      </c>
      <c r="O131" s="63">
        <v>2530</v>
      </c>
      <c r="P131" s="64">
        <f>Table22457891011234567891011121314151617181920212223242526272829303132333435363738394041424344[[#This Row],[PEMBULATAN]]*O131</f>
        <v>45223.75</v>
      </c>
    </row>
    <row r="132" spans="1:16" ht="26.25" customHeight="1" x14ac:dyDescent="0.2">
      <c r="A132" s="13"/>
      <c r="B132" s="106"/>
      <c r="C132" s="71" t="s">
        <v>5956</v>
      </c>
      <c r="D132" s="76" t="s">
        <v>69</v>
      </c>
      <c r="E132" s="12">
        <v>44492</v>
      </c>
      <c r="F132" s="74" t="s">
        <v>523</v>
      </c>
      <c r="G132" s="12" t="s">
        <v>59</v>
      </c>
      <c r="H132" s="75" t="s">
        <v>5317</v>
      </c>
      <c r="I132" s="15">
        <v>45</v>
      </c>
      <c r="J132" s="15">
        <v>41</v>
      </c>
      <c r="K132" s="15">
        <v>21</v>
      </c>
      <c r="L132" s="15">
        <v>1</v>
      </c>
      <c r="M132" s="79">
        <v>9.6862499999999994</v>
      </c>
      <c r="N132" s="101">
        <v>9.6862499999999994</v>
      </c>
      <c r="O132" s="63">
        <v>2530</v>
      </c>
      <c r="P132" s="64">
        <f>Table22457891011234567891011121314151617181920212223242526272829303132333435363738394041424344[[#This Row],[PEMBULATAN]]*O132</f>
        <v>24506.212499999998</v>
      </c>
    </row>
    <row r="133" spans="1:16" ht="26.25" customHeight="1" x14ac:dyDescent="0.2">
      <c r="A133" s="13"/>
      <c r="B133" s="73" t="s">
        <v>5957</v>
      </c>
      <c r="C133" s="71" t="s">
        <v>5958</v>
      </c>
      <c r="D133" s="76" t="s">
        <v>69</v>
      </c>
      <c r="E133" s="12">
        <v>44492</v>
      </c>
      <c r="F133" s="74" t="s">
        <v>523</v>
      </c>
      <c r="G133" s="12" t="s">
        <v>59</v>
      </c>
      <c r="H133" s="75" t="s">
        <v>5317</v>
      </c>
      <c r="I133" s="15">
        <v>78</v>
      </c>
      <c r="J133" s="15">
        <v>44</v>
      </c>
      <c r="K133" s="15">
        <v>26</v>
      </c>
      <c r="L133" s="15">
        <v>3</v>
      </c>
      <c r="M133" s="79">
        <v>22.308</v>
      </c>
      <c r="N133" s="101">
        <v>23</v>
      </c>
      <c r="O133" s="63">
        <v>2530</v>
      </c>
      <c r="P133" s="64">
        <f>Table22457891011234567891011121314151617181920212223242526272829303132333435363738394041424344[[#This Row],[PEMBULATAN]]*O133</f>
        <v>58190</v>
      </c>
    </row>
    <row r="134" spans="1:16" ht="26.25" customHeight="1" x14ac:dyDescent="0.2">
      <c r="A134" s="13"/>
      <c r="B134" s="73"/>
      <c r="C134" s="71" t="s">
        <v>5959</v>
      </c>
      <c r="D134" s="76" t="s">
        <v>69</v>
      </c>
      <c r="E134" s="12">
        <v>44492</v>
      </c>
      <c r="F134" s="74" t="s">
        <v>523</v>
      </c>
      <c r="G134" s="12" t="s">
        <v>59</v>
      </c>
      <c r="H134" s="75" t="s">
        <v>5317</v>
      </c>
      <c r="I134" s="15">
        <v>46</v>
      </c>
      <c r="J134" s="15">
        <v>34</v>
      </c>
      <c r="K134" s="15">
        <v>13</v>
      </c>
      <c r="L134" s="15">
        <v>2</v>
      </c>
      <c r="M134" s="79">
        <v>5.0830000000000002</v>
      </c>
      <c r="N134" s="101">
        <v>5.0830000000000002</v>
      </c>
      <c r="O134" s="63">
        <v>2530</v>
      </c>
      <c r="P134" s="64">
        <f>Table22457891011234567891011121314151617181920212223242526272829303132333435363738394041424344[[#This Row],[PEMBULATAN]]*O134</f>
        <v>12859.99</v>
      </c>
    </row>
    <row r="135" spans="1:16" ht="26.25" customHeight="1" x14ac:dyDescent="0.2">
      <c r="A135" s="13"/>
      <c r="B135" s="73"/>
      <c r="C135" s="71" t="s">
        <v>5960</v>
      </c>
      <c r="D135" s="76" t="s">
        <v>69</v>
      </c>
      <c r="E135" s="12">
        <v>44492</v>
      </c>
      <c r="F135" s="74" t="s">
        <v>523</v>
      </c>
      <c r="G135" s="12" t="s">
        <v>59</v>
      </c>
      <c r="H135" s="75" t="s">
        <v>5317</v>
      </c>
      <c r="I135" s="15">
        <v>42</v>
      </c>
      <c r="J135" s="15">
        <v>36</v>
      </c>
      <c r="K135" s="15">
        <v>20</v>
      </c>
      <c r="L135" s="15">
        <v>19</v>
      </c>
      <c r="M135" s="79">
        <v>7.56</v>
      </c>
      <c r="N135" s="101">
        <v>19</v>
      </c>
      <c r="O135" s="63">
        <v>2530</v>
      </c>
      <c r="P135" s="64">
        <f>Table22457891011234567891011121314151617181920212223242526272829303132333435363738394041424344[[#This Row],[PEMBULATAN]]*O135</f>
        <v>48070</v>
      </c>
    </row>
    <row r="136" spans="1:16" ht="26.25" customHeight="1" x14ac:dyDescent="0.2">
      <c r="A136" s="13"/>
      <c r="B136" s="73"/>
      <c r="C136" s="71" t="s">
        <v>5961</v>
      </c>
      <c r="D136" s="76" t="s">
        <v>69</v>
      </c>
      <c r="E136" s="12">
        <v>44492</v>
      </c>
      <c r="F136" s="74" t="s">
        <v>523</v>
      </c>
      <c r="G136" s="12" t="s">
        <v>59</v>
      </c>
      <c r="H136" s="75" t="s">
        <v>5317</v>
      </c>
      <c r="I136" s="15">
        <v>72</v>
      </c>
      <c r="J136" s="15">
        <v>50</v>
      </c>
      <c r="K136" s="15">
        <v>32</v>
      </c>
      <c r="L136" s="15">
        <v>3</v>
      </c>
      <c r="M136" s="79">
        <v>28.8</v>
      </c>
      <c r="N136" s="101">
        <v>28.8</v>
      </c>
      <c r="O136" s="63">
        <v>2530</v>
      </c>
      <c r="P136" s="64">
        <f>Table22457891011234567891011121314151617181920212223242526272829303132333435363738394041424344[[#This Row],[PEMBULATAN]]*O136</f>
        <v>72864</v>
      </c>
    </row>
    <row r="137" spans="1:16" ht="26.25" customHeight="1" x14ac:dyDescent="0.2">
      <c r="A137" s="13"/>
      <c r="B137" s="106"/>
      <c r="C137" s="71" t="s">
        <v>5962</v>
      </c>
      <c r="D137" s="76" t="s">
        <v>69</v>
      </c>
      <c r="E137" s="12">
        <v>44492</v>
      </c>
      <c r="F137" s="74" t="s">
        <v>523</v>
      </c>
      <c r="G137" s="12" t="s">
        <v>59</v>
      </c>
      <c r="H137" s="75" t="s">
        <v>5317</v>
      </c>
      <c r="I137" s="15">
        <v>96</v>
      </c>
      <c r="J137" s="15">
        <v>65</v>
      </c>
      <c r="K137" s="15">
        <v>23</v>
      </c>
      <c r="L137" s="15">
        <v>14</v>
      </c>
      <c r="M137" s="79">
        <v>35.880000000000003</v>
      </c>
      <c r="N137" s="101">
        <v>35.880000000000003</v>
      </c>
      <c r="O137" s="63">
        <v>2530</v>
      </c>
      <c r="P137" s="64">
        <f>Table22457891011234567891011121314151617181920212223242526272829303132333435363738394041424344[[#This Row],[PEMBULATAN]]*O137</f>
        <v>90776.400000000009</v>
      </c>
    </row>
    <row r="138" spans="1:16" ht="26.25" customHeight="1" x14ac:dyDescent="0.2">
      <c r="A138" s="13"/>
      <c r="B138" s="73" t="s">
        <v>5963</v>
      </c>
      <c r="C138" s="8" t="s">
        <v>5964</v>
      </c>
      <c r="D138" s="74" t="s">
        <v>69</v>
      </c>
      <c r="E138" s="12">
        <v>44492</v>
      </c>
      <c r="F138" s="74" t="s">
        <v>523</v>
      </c>
      <c r="G138" s="12" t="s">
        <v>59</v>
      </c>
      <c r="H138" s="9" t="s">
        <v>5317</v>
      </c>
      <c r="I138" s="1">
        <v>100</v>
      </c>
      <c r="J138" s="1">
        <v>54</v>
      </c>
      <c r="K138" s="1">
        <v>40</v>
      </c>
      <c r="L138" s="1">
        <v>17</v>
      </c>
      <c r="M138" s="78">
        <v>54</v>
      </c>
      <c r="N138" s="101">
        <v>54</v>
      </c>
      <c r="O138" s="63">
        <v>2530</v>
      </c>
      <c r="P138" s="64">
        <f>Table22457891011234567891011121314151617181920212223242526272829303132333435363738394041424344[[#This Row],[PEMBULATAN]]*O138</f>
        <v>136620</v>
      </c>
    </row>
    <row r="139" spans="1:16" ht="22.5" customHeight="1" x14ac:dyDescent="0.2">
      <c r="A139" s="165" t="s">
        <v>30</v>
      </c>
      <c r="B139" s="166"/>
      <c r="C139" s="166"/>
      <c r="D139" s="166"/>
      <c r="E139" s="166"/>
      <c r="F139" s="166"/>
      <c r="G139" s="166"/>
      <c r="H139" s="166"/>
      <c r="I139" s="166"/>
      <c r="J139" s="166"/>
      <c r="K139" s="166"/>
      <c r="L139" s="167"/>
      <c r="M139" s="77">
        <f>SUBTOTAL(109,Table22457891011234567891011121314151617181920212223242526272829303132333435363738394041424344[KG VOLUME])</f>
        <v>3235.967000000001</v>
      </c>
      <c r="N139" s="67">
        <f>SUM(N3:N138)</f>
        <v>3277.4052499999998</v>
      </c>
      <c r="O139" s="168">
        <f>SUM(P3:P138)</f>
        <v>8291835.2825000007</v>
      </c>
      <c r="P139" s="169"/>
    </row>
    <row r="140" spans="1:16" ht="18" customHeight="1" x14ac:dyDescent="0.2">
      <c r="A140" s="84"/>
      <c r="B140" s="55" t="s">
        <v>42</v>
      </c>
      <c r="C140" s="54"/>
      <c r="D140" s="56" t="s">
        <v>43</v>
      </c>
      <c r="E140" s="84"/>
      <c r="F140" s="84"/>
      <c r="G140" s="84"/>
      <c r="H140" s="84"/>
      <c r="I140" s="84"/>
      <c r="J140" s="84"/>
      <c r="K140" s="84"/>
      <c r="L140" s="84"/>
      <c r="M140" s="85"/>
      <c r="N140" s="86" t="s">
        <v>51</v>
      </c>
      <c r="O140" s="87"/>
      <c r="P140" s="87">
        <f>O139*10%</f>
        <v>829183.52825000009</v>
      </c>
    </row>
    <row r="141" spans="1:16" ht="18" customHeight="1" thickBot="1" x14ac:dyDescent="0.25">
      <c r="A141" s="84"/>
      <c r="B141" s="55"/>
      <c r="C141" s="54"/>
      <c r="D141" s="56"/>
      <c r="E141" s="84"/>
      <c r="F141" s="84"/>
      <c r="G141" s="84"/>
      <c r="H141" s="84"/>
      <c r="I141" s="84"/>
      <c r="J141" s="84"/>
      <c r="K141" s="84"/>
      <c r="L141" s="84"/>
      <c r="M141" s="85"/>
      <c r="N141" s="88" t="s">
        <v>52</v>
      </c>
      <c r="O141" s="89"/>
      <c r="P141" s="89">
        <f>O139-P140</f>
        <v>7462651.7542500002</v>
      </c>
    </row>
    <row r="142" spans="1:16" ht="18" customHeight="1" x14ac:dyDescent="0.2">
      <c r="A142" s="10"/>
      <c r="H142" s="62"/>
      <c r="N142" s="61" t="s">
        <v>31</v>
      </c>
      <c r="P142" s="68">
        <f>P141*1%</f>
        <v>74626.517542500005</v>
      </c>
    </row>
    <row r="143" spans="1:16" ht="18" customHeight="1" thickBot="1" x14ac:dyDescent="0.25">
      <c r="A143" s="10"/>
      <c r="H143" s="62"/>
      <c r="N143" s="61" t="s">
        <v>53</v>
      </c>
      <c r="P143" s="70">
        <f>P141*2%</f>
        <v>149253.03508500001</v>
      </c>
    </row>
    <row r="144" spans="1:16" ht="18" customHeight="1" x14ac:dyDescent="0.2">
      <c r="A144" s="10"/>
      <c r="H144" s="62"/>
      <c r="N144" s="65" t="s">
        <v>32</v>
      </c>
      <c r="O144" s="66"/>
      <c r="P144" s="69">
        <f>P141+P142-P143</f>
        <v>7388025.2367075002</v>
      </c>
    </row>
    <row r="146" spans="1:16" x14ac:dyDescent="0.2">
      <c r="A146" s="10"/>
      <c r="H146" s="62"/>
      <c r="P146" s="70"/>
    </row>
    <row r="147" spans="1:16" x14ac:dyDescent="0.2">
      <c r="A147" s="10"/>
      <c r="H147" s="62"/>
      <c r="O147" s="57"/>
      <c r="P147" s="70"/>
    </row>
    <row r="148" spans="1:16" s="3" customFormat="1" x14ac:dyDescent="0.25">
      <c r="A148" s="10"/>
      <c r="B148" s="2"/>
      <c r="C148" s="2"/>
      <c r="E148" s="11"/>
      <c r="H148" s="62"/>
      <c r="N148" s="14"/>
      <c r="O148" s="14"/>
      <c r="P148" s="14"/>
    </row>
    <row r="149" spans="1:16" s="3" customFormat="1" x14ac:dyDescent="0.25">
      <c r="A149" s="10"/>
      <c r="B149" s="2"/>
      <c r="C149" s="2"/>
      <c r="E149" s="11"/>
      <c r="H149" s="62"/>
      <c r="N149" s="14"/>
      <c r="O149" s="14"/>
      <c r="P149" s="14"/>
    </row>
    <row r="150" spans="1:16" s="3" customFormat="1" x14ac:dyDescent="0.25">
      <c r="A150" s="10"/>
      <c r="B150" s="2"/>
      <c r="C150" s="2"/>
      <c r="E150" s="11"/>
      <c r="H150" s="62"/>
      <c r="N150" s="14"/>
      <c r="O150" s="14"/>
      <c r="P150" s="14"/>
    </row>
    <row r="151" spans="1:16" s="3" customFormat="1" x14ac:dyDescent="0.25">
      <c r="A151" s="10"/>
      <c r="B151" s="2"/>
      <c r="C151" s="2"/>
      <c r="E151" s="11"/>
      <c r="H151" s="62"/>
      <c r="N151" s="14"/>
      <c r="O151" s="14"/>
      <c r="P151" s="14"/>
    </row>
    <row r="152" spans="1:16" s="3" customFormat="1" x14ac:dyDescent="0.25">
      <c r="A152" s="10"/>
      <c r="B152" s="2"/>
      <c r="C152" s="2"/>
      <c r="E152" s="11"/>
      <c r="H152" s="62"/>
      <c r="N152" s="14"/>
      <c r="O152" s="14"/>
      <c r="P152" s="14"/>
    </row>
    <row r="153" spans="1:16" s="3" customFormat="1" x14ac:dyDescent="0.25">
      <c r="A153" s="10"/>
      <c r="B153" s="2"/>
      <c r="C153" s="2"/>
      <c r="E153" s="11"/>
      <c r="H153" s="62"/>
      <c r="N153" s="14"/>
      <c r="O153" s="14"/>
      <c r="P153" s="14"/>
    </row>
    <row r="154" spans="1:16" s="3" customFormat="1" x14ac:dyDescent="0.25">
      <c r="A154" s="10"/>
      <c r="B154" s="2"/>
      <c r="C154" s="2"/>
      <c r="E154" s="11"/>
      <c r="H154" s="62"/>
      <c r="N154" s="14"/>
      <c r="O154" s="14"/>
      <c r="P154" s="14"/>
    </row>
    <row r="155" spans="1:16" s="3" customFormat="1" x14ac:dyDescent="0.25">
      <c r="A155" s="10"/>
      <c r="B155" s="2"/>
      <c r="C155" s="2"/>
      <c r="E155" s="11"/>
      <c r="H155" s="62"/>
      <c r="N155" s="14"/>
      <c r="O155" s="14"/>
      <c r="P155" s="14"/>
    </row>
    <row r="156" spans="1:16" s="3" customFormat="1" x14ac:dyDescent="0.25">
      <c r="A156" s="10"/>
      <c r="B156" s="2"/>
      <c r="C156" s="2"/>
      <c r="E156" s="11"/>
      <c r="H156" s="62"/>
      <c r="N156" s="14"/>
      <c r="O156" s="14"/>
      <c r="P156" s="14"/>
    </row>
    <row r="157" spans="1:16" s="3" customFormat="1" x14ac:dyDescent="0.25">
      <c r="A157" s="10"/>
      <c r="B157" s="2"/>
      <c r="C157" s="2"/>
      <c r="E157" s="11"/>
      <c r="H157" s="62"/>
      <c r="N157" s="14"/>
      <c r="O157" s="14"/>
      <c r="P157" s="14"/>
    </row>
    <row r="158" spans="1:16" s="3" customFormat="1" x14ac:dyDescent="0.25">
      <c r="A158" s="10"/>
      <c r="B158" s="2"/>
      <c r="C158" s="2"/>
      <c r="E158" s="11"/>
      <c r="H158" s="62"/>
      <c r="N158" s="14"/>
      <c r="O158" s="14"/>
      <c r="P158" s="14"/>
    </row>
    <row r="159" spans="1:16" s="3" customFormat="1" x14ac:dyDescent="0.25">
      <c r="A159" s="10"/>
      <c r="B159" s="2"/>
      <c r="C159" s="2"/>
      <c r="E159" s="11"/>
      <c r="H159" s="62"/>
      <c r="N159" s="14"/>
      <c r="O159" s="14"/>
      <c r="P159" s="14"/>
    </row>
  </sheetData>
  <mergeCells count="2">
    <mergeCell ref="A139:L139"/>
    <mergeCell ref="O139:P139"/>
  </mergeCells>
  <conditionalFormatting sqref="B3:B137">
    <cfRule type="duplicateValues" dxfId="294" priority="2"/>
  </conditionalFormatting>
  <conditionalFormatting sqref="B138">
    <cfRule type="duplicateValues" dxfId="293" priority="11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90"/>
  <sheetViews>
    <sheetView zoomScale="110" zoomScaleNormal="110" workbookViewId="0">
      <pane xSplit="3" ySplit="2" topLeftCell="D62" activePane="bottomRight" state="frozen"/>
      <selection activeCell="J72" sqref="J72"/>
      <selection pane="topRight" activeCell="J72" sqref="J72"/>
      <selection pane="bottomLeft" activeCell="J72" sqref="J72"/>
      <selection pane="bottomRight" activeCell="Q66" sqref="Q66"/>
    </sheetView>
  </sheetViews>
  <sheetFormatPr defaultRowHeight="15" x14ac:dyDescent="0.2"/>
  <cols>
    <col min="1" max="1" width="8" style="4" customWidth="1"/>
    <col min="2" max="2" width="19.5703125" style="2" customWidth="1"/>
    <col min="3" max="3" width="15.28515625" style="2" customWidth="1"/>
    <col min="4" max="4" width="11.71093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403921</v>
      </c>
      <c r="B3" s="72" t="s">
        <v>5965</v>
      </c>
      <c r="C3" s="8" t="s">
        <v>5966</v>
      </c>
      <c r="D3" s="74" t="s">
        <v>69</v>
      </c>
      <c r="E3" s="12" t="s">
        <v>60</v>
      </c>
      <c r="F3" s="74" t="s">
        <v>523</v>
      </c>
      <c r="G3" s="12" t="s">
        <v>63</v>
      </c>
      <c r="H3" s="9" t="s">
        <v>5967</v>
      </c>
      <c r="I3" s="1">
        <v>92</v>
      </c>
      <c r="J3" s="1">
        <v>41</v>
      </c>
      <c r="K3" s="1">
        <v>6</v>
      </c>
      <c r="L3" s="1">
        <v>3</v>
      </c>
      <c r="M3" s="78">
        <v>5.6580000000000004</v>
      </c>
      <c r="N3" s="101">
        <v>5.6580000000000004</v>
      </c>
      <c r="O3" s="63">
        <v>2530</v>
      </c>
      <c r="P3" s="64">
        <f>Table2245789101123456789101112131415161718192021222324252627282930313233343536373839404142434445[[#This Row],[PEMBULATAN]]*O3</f>
        <v>14314.740000000002</v>
      </c>
    </row>
    <row r="4" spans="1:16" ht="26.25" customHeight="1" x14ac:dyDescent="0.2">
      <c r="A4" s="13"/>
      <c r="B4" s="73"/>
      <c r="C4" s="71" t="s">
        <v>5968</v>
      </c>
      <c r="D4" s="76" t="s">
        <v>69</v>
      </c>
      <c r="E4" s="12" t="s">
        <v>60</v>
      </c>
      <c r="F4" s="74" t="s">
        <v>523</v>
      </c>
      <c r="G4" s="12" t="s">
        <v>63</v>
      </c>
      <c r="H4" s="75" t="s">
        <v>5967</v>
      </c>
      <c r="I4" s="15">
        <v>74</v>
      </c>
      <c r="J4" s="15">
        <v>50</v>
      </c>
      <c r="K4" s="15">
        <v>26</v>
      </c>
      <c r="L4" s="15">
        <v>10</v>
      </c>
      <c r="M4" s="79">
        <v>24.05</v>
      </c>
      <c r="N4" s="101">
        <v>24.05</v>
      </c>
      <c r="O4" s="63">
        <v>2530</v>
      </c>
      <c r="P4" s="64">
        <f>Table2245789101123456789101112131415161718192021222324252627282930313233343536373839404142434445[[#This Row],[PEMBULATAN]]*O4</f>
        <v>60846.5</v>
      </c>
    </row>
    <row r="5" spans="1:16" ht="26.25" customHeight="1" x14ac:dyDescent="0.2">
      <c r="A5" s="13"/>
      <c r="B5" s="73"/>
      <c r="C5" s="71" t="s">
        <v>5969</v>
      </c>
      <c r="D5" s="76" t="s">
        <v>69</v>
      </c>
      <c r="E5" s="12" t="s">
        <v>60</v>
      </c>
      <c r="F5" s="74" t="s">
        <v>523</v>
      </c>
      <c r="G5" s="12" t="s">
        <v>63</v>
      </c>
      <c r="H5" s="75" t="s">
        <v>5967</v>
      </c>
      <c r="I5" s="15">
        <v>80</v>
      </c>
      <c r="J5" s="15">
        <v>55</v>
      </c>
      <c r="K5" s="15">
        <v>32</v>
      </c>
      <c r="L5" s="15">
        <v>17</v>
      </c>
      <c r="M5" s="79">
        <v>35.200000000000003</v>
      </c>
      <c r="N5" s="101">
        <v>35.200000000000003</v>
      </c>
      <c r="O5" s="63">
        <v>2530</v>
      </c>
      <c r="P5" s="64">
        <f>Table2245789101123456789101112131415161718192021222324252627282930313233343536373839404142434445[[#This Row],[PEMBULATAN]]*O5</f>
        <v>89056</v>
      </c>
    </row>
    <row r="6" spans="1:16" ht="26.25" customHeight="1" x14ac:dyDescent="0.2">
      <c r="A6" s="13"/>
      <c r="B6" s="73"/>
      <c r="C6" s="71" t="s">
        <v>5970</v>
      </c>
      <c r="D6" s="76" t="s">
        <v>69</v>
      </c>
      <c r="E6" s="12" t="s">
        <v>60</v>
      </c>
      <c r="F6" s="74" t="s">
        <v>523</v>
      </c>
      <c r="G6" s="12" t="s">
        <v>63</v>
      </c>
      <c r="H6" s="75" t="s">
        <v>5967</v>
      </c>
      <c r="I6" s="15">
        <v>73</v>
      </c>
      <c r="J6" s="15">
        <v>63</v>
      </c>
      <c r="K6" s="15">
        <v>28</v>
      </c>
      <c r="L6" s="15">
        <v>12</v>
      </c>
      <c r="M6" s="79">
        <v>32.192999999999998</v>
      </c>
      <c r="N6" s="101">
        <v>32.192999999999998</v>
      </c>
      <c r="O6" s="63">
        <v>2530</v>
      </c>
      <c r="P6" s="64">
        <f>Table2245789101123456789101112131415161718192021222324252627282930313233343536373839404142434445[[#This Row],[PEMBULATAN]]*O6</f>
        <v>81448.289999999994</v>
      </c>
    </row>
    <row r="7" spans="1:16" ht="26.25" customHeight="1" x14ac:dyDescent="0.2">
      <c r="A7" s="13"/>
      <c r="B7" s="73"/>
      <c r="C7" s="71" t="s">
        <v>5971</v>
      </c>
      <c r="D7" s="76" t="s">
        <v>69</v>
      </c>
      <c r="E7" s="12" t="s">
        <v>60</v>
      </c>
      <c r="F7" s="74" t="s">
        <v>523</v>
      </c>
      <c r="G7" s="12" t="s">
        <v>63</v>
      </c>
      <c r="H7" s="75" t="s">
        <v>5967</v>
      </c>
      <c r="I7" s="15">
        <v>82</v>
      </c>
      <c r="J7" s="15">
        <v>60</v>
      </c>
      <c r="K7" s="15">
        <v>34</v>
      </c>
      <c r="L7" s="15">
        <v>10</v>
      </c>
      <c r="M7" s="79">
        <v>41.82</v>
      </c>
      <c r="N7" s="101">
        <v>41.82</v>
      </c>
      <c r="O7" s="63">
        <v>2530</v>
      </c>
      <c r="P7" s="64">
        <f>Table2245789101123456789101112131415161718192021222324252627282930313233343536373839404142434445[[#This Row],[PEMBULATAN]]*O7</f>
        <v>105804.6</v>
      </c>
    </row>
    <row r="8" spans="1:16" ht="26.25" customHeight="1" x14ac:dyDescent="0.2">
      <c r="A8" s="13"/>
      <c r="B8" s="73"/>
      <c r="C8" s="71" t="s">
        <v>5972</v>
      </c>
      <c r="D8" s="76" t="s">
        <v>69</v>
      </c>
      <c r="E8" s="12" t="s">
        <v>60</v>
      </c>
      <c r="F8" s="74" t="s">
        <v>523</v>
      </c>
      <c r="G8" s="12" t="s">
        <v>63</v>
      </c>
      <c r="H8" s="75" t="s">
        <v>5967</v>
      </c>
      <c r="I8" s="15">
        <v>70</v>
      </c>
      <c r="J8" s="15">
        <v>50</v>
      </c>
      <c r="K8" s="15">
        <v>25</v>
      </c>
      <c r="L8" s="15">
        <v>6</v>
      </c>
      <c r="M8" s="79">
        <v>21.875</v>
      </c>
      <c r="N8" s="101">
        <v>21.875</v>
      </c>
      <c r="O8" s="63">
        <v>2530</v>
      </c>
      <c r="P8" s="64">
        <f>Table2245789101123456789101112131415161718192021222324252627282930313233343536373839404142434445[[#This Row],[PEMBULATAN]]*O8</f>
        <v>55343.75</v>
      </c>
    </row>
    <row r="9" spans="1:16" ht="26.25" customHeight="1" x14ac:dyDescent="0.2">
      <c r="A9" s="13"/>
      <c r="B9" s="73"/>
      <c r="C9" s="71" t="s">
        <v>5973</v>
      </c>
      <c r="D9" s="76" t="s">
        <v>69</v>
      </c>
      <c r="E9" s="12" t="s">
        <v>60</v>
      </c>
      <c r="F9" s="74" t="s">
        <v>523</v>
      </c>
      <c r="G9" s="12" t="s">
        <v>63</v>
      </c>
      <c r="H9" s="75" t="s">
        <v>5967</v>
      </c>
      <c r="I9" s="15">
        <v>80</v>
      </c>
      <c r="J9" s="15">
        <v>60</v>
      </c>
      <c r="K9" s="15">
        <v>25</v>
      </c>
      <c r="L9" s="15">
        <v>10</v>
      </c>
      <c r="M9" s="79">
        <v>30</v>
      </c>
      <c r="N9" s="101">
        <v>30</v>
      </c>
      <c r="O9" s="63">
        <v>2530</v>
      </c>
      <c r="P9" s="64">
        <f>Table2245789101123456789101112131415161718192021222324252627282930313233343536373839404142434445[[#This Row],[PEMBULATAN]]*O9</f>
        <v>75900</v>
      </c>
    </row>
    <row r="10" spans="1:16" ht="26.25" customHeight="1" x14ac:dyDescent="0.2">
      <c r="A10" s="13"/>
      <c r="B10" s="73"/>
      <c r="C10" s="71" t="s">
        <v>5974</v>
      </c>
      <c r="D10" s="76" t="s">
        <v>69</v>
      </c>
      <c r="E10" s="12" t="s">
        <v>60</v>
      </c>
      <c r="F10" s="74" t="s">
        <v>523</v>
      </c>
      <c r="G10" s="12" t="s">
        <v>63</v>
      </c>
      <c r="H10" s="75" t="s">
        <v>5967</v>
      </c>
      <c r="I10" s="15">
        <v>83</v>
      </c>
      <c r="J10" s="15">
        <v>50</v>
      </c>
      <c r="K10" s="15">
        <v>25</v>
      </c>
      <c r="L10" s="15">
        <v>9</v>
      </c>
      <c r="M10" s="79">
        <v>25.9375</v>
      </c>
      <c r="N10" s="101">
        <v>25.9375</v>
      </c>
      <c r="O10" s="63">
        <v>2530</v>
      </c>
      <c r="P10" s="64">
        <f>Table2245789101123456789101112131415161718192021222324252627282930313233343536373839404142434445[[#This Row],[PEMBULATAN]]*O10</f>
        <v>65621.875</v>
      </c>
    </row>
    <row r="11" spans="1:16" ht="26.25" customHeight="1" x14ac:dyDescent="0.2">
      <c r="A11" s="13"/>
      <c r="B11" s="73"/>
      <c r="C11" s="71" t="s">
        <v>5975</v>
      </c>
      <c r="D11" s="76" t="s">
        <v>69</v>
      </c>
      <c r="E11" s="12" t="s">
        <v>60</v>
      </c>
      <c r="F11" s="74" t="s">
        <v>523</v>
      </c>
      <c r="G11" s="12" t="s">
        <v>63</v>
      </c>
      <c r="H11" s="75" t="s">
        <v>5967</v>
      </c>
      <c r="I11" s="15">
        <v>65</v>
      </c>
      <c r="J11" s="15">
        <v>45</v>
      </c>
      <c r="K11" s="15">
        <v>25</v>
      </c>
      <c r="L11" s="15">
        <v>8</v>
      </c>
      <c r="M11" s="79">
        <v>18.28125</v>
      </c>
      <c r="N11" s="101">
        <v>18.28125</v>
      </c>
      <c r="O11" s="63">
        <v>2530</v>
      </c>
      <c r="P11" s="64">
        <f>Table2245789101123456789101112131415161718192021222324252627282930313233343536373839404142434445[[#This Row],[PEMBULATAN]]*O11</f>
        <v>46251.5625</v>
      </c>
    </row>
    <row r="12" spans="1:16" ht="26.25" customHeight="1" x14ac:dyDescent="0.2">
      <c r="A12" s="13"/>
      <c r="B12" s="73"/>
      <c r="C12" s="71" t="s">
        <v>5976</v>
      </c>
      <c r="D12" s="76" t="s">
        <v>69</v>
      </c>
      <c r="E12" s="12" t="s">
        <v>60</v>
      </c>
      <c r="F12" s="74" t="s">
        <v>523</v>
      </c>
      <c r="G12" s="12" t="s">
        <v>63</v>
      </c>
      <c r="H12" s="75" t="s">
        <v>5967</v>
      </c>
      <c r="I12" s="15">
        <v>65</v>
      </c>
      <c r="J12" s="15">
        <v>50</v>
      </c>
      <c r="K12" s="15">
        <v>27</v>
      </c>
      <c r="L12" s="15">
        <v>6</v>
      </c>
      <c r="M12" s="79">
        <v>21.9375</v>
      </c>
      <c r="N12" s="101">
        <v>21.9375</v>
      </c>
      <c r="O12" s="63">
        <v>2530</v>
      </c>
      <c r="P12" s="64">
        <f>Table2245789101123456789101112131415161718192021222324252627282930313233343536373839404142434445[[#This Row],[PEMBULATAN]]*O12</f>
        <v>55501.875</v>
      </c>
    </row>
    <row r="13" spans="1:16" ht="26.25" customHeight="1" x14ac:dyDescent="0.2">
      <c r="A13" s="13"/>
      <c r="B13" s="73"/>
      <c r="C13" s="71" t="s">
        <v>5977</v>
      </c>
      <c r="D13" s="76" t="s">
        <v>69</v>
      </c>
      <c r="E13" s="12" t="s">
        <v>60</v>
      </c>
      <c r="F13" s="74" t="s">
        <v>523</v>
      </c>
      <c r="G13" s="12" t="s">
        <v>63</v>
      </c>
      <c r="H13" s="75" t="s">
        <v>5967</v>
      </c>
      <c r="I13" s="15">
        <v>85</v>
      </c>
      <c r="J13" s="15">
        <v>56</v>
      </c>
      <c r="K13" s="15">
        <v>33</v>
      </c>
      <c r="L13" s="15">
        <v>16</v>
      </c>
      <c r="M13" s="79">
        <v>39.270000000000003</v>
      </c>
      <c r="N13" s="101">
        <v>39.270000000000003</v>
      </c>
      <c r="O13" s="63">
        <v>2530</v>
      </c>
      <c r="P13" s="64">
        <f>Table2245789101123456789101112131415161718192021222324252627282930313233343536373839404142434445[[#This Row],[PEMBULATAN]]*O13</f>
        <v>99353.1</v>
      </c>
    </row>
    <row r="14" spans="1:16" ht="26.25" customHeight="1" x14ac:dyDescent="0.2">
      <c r="A14" s="13"/>
      <c r="B14" s="73"/>
      <c r="C14" s="71" t="s">
        <v>5978</v>
      </c>
      <c r="D14" s="76" t="s">
        <v>69</v>
      </c>
      <c r="E14" s="12" t="s">
        <v>60</v>
      </c>
      <c r="F14" s="74" t="s">
        <v>523</v>
      </c>
      <c r="G14" s="12" t="s">
        <v>63</v>
      </c>
      <c r="H14" s="75" t="s">
        <v>5967</v>
      </c>
      <c r="I14" s="15">
        <v>70</v>
      </c>
      <c r="J14" s="15">
        <v>58</v>
      </c>
      <c r="K14" s="15">
        <v>25</v>
      </c>
      <c r="L14" s="15">
        <v>11</v>
      </c>
      <c r="M14" s="79">
        <v>25.375</v>
      </c>
      <c r="N14" s="101">
        <v>26</v>
      </c>
      <c r="O14" s="63">
        <v>2530</v>
      </c>
      <c r="P14" s="64">
        <f>Table2245789101123456789101112131415161718192021222324252627282930313233343536373839404142434445[[#This Row],[PEMBULATAN]]*O14</f>
        <v>65780</v>
      </c>
    </row>
    <row r="15" spans="1:16" ht="26.25" customHeight="1" x14ac:dyDescent="0.2">
      <c r="A15" s="13"/>
      <c r="B15" s="73"/>
      <c r="C15" s="71" t="s">
        <v>5979</v>
      </c>
      <c r="D15" s="76" t="s">
        <v>69</v>
      </c>
      <c r="E15" s="12" t="s">
        <v>60</v>
      </c>
      <c r="F15" s="74" t="s">
        <v>523</v>
      </c>
      <c r="G15" s="12" t="s">
        <v>63</v>
      </c>
      <c r="H15" s="75" t="s">
        <v>5967</v>
      </c>
      <c r="I15" s="15">
        <v>77</v>
      </c>
      <c r="J15" s="15">
        <v>55</v>
      </c>
      <c r="K15" s="15">
        <v>30</v>
      </c>
      <c r="L15" s="15">
        <v>7</v>
      </c>
      <c r="M15" s="79">
        <v>31.762499999999999</v>
      </c>
      <c r="N15" s="101">
        <v>31.762499999999999</v>
      </c>
      <c r="O15" s="63">
        <v>2530</v>
      </c>
      <c r="P15" s="64">
        <f>Table2245789101123456789101112131415161718192021222324252627282930313233343536373839404142434445[[#This Row],[PEMBULATAN]]*O15</f>
        <v>80359.125</v>
      </c>
    </row>
    <row r="16" spans="1:16" ht="26.25" customHeight="1" x14ac:dyDescent="0.2">
      <c r="A16" s="13"/>
      <c r="B16" s="73"/>
      <c r="C16" s="71" t="s">
        <v>5980</v>
      </c>
      <c r="D16" s="76" t="s">
        <v>69</v>
      </c>
      <c r="E16" s="12" t="s">
        <v>60</v>
      </c>
      <c r="F16" s="74" t="s">
        <v>523</v>
      </c>
      <c r="G16" s="12" t="s">
        <v>63</v>
      </c>
      <c r="H16" s="75" t="s">
        <v>5967</v>
      </c>
      <c r="I16" s="15">
        <v>97</v>
      </c>
      <c r="J16" s="15">
        <v>46</v>
      </c>
      <c r="K16" s="15">
        <v>34</v>
      </c>
      <c r="L16" s="15">
        <v>19</v>
      </c>
      <c r="M16" s="79">
        <v>37.927</v>
      </c>
      <c r="N16" s="101">
        <v>37.927</v>
      </c>
      <c r="O16" s="63">
        <v>2530</v>
      </c>
      <c r="P16" s="64">
        <f>Table2245789101123456789101112131415161718192021222324252627282930313233343536373839404142434445[[#This Row],[PEMBULATAN]]*O16</f>
        <v>95955.31</v>
      </c>
    </row>
    <row r="17" spans="1:16" ht="26.25" customHeight="1" x14ac:dyDescent="0.2">
      <c r="A17" s="13"/>
      <c r="B17" s="73"/>
      <c r="C17" s="71" t="s">
        <v>5981</v>
      </c>
      <c r="D17" s="76" t="s">
        <v>69</v>
      </c>
      <c r="E17" s="12" t="s">
        <v>60</v>
      </c>
      <c r="F17" s="74" t="s">
        <v>523</v>
      </c>
      <c r="G17" s="12" t="s">
        <v>63</v>
      </c>
      <c r="H17" s="75" t="s">
        <v>5967</v>
      </c>
      <c r="I17" s="15">
        <v>70</v>
      </c>
      <c r="J17" s="15">
        <v>57</v>
      </c>
      <c r="K17" s="15">
        <v>34</v>
      </c>
      <c r="L17" s="15">
        <v>13</v>
      </c>
      <c r="M17" s="79">
        <v>33.914999999999999</v>
      </c>
      <c r="N17" s="101">
        <v>33.914999999999999</v>
      </c>
      <c r="O17" s="63">
        <v>2530</v>
      </c>
      <c r="P17" s="64">
        <f>Table2245789101123456789101112131415161718192021222324252627282930313233343536373839404142434445[[#This Row],[PEMBULATAN]]*O17</f>
        <v>85804.95</v>
      </c>
    </row>
    <row r="18" spans="1:16" ht="26.25" customHeight="1" x14ac:dyDescent="0.2">
      <c r="A18" s="13"/>
      <c r="B18" s="73"/>
      <c r="C18" s="71" t="s">
        <v>5982</v>
      </c>
      <c r="D18" s="76" t="s">
        <v>69</v>
      </c>
      <c r="E18" s="12" t="s">
        <v>60</v>
      </c>
      <c r="F18" s="74" t="s">
        <v>523</v>
      </c>
      <c r="G18" s="12" t="s">
        <v>63</v>
      </c>
      <c r="H18" s="75" t="s">
        <v>5967</v>
      </c>
      <c r="I18" s="15">
        <v>93</v>
      </c>
      <c r="J18" s="15">
        <v>57</v>
      </c>
      <c r="K18" s="15">
        <v>30</v>
      </c>
      <c r="L18" s="15">
        <v>16</v>
      </c>
      <c r="M18" s="79">
        <v>39.7575</v>
      </c>
      <c r="N18" s="101">
        <v>39.7575</v>
      </c>
      <c r="O18" s="63">
        <v>2530</v>
      </c>
      <c r="P18" s="64">
        <f>Table2245789101123456789101112131415161718192021222324252627282930313233343536373839404142434445[[#This Row],[PEMBULATAN]]*O18</f>
        <v>100586.47500000001</v>
      </c>
    </row>
    <row r="19" spans="1:16" ht="26.25" customHeight="1" x14ac:dyDescent="0.2">
      <c r="A19" s="13"/>
      <c r="B19" s="73"/>
      <c r="C19" s="71" t="s">
        <v>5983</v>
      </c>
      <c r="D19" s="76" t="s">
        <v>69</v>
      </c>
      <c r="E19" s="12" t="s">
        <v>60</v>
      </c>
      <c r="F19" s="74" t="s">
        <v>523</v>
      </c>
      <c r="G19" s="12" t="s">
        <v>63</v>
      </c>
      <c r="H19" s="75" t="s">
        <v>5967</v>
      </c>
      <c r="I19" s="15">
        <v>87</v>
      </c>
      <c r="J19" s="15">
        <v>58</v>
      </c>
      <c r="K19" s="15">
        <v>25</v>
      </c>
      <c r="L19" s="15">
        <v>15</v>
      </c>
      <c r="M19" s="79">
        <v>31.537500000000001</v>
      </c>
      <c r="N19" s="101">
        <v>31.537500000000001</v>
      </c>
      <c r="O19" s="63">
        <v>2530</v>
      </c>
      <c r="P19" s="64">
        <f>Table2245789101123456789101112131415161718192021222324252627282930313233343536373839404142434445[[#This Row],[PEMBULATAN]]*O19</f>
        <v>79789.875</v>
      </c>
    </row>
    <row r="20" spans="1:16" ht="26.25" customHeight="1" x14ac:dyDescent="0.2">
      <c r="A20" s="13"/>
      <c r="B20" s="73"/>
      <c r="C20" s="71" t="s">
        <v>5984</v>
      </c>
      <c r="D20" s="76" t="s">
        <v>69</v>
      </c>
      <c r="E20" s="12" t="s">
        <v>60</v>
      </c>
      <c r="F20" s="74" t="s">
        <v>523</v>
      </c>
      <c r="G20" s="12" t="s">
        <v>63</v>
      </c>
      <c r="H20" s="75" t="s">
        <v>5967</v>
      </c>
      <c r="I20" s="15">
        <v>90</v>
      </c>
      <c r="J20" s="15">
        <v>59</v>
      </c>
      <c r="K20" s="15">
        <v>30</v>
      </c>
      <c r="L20" s="15">
        <v>14</v>
      </c>
      <c r="M20" s="79">
        <v>39.825000000000003</v>
      </c>
      <c r="N20" s="101">
        <v>39.825000000000003</v>
      </c>
      <c r="O20" s="63">
        <v>2530</v>
      </c>
      <c r="P20" s="64">
        <f>Table2245789101123456789101112131415161718192021222324252627282930313233343536373839404142434445[[#This Row],[PEMBULATAN]]*O20</f>
        <v>100757.25</v>
      </c>
    </row>
    <row r="21" spans="1:16" ht="26.25" customHeight="1" x14ac:dyDescent="0.2">
      <c r="A21" s="13"/>
      <c r="B21" s="73"/>
      <c r="C21" s="71" t="s">
        <v>5985</v>
      </c>
      <c r="D21" s="76" t="s">
        <v>69</v>
      </c>
      <c r="E21" s="12" t="s">
        <v>60</v>
      </c>
      <c r="F21" s="74" t="s">
        <v>523</v>
      </c>
      <c r="G21" s="12" t="s">
        <v>63</v>
      </c>
      <c r="H21" s="75" t="s">
        <v>5967</v>
      </c>
      <c r="I21" s="15">
        <v>96</v>
      </c>
      <c r="J21" s="15">
        <v>60</v>
      </c>
      <c r="K21" s="15">
        <v>30</v>
      </c>
      <c r="L21" s="15">
        <v>19</v>
      </c>
      <c r="M21" s="79">
        <v>43.2</v>
      </c>
      <c r="N21" s="101">
        <v>43.2</v>
      </c>
      <c r="O21" s="63">
        <v>2530</v>
      </c>
      <c r="P21" s="64">
        <f>Table2245789101123456789101112131415161718192021222324252627282930313233343536373839404142434445[[#This Row],[PEMBULATAN]]*O21</f>
        <v>109296</v>
      </c>
    </row>
    <row r="22" spans="1:16" ht="26.25" customHeight="1" x14ac:dyDescent="0.2">
      <c r="A22" s="13"/>
      <c r="B22" s="73"/>
      <c r="C22" s="71" t="s">
        <v>5986</v>
      </c>
      <c r="D22" s="76" t="s">
        <v>69</v>
      </c>
      <c r="E22" s="12" t="s">
        <v>60</v>
      </c>
      <c r="F22" s="74" t="s">
        <v>523</v>
      </c>
      <c r="G22" s="12" t="s">
        <v>63</v>
      </c>
      <c r="H22" s="75" t="s">
        <v>5967</v>
      </c>
      <c r="I22" s="15">
        <v>66</v>
      </c>
      <c r="J22" s="15">
        <v>57</v>
      </c>
      <c r="K22" s="15">
        <v>30</v>
      </c>
      <c r="L22" s="15">
        <v>10</v>
      </c>
      <c r="M22" s="79">
        <v>28.215</v>
      </c>
      <c r="N22" s="101">
        <v>28.215</v>
      </c>
      <c r="O22" s="63">
        <v>2530</v>
      </c>
      <c r="P22" s="64">
        <f>Table2245789101123456789101112131415161718192021222324252627282930313233343536373839404142434445[[#This Row],[PEMBULATAN]]*O22</f>
        <v>71383.95</v>
      </c>
    </row>
    <row r="23" spans="1:16" ht="26.25" customHeight="1" x14ac:dyDescent="0.2">
      <c r="A23" s="13"/>
      <c r="B23" s="73"/>
      <c r="C23" s="71" t="s">
        <v>5987</v>
      </c>
      <c r="D23" s="76" t="s">
        <v>69</v>
      </c>
      <c r="E23" s="12" t="s">
        <v>60</v>
      </c>
      <c r="F23" s="74" t="s">
        <v>523</v>
      </c>
      <c r="G23" s="12" t="s">
        <v>63</v>
      </c>
      <c r="H23" s="75" t="s">
        <v>5967</v>
      </c>
      <c r="I23" s="15">
        <v>45</v>
      </c>
      <c r="J23" s="15">
        <v>35</v>
      </c>
      <c r="K23" s="15">
        <v>20</v>
      </c>
      <c r="L23" s="15">
        <v>3</v>
      </c>
      <c r="M23" s="79">
        <v>7.875</v>
      </c>
      <c r="N23" s="101">
        <v>7.875</v>
      </c>
      <c r="O23" s="63">
        <v>2530</v>
      </c>
      <c r="P23" s="64">
        <f>Table2245789101123456789101112131415161718192021222324252627282930313233343536373839404142434445[[#This Row],[PEMBULATAN]]*O23</f>
        <v>19923.75</v>
      </c>
    </row>
    <row r="24" spans="1:16" ht="26.25" customHeight="1" x14ac:dyDescent="0.2">
      <c r="A24" s="13"/>
      <c r="B24" s="73"/>
      <c r="C24" s="71" t="s">
        <v>5988</v>
      </c>
      <c r="D24" s="76" t="s">
        <v>69</v>
      </c>
      <c r="E24" s="12" t="s">
        <v>60</v>
      </c>
      <c r="F24" s="74" t="s">
        <v>523</v>
      </c>
      <c r="G24" s="12" t="s">
        <v>63</v>
      </c>
      <c r="H24" s="75" t="s">
        <v>5967</v>
      </c>
      <c r="I24" s="15">
        <v>37</v>
      </c>
      <c r="J24" s="15">
        <v>33</v>
      </c>
      <c r="K24" s="15">
        <v>21</v>
      </c>
      <c r="L24" s="15">
        <v>2</v>
      </c>
      <c r="M24" s="79">
        <v>6.4102499999999996</v>
      </c>
      <c r="N24" s="101">
        <v>7</v>
      </c>
      <c r="O24" s="63">
        <v>2530</v>
      </c>
      <c r="P24" s="64">
        <f>Table2245789101123456789101112131415161718192021222324252627282930313233343536373839404142434445[[#This Row],[PEMBULATAN]]*O24</f>
        <v>17710</v>
      </c>
    </row>
    <row r="25" spans="1:16" ht="26.25" customHeight="1" x14ac:dyDescent="0.2">
      <c r="A25" s="13"/>
      <c r="B25" s="73"/>
      <c r="C25" s="71" t="s">
        <v>5989</v>
      </c>
      <c r="D25" s="76" t="s">
        <v>69</v>
      </c>
      <c r="E25" s="12" t="s">
        <v>60</v>
      </c>
      <c r="F25" s="74" t="s">
        <v>523</v>
      </c>
      <c r="G25" s="12" t="s">
        <v>63</v>
      </c>
      <c r="H25" s="75" t="s">
        <v>5967</v>
      </c>
      <c r="I25" s="15">
        <v>57</v>
      </c>
      <c r="J25" s="15">
        <v>62</v>
      </c>
      <c r="K25" s="15">
        <v>25</v>
      </c>
      <c r="L25" s="15">
        <v>6</v>
      </c>
      <c r="M25" s="79">
        <v>22.087499999999999</v>
      </c>
      <c r="N25" s="101">
        <v>22.087499999999999</v>
      </c>
      <c r="O25" s="63">
        <v>2530</v>
      </c>
      <c r="P25" s="64">
        <f>Table2245789101123456789101112131415161718192021222324252627282930313233343536373839404142434445[[#This Row],[PEMBULATAN]]*O25</f>
        <v>55881.375</v>
      </c>
    </row>
    <row r="26" spans="1:16" ht="26.25" customHeight="1" x14ac:dyDescent="0.2">
      <c r="A26" s="13"/>
      <c r="B26" s="73"/>
      <c r="C26" s="71" t="s">
        <v>5990</v>
      </c>
      <c r="D26" s="76" t="s">
        <v>69</v>
      </c>
      <c r="E26" s="12" t="s">
        <v>60</v>
      </c>
      <c r="F26" s="74" t="s">
        <v>523</v>
      </c>
      <c r="G26" s="12" t="s">
        <v>63</v>
      </c>
      <c r="H26" s="75" t="s">
        <v>5967</v>
      </c>
      <c r="I26" s="15">
        <v>55</v>
      </c>
      <c r="J26" s="15">
        <v>38</v>
      </c>
      <c r="K26" s="15">
        <v>10</v>
      </c>
      <c r="L26" s="15">
        <v>1</v>
      </c>
      <c r="M26" s="79">
        <v>5.2249999999999996</v>
      </c>
      <c r="N26" s="101">
        <v>5.2249999999999996</v>
      </c>
      <c r="O26" s="63">
        <v>2530</v>
      </c>
      <c r="P26" s="64">
        <f>Table2245789101123456789101112131415161718192021222324252627282930313233343536373839404142434445[[#This Row],[PEMBULATAN]]*O26</f>
        <v>13219.25</v>
      </c>
    </row>
    <row r="27" spans="1:16" ht="26.25" customHeight="1" x14ac:dyDescent="0.2">
      <c r="A27" s="13"/>
      <c r="B27" s="73"/>
      <c r="C27" s="71" t="s">
        <v>5991</v>
      </c>
      <c r="D27" s="76" t="s">
        <v>69</v>
      </c>
      <c r="E27" s="12" t="s">
        <v>60</v>
      </c>
      <c r="F27" s="74" t="s">
        <v>523</v>
      </c>
      <c r="G27" s="12" t="s">
        <v>63</v>
      </c>
      <c r="H27" s="75" t="s">
        <v>5967</v>
      </c>
      <c r="I27" s="15">
        <v>80</v>
      </c>
      <c r="J27" s="15">
        <v>56</v>
      </c>
      <c r="K27" s="15">
        <v>26</v>
      </c>
      <c r="L27" s="15">
        <v>5</v>
      </c>
      <c r="M27" s="79">
        <v>29.12</v>
      </c>
      <c r="N27" s="101">
        <v>29.12</v>
      </c>
      <c r="O27" s="63">
        <v>2530</v>
      </c>
      <c r="P27" s="64">
        <f>Table2245789101123456789101112131415161718192021222324252627282930313233343536373839404142434445[[#This Row],[PEMBULATAN]]*O27</f>
        <v>73673.600000000006</v>
      </c>
    </row>
    <row r="28" spans="1:16" ht="26.25" customHeight="1" x14ac:dyDescent="0.2">
      <c r="A28" s="13"/>
      <c r="B28" s="73"/>
      <c r="C28" s="71" t="s">
        <v>5992</v>
      </c>
      <c r="D28" s="76" t="s">
        <v>69</v>
      </c>
      <c r="E28" s="12" t="s">
        <v>60</v>
      </c>
      <c r="F28" s="74" t="s">
        <v>523</v>
      </c>
      <c r="G28" s="12" t="s">
        <v>63</v>
      </c>
      <c r="H28" s="75" t="s">
        <v>5967</v>
      </c>
      <c r="I28" s="15">
        <v>90</v>
      </c>
      <c r="J28" s="15">
        <v>58</v>
      </c>
      <c r="K28" s="15">
        <v>22</v>
      </c>
      <c r="L28" s="15">
        <v>11</v>
      </c>
      <c r="M28" s="79">
        <v>28.71</v>
      </c>
      <c r="N28" s="101">
        <v>28.71</v>
      </c>
      <c r="O28" s="63">
        <v>2530</v>
      </c>
      <c r="P28" s="64">
        <f>Table2245789101123456789101112131415161718192021222324252627282930313233343536373839404142434445[[#This Row],[PEMBULATAN]]*O28</f>
        <v>72636.3</v>
      </c>
    </row>
    <row r="29" spans="1:16" ht="26.25" customHeight="1" x14ac:dyDescent="0.2">
      <c r="A29" s="13"/>
      <c r="B29" s="73"/>
      <c r="C29" s="71" t="s">
        <v>5993</v>
      </c>
      <c r="D29" s="76" t="s">
        <v>69</v>
      </c>
      <c r="E29" s="12" t="s">
        <v>60</v>
      </c>
      <c r="F29" s="74" t="s">
        <v>523</v>
      </c>
      <c r="G29" s="12" t="s">
        <v>63</v>
      </c>
      <c r="H29" s="75" t="s">
        <v>5967</v>
      </c>
      <c r="I29" s="15">
        <v>98</v>
      </c>
      <c r="J29" s="15">
        <v>51</v>
      </c>
      <c r="K29" s="15">
        <v>37</v>
      </c>
      <c r="L29" s="15">
        <v>14</v>
      </c>
      <c r="M29" s="79">
        <v>46.231499999999997</v>
      </c>
      <c r="N29" s="101">
        <v>46.231499999999997</v>
      </c>
      <c r="O29" s="63">
        <v>2530</v>
      </c>
      <c r="P29" s="64">
        <f>Table2245789101123456789101112131415161718192021222324252627282930313233343536373839404142434445[[#This Row],[PEMBULATAN]]*O29</f>
        <v>116965.69499999999</v>
      </c>
    </row>
    <row r="30" spans="1:16" ht="26.25" customHeight="1" x14ac:dyDescent="0.2">
      <c r="A30" s="13"/>
      <c r="B30" s="73"/>
      <c r="C30" s="71" t="s">
        <v>5994</v>
      </c>
      <c r="D30" s="76" t="s">
        <v>69</v>
      </c>
      <c r="E30" s="12" t="s">
        <v>60</v>
      </c>
      <c r="F30" s="74" t="s">
        <v>523</v>
      </c>
      <c r="G30" s="12" t="s">
        <v>63</v>
      </c>
      <c r="H30" s="75" t="s">
        <v>5967</v>
      </c>
      <c r="I30" s="15">
        <v>58</v>
      </c>
      <c r="J30" s="15">
        <v>40</v>
      </c>
      <c r="K30" s="15">
        <v>26</v>
      </c>
      <c r="L30" s="15">
        <v>4</v>
      </c>
      <c r="M30" s="79">
        <v>15.08</v>
      </c>
      <c r="N30" s="101">
        <v>15.08</v>
      </c>
      <c r="O30" s="63">
        <v>2530</v>
      </c>
      <c r="P30" s="64">
        <f>Table2245789101123456789101112131415161718192021222324252627282930313233343536373839404142434445[[#This Row],[PEMBULATAN]]*O30</f>
        <v>38152.400000000001</v>
      </c>
    </row>
    <row r="31" spans="1:16" ht="26.25" customHeight="1" x14ac:dyDescent="0.2">
      <c r="A31" s="13"/>
      <c r="B31" s="73"/>
      <c r="C31" s="71" t="s">
        <v>5995</v>
      </c>
      <c r="D31" s="76" t="s">
        <v>69</v>
      </c>
      <c r="E31" s="12" t="s">
        <v>60</v>
      </c>
      <c r="F31" s="74" t="s">
        <v>523</v>
      </c>
      <c r="G31" s="12" t="s">
        <v>63</v>
      </c>
      <c r="H31" s="75" t="s">
        <v>5967</v>
      </c>
      <c r="I31" s="15">
        <v>81</v>
      </c>
      <c r="J31" s="15">
        <v>51</v>
      </c>
      <c r="K31" s="15">
        <v>21</v>
      </c>
      <c r="L31" s="15">
        <v>13</v>
      </c>
      <c r="M31" s="79">
        <v>21.687750000000001</v>
      </c>
      <c r="N31" s="101">
        <v>21.687750000000001</v>
      </c>
      <c r="O31" s="63">
        <v>2530</v>
      </c>
      <c r="P31" s="64">
        <f>Table2245789101123456789101112131415161718192021222324252627282930313233343536373839404142434445[[#This Row],[PEMBULATAN]]*O31</f>
        <v>54870.0075</v>
      </c>
    </row>
    <row r="32" spans="1:16" ht="26.25" customHeight="1" x14ac:dyDescent="0.2">
      <c r="A32" s="13"/>
      <c r="B32" s="73"/>
      <c r="C32" s="71" t="s">
        <v>5996</v>
      </c>
      <c r="D32" s="76" t="s">
        <v>69</v>
      </c>
      <c r="E32" s="12" t="s">
        <v>60</v>
      </c>
      <c r="F32" s="74" t="s">
        <v>523</v>
      </c>
      <c r="G32" s="12" t="s">
        <v>63</v>
      </c>
      <c r="H32" s="75" t="s">
        <v>5967</v>
      </c>
      <c r="I32" s="15">
        <v>57</v>
      </c>
      <c r="J32" s="15">
        <v>38</v>
      </c>
      <c r="K32" s="15">
        <v>13</v>
      </c>
      <c r="L32" s="15">
        <v>2</v>
      </c>
      <c r="M32" s="79">
        <v>7.0395000000000003</v>
      </c>
      <c r="N32" s="101">
        <v>7.0395000000000003</v>
      </c>
      <c r="O32" s="63">
        <v>2530</v>
      </c>
      <c r="P32" s="64">
        <f>Table2245789101123456789101112131415161718192021222324252627282930313233343536373839404142434445[[#This Row],[PEMBULATAN]]*O32</f>
        <v>17809.935000000001</v>
      </c>
    </row>
    <row r="33" spans="1:16" ht="26.25" customHeight="1" x14ac:dyDescent="0.2">
      <c r="A33" s="13"/>
      <c r="B33" s="73"/>
      <c r="C33" s="71" t="s">
        <v>5997</v>
      </c>
      <c r="D33" s="76" t="s">
        <v>69</v>
      </c>
      <c r="E33" s="12" t="s">
        <v>60</v>
      </c>
      <c r="F33" s="74" t="s">
        <v>523</v>
      </c>
      <c r="G33" s="12" t="s">
        <v>63</v>
      </c>
      <c r="H33" s="75" t="s">
        <v>5967</v>
      </c>
      <c r="I33" s="15">
        <v>48</v>
      </c>
      <c r="J33" s="15">
        <v>31</v>
      </c>
      <c r="K33" s="15">
        <v>24</v>
      </c>
      <c r="L33" s="15">
        <v>2</v>
      </c>
      <c r="M33" s="79">
        <v>8.9280000000000008</v>
      </c>
      <c r="N33" s="101">
        <v>8.9280000000000008</v>
      </c>
      <c r="O33" s="63">
        <v>2530</v>
      </c>
      <c r="P33" s="64">
        <f>Table2245789101123456789101112131415161718192021222324252627282930313233343536373839404142434445[[#This Row],[PEMBULATAN]]*O33</f>
        <v>22587.840000000004</v>
      </c>
    </row>
    <row r="34" spans="1:16" ht="26.25" customHeight="1" x14ac:dyDescent="0.2">
      <c r="A34" s="13"/>
      <c r="B34" s="73"/>
      <c r="C34" s="71" t="s">
        <v>5998</v>
      </c>
      <c r="D34" s="76" t="s">
        <v>69</v>
      </c>
      <c r="E34" s="12" t="s">
        <v>60</v>
      </c>
      <c r="F34" s="74" t="s">
        <v>523</v>
      </c>
      <c r="G34" s="12" t="s">
        <v>63</v>
      </c>
      <c r="H34" s="75" t="s">
        <v>5967</v>
      </c>
      <c r="I34" s="15">
        <v>81</v>
      </c>
      <c r="J34" s="15">
        <v>53</v>
      </c>
      <c r="K34" s="15">
        <v>26</v>
      </c>
      <c r="L34" s="15">
        <v>7</v>
      </c>
      <c r="M34" s="79">
        <v>27.904499999999999</v>
      </c>
      <c r="N34" s="101">
        <v>27.904499999999999</v>
      </c>
      <c r="O34" s="63">
        <v>2530</v>
      </c>
      <c r="P34" s="64">
        <f>Table2245789101123456789101112131415161718192021222324252627282930313233343536373839404142434445[[#This Row],[PEMBULATAN]]*O34</f>
        <v>70598.384999999995</v>
      </c>
    </row>
    <row r="35" spans="1:16" ht="26.25" customHeight="1" x14ac:dyDescent="0.2">
      <c r="A35" s="13"/>
      <c r="B35" s="73"/>
      <c r="C35" s="71" t="s">
        <v>5999</v>
      </c>
      <c r="D35" s="76" t="s">
        <v>69</v>
      </c>
      <c r="E35" s="12" t="s">
        <v>60</v>
      </c>
      <c r="F35" s="74" t="s">
        <v>523</v>
      </c>
      <c r="G35" s="12" t="s">
        <v>63</v>
      </c>
      <c r="H35" s="75" t="s">
        <v>5967</v>
      </c>
      <c r="I35" s="15">
        <v>58</v>
      </c>
      <c r="J35" s="15">
        <v>46</v>
      </c>
      <c r="K35" s="15">
        <v>15</v>
      </c>
      <c r="L35" s="15">
        <v>1</v>
      </c>
      <c r="M35" s="79">
        <v>10.005000000000001</v>
      </c>
      <c r="N35" s="101">
        <v>10.005000000000001</v>
      </c>
      <c r="O35" s="63">
        <v>2530</v>
      </c>
      <c r="P35" s="64">
        <f>Table2245789101123456789101112131415161718192021222324252627282930313233343536373839404142434445[[#This Row],[PEMBULATAN]]*O35</f>
        <v>25312.65</v>
      </c>
    </row>
    <row r="36" spans="1:16" ht="26.25" customHeight="1" x14ac:dyDescent="0.2">
      <c r="A36" s="13"/>
      <c r="B36" s="73"/>
      <c r="C36" s="71" t="s">
        <v>6000</v>
      </c>
      <c r="D36" s="76" t="s">
        <v>69</v>
      </c>
      <c r="E36" s="12" t="s">
        <v>60</v>
      </c>
      <c r="F36" s="74" t="s">
        <v>523</v>
      </c>
      <c r="G36" s="12" t="s">
        <v>63</v>
      </c>
      <c r="H36" s="75" t="s">
        <v>5967</v>
      </c>
      <c r="I36" s="15">
        <v>68</v>
      </c>
      <c r="J36" s="15">
        <v>63</v>
      </c>
      <c r="K36" s="15">
        <v>16</v>
      </c>
      <c r="L36" s="15">
        <v>5</v>
      </c>
      <c r="M36" s="79">
        <v>17.135999999999999</v>
      </c>
      <c r="N36" s="101">
        <v>17.135999999999999</v>
      </c>
      <c r="O36" s="63">
        <v>2530</v>
      </c>
      <c r="P36" s="64">
        <f>Table2245789101123456789101112131415161718192021222324252627282930313233343536373839404142434445[[#This Row],[PEMBULATAN]]*O36</f>
        <v>43354.079999999994</v>
      </c>
    </row>
    <row r="37" spans="1:16" ht="26.25" customHeight="1" x14ac:dyDescent="0.2">
      <c r="A37" s="13"/>
      <c r="B37" s="73"/>
      <c r="C37" s="71" t="s">
        <v>6001</v>
      </c>
      <c r="D37" s="76" t="s">
        <v>69</v>
      </c>
      <c r="E37" s="12" t="s">
        <v>60</v>
      </c>
      <c r="F37" s="74" t="s">
        <v>523</v>
      </c>
      <c r="G37" s="12" t="s">
        <v>63</v>
      </c>
      <c r="H37" s="75" t="s">
        <v>5967</v>
      </c>
      <c r="I37" s="15">
        <v>64</v>
      </c>
      <c r="J37" s="15">
        <v>51</v>
      </c>
      <c r="K37" s="15">
        <v>12</v>
      </c>
      <c r="L37" s="15">
        <v>3</v>
      </c>
      <c r="M37" s="79">
        <v>9.7919999999999998</v>
      </c>
      <c r="N37" s="101">
        <v>9.7919999999999998</v>
      </c>
      <c r="O37" s="63">
        <v>2530</v>
      </c>
      <c r="P37" s="64">
        <f>Table2245789101123456789101112131415161718192021222324252627282930313233343536373839404142434445[[#This Row],[PEMBULATAN]]*O37</f>
        <v>24773.759999999998</v>
      </c>
    </row>
    <row r="38" spans="1:16" ht="26.25" customHeight="1" x14ac:dyDescent="0.2">
      <c r="A38" s="13"/>
      <c r="B38" s="73"/>
      <c r="C38" s="71" t="s">
        <v>6002</v>
      </c>
      <c r="D38" s="76" t="s">
        <v>69</v>
      </c>
      <c r="E38" s="12" t="s">
        <v>60</v>
      </c>
      <c r="F38" s="74" t="s">
        <v>523</v>
      </c>
      <c r="G38" s="12" t="s">
        <v>63</v>
      </c>
      <c r="H38" s="75" t="s">
        <v>5967</v>
      </c>
      <c r="I38" s="15">
        <v>74</v>
      </c>
      <c r="J38" s="15">
        <v>61</v>
      </c>
      <c r="K38" s="15">
        <v>20</v>
      </c>
      <c r="L38" s="15">
        <v>6</v>
      </c>
      <c r="M38" s="79">
        <v>22.57</v>
      </c>
      <c r="N38" s="101">
        <v>22.57</v>
      </c>
      <c r="O38" s="63">
        <v>2530</v>
      </c>
      <c r="P38" s="64">
        <f>Table2245789101123456789101112131415161718192021222324252627282930313233343536373839404142434445[[#This Row],[PEMBULATAN]]*O38</f>
        <v>57102.1</v>
      </c>
    </row>
    <row r="39" spans="1:16" ht="26.25" customHeight="1" x14ac:dyDescent="0.2">
      <c r="A39" s="13"/>
      <c r="B39" s="73"/>
      <c r="C39" s="71" t="s">
        <v>6003</v>
      </c>
      <c r="D39" s="76" t="s">
        <v>69</v>
      </c>
      <c r="E39" s="12" t="s">
        <v>60</v>
      </c>
      <c r="F39" s="74" t="s">
        <v>523</v>
      </c>
      <c r="G39" s="12" t="s">
        <v>63</v>
      </c>
      <c r="H39" s="75" t="s">
        <v>5967</v>
      </c>
      <c r="I39" s="15">
        <v>71</v>
      </c>
      <c r="J39" s="15">
        <v>61</v>
      </c>
      <c r="K39" s="15">
        <v>21</v>
      </c>
      <c r="L39" s="15">
        <v>6</v>
      </c>
      <c r="M39" s="79">
        <v>22.737749999999998</v>
      </c>
      <c r="N39" s="101">
        <v>22.737749999999998</v>
      </c>
      <c r="O39" s="63">
        <v>2530</v>
      </c>
      <c r="P39" s="64">
        <f>Table2245789101123456789101112131415161718192021222324252627282930313233343536373839404142434445[[#This Row],[PEMBULATAN]]*O39</f>
        <v>57526.507499999992</v>
      </c>
    </row>
    <row r="40" spans="1:16" ht="26.25" customHeight="1" x14ac:dyDescent="0.2">
      <c r="A40" s="13"/>
      <c r="B40" s="73"/>
      <c r="C40" s="71" t="s">
        <v>6004</v>
      </c>
      <c r="D40" s="76" t="s">
        <v>69</v>
      </c>
      <c r="E40" s="12" t="s">
        <v>60</v>
      </c>
      <c r="F40" s="74" t="s">
        <v>523</v>
      </c>
      <c r="G40" s="12" t="s">
        <v>63</v>
      </c>
      <c r="H40" s="75" t="s">
        <v>5967</v>
      </c>
      <c r="I40" s="15">
        <v>56</v>
      </c>
      <c r="J40" s="15">
        <v>32</v>
      </c>
      <c r="K40" s="15">
        <v>12</v>
      </c>
      <c r="L40" s="15">
        <v>2</v>
      </c>
      <c r="M40" s="79">
        <v>5.3760000000000003</v>
      </c>
      <c r="N40" s="101">
        <v>6</v>
      </c>
      <c r="O40" s="63">
        <v>2530</v>
      </c>
      <c r="P40" s="64">
        <f>Table2245789101123456789101112131415161718192021222324252627282930313233343536373839404142434445[[#This Row],[PEMBULATAN]]*O40</f>
        <v>15180</v>
      </c>
    </row>
    <row r="41" spans="1:16" ht="26.25" customHeight="1" x14ac:dyDescent="0.2">
      <c r="A41" s="13"/>
      <c r="B41" s="73"/>
      <c r="C41" s="71" t="s">
        <v>6005</v>
      </c>
      <c r="D41" s="76" t="s">
        <v>69</v>
      </c>
      <c r="E41" s="12" t="s">
        <v>60</v>
      </c>
      <c r="F41" s="74" t="s">
        <v>523</v>
      </c>
      <c r="G41" s="12" t="s">
        <v>63</v>
      </c>
      <c r="H41" s="75" t="s">
        <v>5967</v>
      </c>
      <c r="I41" s="15">
        <v>83</v>
      </c>
      <c r="J41" s="15">
        <v>61</v>
      </c>
      <c r="K41" s="15">
        <v>30</v>
      </c>
      <c r="L41" s="15">
        <v>8</v>
      </c>
      <c r="M41" s="79">
        <v>37.972499999999997</v>
      </c>
      <c r="N41" s="101">
        <v>37.972499999999997</v>
      </c>
      <c r="O41" s="63">
        <v>2530</v>
      </c>
      <c r="P41" s="64">
        <f>Table2245789101123456789101112131415161718192021222324252627282930313233343536373839404142434445[[#This Row],[PEMBULATAN]]*O41</f>
        <v>96070.424999999988</v>
      </c>
    </row>
    <row r="42" spans="1:16" ht="26.25" customHeight="1" x14ac:dyDescent="0.2">
      <c r="A42" s="13"/>
      <c r="B42" s="73"/>
      <c r="C42" s="71" t="s">
        <v>6006</v>
      </c>
      <c r="D42" s="76" t="s">
        <v>69</v>
      </c>
      <c r="E42" s="12" t="s">
        <v>60</v>
      </c>
      <c r="F42" s="74" t="s">
        <v>523</v>
      </c>
      <c r="G42" s="12" t="s">
        <v>63</v>
      </c>
      <c r="H42" s="75" t="s">
        <v>5967</v>
      </c>
      <c r="I42" s="15">
        <v>48</v>
      </c>
      <c r="J42" s="15">
        <v>41</v>
      </c>
      <c r="K42" s="15">
        <v>11</v>
      </c>
      <c r="L42" s="15">
        <v>3</v>
      </c>
      <c r="M42" s="79">
        <v>5.4119999999999999</v>
      </c>
      <c r="N42" s="101">
        <v>6</v>
      </c>
      <c r="O42" s="63">
        <v>2530</v>
      </c>
      <c r="P42" s="64">
        <f>Table2245789101123456789101112131415161718192021222324252627282930313233343536373839404142434445[[#This Row],[PEMBULATAN]]*O42</f>
        <v>15180</v>
      </c>
    </row>
    <row r="43" spans="1:16" ht="26.25" customHeight="1" x14ac:dyDescent="0.2">
      <c r="A43" s="13"/>
      <c r="B43" s="73"/>
      <c r="C43" s="71" t="s">
        <v>6007</v>
      </c>
      <c r="D43" s="76" t="s">
        <v>69</v>
      </c>
      <c r="E43" s="12" t="s">
        <v>60</v>
      </c>
      <c r="F43" s="74" t="s">
        <v>523</v>
      </c>
      <c r="G43" s="12" t="s">
        <v>63</v>
      </c>
      <c r="H43" s="75" t="s">
        <v>5967</v>
      </c>
      <c r="I43" s="15">
        <v>75</v>
      </c>
      <c r="J43" s="15">
        <v>61</v>
      </c>
      <c r="K43" s="15">
        <v>10</v>
      </c>
      <c r="L43" s="15">
        <v>3</v>
      </c>
      <c r="M43" s="79">
        <v>11.4375</v>
      </c>
      <c r="N43" s="101">
        <v>12</v>
      </c>
      <c r="O43" s="63">
        <v>2530</v>
      </c>
      <c r="P43" s="64">
        <f>Table2245789101123456789101112131415161718192021222324252627282930313233343536373839404142434445[[#This Row],[PEMBULATAN]]*O43</f>
        <v>30360</v>
      </c>
    </row>
    <row r="44" spans="1:16" ht="26.25" customHeight="1" x14ac:dyDescent="0.2">
      <c r="A44" s="13"/>
      <c r="B44" s="73"/>
      <c r="C44" s="71" t="s">
        <v>6008</v>
      </c>
      <c r="D44" s="76" t="s">
        <v>69</v>
      </c>
      <c r="E44" s="12" t="s">
        <v>60</v>
      </c>
      <c r="F44" s="74" t="s">
        <v>523</v>
      </c>
      <c r="G44" s="12" t="s">
        <v>63</v>
      </c>
      <c r="H44" s="75" t="s">
        <v>5967</v>
      </c>
      <c r="I44" s="15">
        <v>84</v>
      </c>
      <c r="J44" s="15">
        <v>51</v>
      </c>
      <c r="K44" s="15">
        <v>28</v>
      </c>
      <c r="L44" s="15">
        <v>6</v>
      </c>
      <c r="M44" s="79">
        <v>29.988</v>
      </c>
      <c r="N44" s="101">
        <v>29.988</v>
      </c>
      <c r="O44" s="63">
        <v>2530</v>
      </c>
      <c r="P44" s="64">
        <f>Table2245789101123456789101112131415161718192021222324252627282930313233343536373839404142434445[[#This Row],[PEMBULATAN]]*O44</f>
        <v>75869.64</v>
      </c>
    </row>
    <row r="45" spans="1:16" ht="26.25" customHeight="1" x14ac:dyDescent="0.2">
      <c r="A45" s="13"/>
      <c r="B45" s="73"/>
      <c r="C45" s="71" t="s">
        <v>6009</v>
      </c>
      <c r="D45" s="76" t="s">
        <v>69</v>
      </c>
      <c r="E45" s="12" t="s">
        <v>60</v>
      </c>
      <c r="F45" s="74" t="s">
        <v>523</v>
      </c>
      <c r="G45" s="12" t="s">
        <v>63</v>
      </c>
      <c r="H45" s="75" t="s">
        <v>5967</v>
      </c>
      <c r="I45" s="15">
        <v>66</v>
      </c>
      <c r="J45" s="15">
        <v>46</v>
      </c>
      <c r="K45" s="15">
        <v>18</v>
      </c>
      <c r="L45" s="15">
        <v>5</v>
      </c>
      <c r="M45" s="79">
        <v>13.662000000000001</v>
      </c>
      <c r="N45" s="101">
        <v>13.662000000000001</v>
      </c>
      <c r="O45" s="63">
        <v>2530</v>
      </c>
      <c r="P45" s="64">
        <f>Table2245789101123456789101112131415161718192021222324252627282930313233343536373839404142434445[[#This Row],[PEMBULATAN]]*O45</f>
        <v>34564.86</v>
      </c>
    </row>
    <row r="46" spans="1:16" ht="26.25" customHeight="1" x14ac:dyDescent="0.2">
      <c r="A46" s="13"/>
      <c r="B46" s="73"/>
      <c r="C46" s="71" t="s">
        <v>6010</v>
      </c>
      <c r="D46" s="76" t="s">
        <v>69</v>
      </c>
      <c r="E46" s="12" t="s">
        <v>60</v>
      </c>
      <c r="F46" s="74" t="s">
        <v>523</v>
      </c>
      <c r="G46" s="12" t="s">
        <v>63</v>
      </c>
      <c r="H46" s="75" t="s">
        <v>5967</v>
      </c>
      <c r="I46" s="15">
        <v>85</v>
      </c>
      <c r="J46" s="15">
        <v>60</v>
      </c>
      <c r="K46" s="15">
        <v>28</v>
      </c>
      <c r="L46" s="15">
        <v>8</v>
      </c>
      <c r="M46" s="79">
        <v>35.700000000000003</v>
      </c>
      <c r="N46" s="101">
        <v>35.700000000000003</v>
      </c>
      <c r="O46" s="63">
        <v>2530</v>
      </c>
      <c r="P46" s="64">
        <f>Table2245789101123456789101112131415161718192021222324252627282930313233343536373839404142434445[[#This Row],[PEMBULATAN]]*O46</f>
        <v>90321</v>
      </c>
    </row>
    <row r="47" spans="1:16" ht="26.25" customHeight="1" x14ac:dyDescent="0.2">
      <c r="A47" s="13"/>
      <c r="B47" s="73"/>
      <c r="C47" s="71" t="s">
        <v>6011</v>
      </c>
      <c r="D47" s="76" t="s">
        <v>69</v>
      </c>
      <c r="E47" s="12" t="s">
        <v>60</v>
      </c>
      <c r="F47" s="74" t="s">
        <v>523</v>
      </c>
      <c r="G47" s="12" t="s">
        <v>63</v>
      </c>
      <c r="H47" s="75" t="s">
        <v>5967</v>
      </c>
      <c r="I47" s="15">
        <v>79</v>
      </c>
      <c r="J47" s="15">
        <v>56</v>
      </c>
      <c r="K47" s="15">
        <v>30</v>
      </c>
      <c r="L47" s="15">
        <v>6</v>
      </c>
      <c r="M47" s="79">
        <v>33.18</v>
      </c>
      <c r="N47" s="101">
        <v>33.18</v>
      </c>
      <c r="O47" s="63">
        <v>2530</v>
      </c>
      <c r="P47" s="64">
        <f>Table2245789101123456789101112131415161718192021222324252627282930313233343536373839404142434445[[#This Row],[PEMBULATAN]]*O47</f>
        <v>83945.4</v>
      </c>
    </row>
    <row r="48" spans="1:16" ht="26.25" customHeight="1" x14ac:dyDescent="0.2">
      <c r="A48" s="13"/>
      <c r="B48" s="73"/>
      <c r="C48" s="71" t="s">
        <v>6012</v>
      </c>
      <c r="D48" s="76" t="s">
        <v>69</v>
      </c>
      <c r="E48" s="12" t="s">
        <v>60</v>
      </c>
      <c r="F48" s="74" t="s">
        <v>523</v>
      </c>
      <c r="G48" s="12" t="s">
        <v>63</v>
      </c>
      <c r="H48" s="75" t="s">
        <v>5967</v>
      </c>
      <c r="I48" s="15">
        <v>80</v>
      </c>
      <c r="J48" s="15">
        <v>58</v>
      </c>
      <c r="K48" s="15">
        <v>20</v>
      </c>
      <c r="L48" s="15">
        <v>7</v>
      </c>
      <c r="M48" s="79">
        <v>23.2</v>
      </c>
      <c r="N48" s="101">
        <v>23.2</v>
      </c>
      <c r="O48" s="63">
        <v>2530</v>
      </c>
      <c r="P48" s="64">
        <f>Table2245789101123456789101112131415161718192021222324252627282930313233343536373839404142434445[[#This Row],[PEMBULATAN]]*O48</f>
        <v>58696</v>
      </c>
    </row>
    <row r="49" spans="1:16" ht="26.25" customHeight="1" x14ac:dyDescent="0.2">
      <c r="A49" s="13"/>
      <c r="B49" s="73"/>
      <c r="C49" s="71" t="s">
        <v>6013</v>
      </c>
      <c r="D49" s="76" t="s">
        <v>69</v>
      </c>
      <c r="E49" s="12" t="s">
        <v>60</v>
      </c>
      <c r="F49" s="74" t="s">
        <v>523</v>
      </c>
      <c r="G49" s="12" t="s">
        <v>63</v>
      </c>
      <c r="H49" s="75" t="s">
        <v>5967</v>
      </c>
      <c r="I49" s="15">
        <v>94</v>
      </c>
      <c r="J49" s="15">
        <v>53</v>
      </c>
      <c r="K49" s="15">
        <v>40</v>
      </c>
      <c r="L49" s="15">
        <v>9</v>
      </c>
      <c r="M49" s="79">
        <v>49.82</v>
      </c>
      <c r="N49" s="101">
        <v>49.82</v>
      </c>
      <c r="O49" s="63">
        <v>2530</v>
      </c>
      <c r="P49" s="64">
        <f>Table2245789101123456789101112131415161718192021222324252627282930313233343536373839404142434445[[#This Row],[PEMBULATAN]]*O49</f>
        <v>126044.6</v>
      </c>
    </row>
    <row r="50" spans="1:16" ht="26.25" customHeight="1" x14ac:dyDescent="0.2">
      <c r="A50" s="13"/>
      <c r="B50" s="73"/>
      <c r="C50" s="71" t="s">
        <v>6014</v>
      </c>
      <c r="D50" s="76" t="s">
        <v>69</v>
      </c>
      <c r="E50" s="12" t="s">
        <v>60</v>
      </c>
      <c r="F50" s="74" t="s">
        <v>523</v>
      </c>
      <c r="G50" s="12" t="s">
        <v>63</v>
      </c>
      <c r="H50" s="75" t="s">
        <v>5967</v>
      </c>
      <c r="I50" s="15">
        <v>70</v>
      </c>
      <c r="J50" s="15">
        <v>54</v>
      </c>
      <c r="K50" s="15">
        <v>20</v>
      </c>
      <c r="L50" s="15">
        <v>8</v>
      </c>
      <c r="M50" s="79">
        <v>18.899999999999999</v>
      </c>
      <c r="N50" s="101">
        <v>18.899999999999999</v>
      </c>
      <c r="O50" s="63">
        <v>2530</v>
      </c>
      <c r="P50" s="64">
        <f>Table2245789101123456789101112131415161718192021222324252627282930313233343536373839404142434445[[#This Row],[PEMBULATAN]]*O50</f>
        <v>47817</v>
      </c>
    </row>
    <row r="51" spans="1:16" ht="26.25" customHeight="1" x14ac:dyDescent="0.2">
      <c r="A51" s="13"/>
      <c r="B51" s="73"/>
      <c r="C51" s="71" t="s">
        <v>6015</v>
      </c>
      <c r="D51" s="76" t="s">
        <v>69</v>
      </c>
      <c r="E51" s="12" t="s">
        <v>60</v>
      </c>
      <c r="F51" s="74" t="s">
        <v>523</v>
      </c>
      <c r="G51" s="12" t="s">
        <v>63</v>
      </c>
      <c r="H51" s="75" t="s">
        <v>5967</v>
      </c>
      <c r="I51" s="15">
        <v>55</v>
      </c>
      <c r="J51" s="15">
        <v>55</v>
      </c>
      <c r="K51" s="15">
        <v>10</v>
      </c>
      <c r="L51" s="15">
        <v>4</v>
      </c>
      <c r="M51" s="79">
        <v>7.5625</v>
      </c>
      <c r="N51" s="101">
        <v>7.5625</v>
      </c>
      <c r="O51" s="63">
        <v>2530</v>
      </c>
      <c r="P51" s="64">
        <f>Table2245789101123456789101112131415161718192021222324252627282930313233343536373839404142434445[[#This Row],[PEMBULATAN]]*O51</f>
        <v>19133.125</v>
      </c>
    </row>
    <row r="52" spans="1:16" ht="26.25" customHeight="1" x14ac:dyDescent="0.2">
      <c r="A52" s="13"/>
      <c r="B52" s="73"/>
      <c r="C52" s="71" t="s">
        <v>6016</v>
      </c>
      <c r="D52" s="76" t="s">
        <v>69</v>
      </c>
      <c r="E52" s="12" t="s">
        <v>60</v>
      </c>
      <c r="F52" s="74" t="s">
        <v>523</v>
      </c>
      <c r="G52" s="12" t="s">
        <v>63</v>
      </c>
      <c r="H52" s="75" t="s">
        <v>5967</v>
      </c>
      <c r="I52" s="15">
        <v>80</v>
      </c>
      <c r="J52" s="15">
        <v>58</v>
      </c>
      <c r="K52" s="15">
        <v>18</v>
      </c>
      <c r="L52" s="15">
        <v>13</v>
      </c>
      <c r="M52" s="79">
        <v>20.88</v>
      </c>
      <c r="N52" s="101">
        <v>20.88</v>
      </c>
      <c r="O52" s="63">
        <v>2530</v>
      </c>
      <c r="P52" s="64">
        <f>Table2245789101123456789101112131415161718192021222324252627282930313233343536373839404142434445[[#This Row],[PEMBULATAN]]*O52</f>
        <v>52826.399999999994</v>
      </c>
    </row>
    <row r="53" spans="1:16" ht="26.25" customHeight="1" x14ac:dyDescent="0.2">
      <c r="A53" s="13"/>
      <c r="B53" s="73"/>
      <c r="C53" s="71" t="s">
        <v>6017</v>
      </c>
      <c r="D53" s="76" t="s">
        <v>69</v>
      </c>
      <c r="E53" s="12" t="s">
        <v>60</v>
      </c>
      <c r="F53" s="74" t="s">
        <v>523</v>
      </c>
      <c r="G53" s="12" t="s">
        <v>63</v>
      </c>
      <c r="H53" s="75" t="s">
        <v>5967</v>
      </c>
      <c r="I53" s="15">
        <v>70</v>
      </c>
      <c r="J53" s="15">
        <v>60</v>
      </c>
      <c r="K53" s="15">
        <v>32</v>
      </c>
      <c r="L53" s="15">
        <v>10</v>
      </c>
      <c r="M53" s="79">
        <v>33.6</v>
      </c>
      <c r="N53" s="101">
        <v>33.6</v>
      </c>
      <c r="O53" s="63">
        <v>2530</v>
      </c>
      <c r="P53" s="64">
        <f>Table2245789101123456789101112131415161718192021222324252627282930313233343536373839404142434445[[#This Row],[PEMBULATAN]]*O53</f>
        <v>85008</v>
      </c>
    </row>
    <row r="54" spans="1:16" ht="26.25" customHeight="1" x14ac:dyDescent="0.2">
      <c r="A54" s="13"/>
      <c r="B54" s="73"/>
      <c r="C54" s="71" t="s">
        <v>6018</v>
      </c>
      <c r="D54" s="76" t="s">
        <v>69</v>
      </c>
      <c r="E54" s="12" t="s">
        <v>60</v>
      </c>
      <c r="F54" s="74" t="s">
        <v>523</v>
      </c>
      <c r="G54" s="12" t="s">
        <v>63</v>
      </c>
      <c r="H54" s="75" t="s">
        <v>5967</v>
      </c>
      <c r="I54" s="15">
        <v>50</v>
      </c>
      <c r="J54" s="15">
        <v>50</v>
      </c>
      <c r="K54" s="15">
        <v>18</v>
      </c>
      <c r="L54" s="15">
        <v>1</v>
      </c>
      <c r="M54" s="79">
        <v>11.25</v>
      </c>
      <c r="N54" s="101">
        <v>11.25</v>
      </c>
      <c r="O54" s="63">
        <v>2530</v>
      </c>
      <c r="P54" s="64">
        <f>Table2245789101123456789101112131415161718192021222324252627282930313233343536373839404142434445[[#This Row],[PEMBULATAN]]*O54</f>
        <v>28462.5</v>
      </c>
    </row>
    <row r="55" spans="1:16" ht="26.25" customHeight="1" x14ac:dyDescent="0.2">
      <c r="A55" s="13"/>
      <c r="B55" s="73"/>
      <c r="C55" s="71" t="s">
        <v>6019</v>
      </c>
      <c r="D55" s="76" t="s">
        <v>69</v>
      </c>
      <c r="E55" s="12" t="s">
        <v>60</v>
      </c>
      <c r="F55" s="74" t="s">
        <v>523</v>
      </c>
      <c r="G55" s="12" t="s">
        <v>63</v>
      </c>
      <c r="H55" s="75" t="s">
        <v>5967</v>
      </c>
      <c r="I55" s="15">
        <v>104</v>
      </c>
      <c r="J55" s="15">
        <v>17</v>
      </c>
      <c r="K55" s="15">
        <v>13</v>
      </c>
      <c r="L55" s="15">
        <v>3</v>
      </c>
      <c r="M55" s="79">
        <v>5.7460000000000004</v>
      </c>
      <c r="N55" s="101">
        <v>5.7460000000000004</v>
      </c>
      <c r="O55" s="63">
        <v>2530</v>
      </c>
      <c r="P55" s="64">
        <f>Table2245789101123456789101112131415161718192021222324252627282930313233343536373839404142434445[[#This Row],[PEMBULATAN]]*O55</f>
        <v>14537.380000000001</v>
      </c>
    </row>
    <row r="56" spans="1:16" ht="26.25" customHeight="1" x14ac:dyDescent="0.2">
      <c r="A56" s="13"/>
      <c r="B56" s="73"/>
      <c r="C56" s="71" t="s">
        <v>6020</v>
      </c>
      <c r="D56" s="76" t="s">
        <v>69</v>
      </c>
      <c r="E56" s="12" t="s">
        <v>60</v>
      </c>
      <c r="F56" s="74" t="s">
        <v>523</v>
      </c>
      <c r="G56" s="12" t="s">
        <v>63</v>
      </c>
      <c r="H56" s="75" t="s">
        <v>5967</v>
      </c>
      <c r="I56" s="15">
        <v>64</v>
      </c>
      <c r="J56" s="15">
        <v>40</v>
      </c>
      <c r="K56" s="15">
        <v>16</v>
      </c>
      <c r="L56" s="15">
        <v>7</v>
      </c>
      <c r="M56" s="79">
        <v>10.24</v>
      </c>
      <c r="N56" s="101">
        <v>10.24</v>
      </c>
      <c r="O56" s="63">
        <v>2530</v>
      </c>
      <c r="P56" s="64">
        <f>Table2245789101123456789101112131415161718192021222324252627282930313233343536373839404142434445[[#This Row],[PEMBULATAN]]*O56</f>
        <v>25907.200000000001</v>
      </c>
    </row>
    <row r="57" spans="1:16" ht="26.25" customHeight="1" x14ac:dyDescent="0.2">
      <c r="A57" s="13"/>
      <c r="B57" s="73"/>
      <c r="C57" s="71" t="s">
        <v>6021</v>
      </c>
      <c r="D57" s="76" t="s">
        <v>69</v>
      </c>
      <c r="E57" s="12" t="s">
        <v>60</v>
      </c>
      <c r="F57" s="74" t="s">
        <v>523</v>
      </c>
      <c r="G57" s="12" t="s">
        <v>63</v>
      </c>
      <c r="H57" s="75" t="s">
        <v>5967</v>
      </c>
      <c r="I57" s="15">
        <v>103</v>
      </c>
      <c r="J57" s="15">
        <v>18</v>
      </c>
      <c r="K57" s="15">
        <v>18</v>
      </c>
      <c r="L57" s="15">
        <v>1</v>
      </c>
      <c r="M57" s="79">
        <v>8.343</v>
      </c>
      <c r="N57" s="101">
        <v>9</v>
      </c>
      <c r="O57" s="63">
        <v>2530</v>
      </c>
      <c r="P57" s="64">
        <f>Table2245789101123456789101112131415161718192021222324252627282930313233343536373839404142434445[[#This Row],[PEMBULATAN]]*O57</f>
        <v>22770</v>
      </c>
    </row>
    <row r="58" spans="1:16" ht="26.25" customHeight="1" x14ac:dyDescent="0.2">
      <c r="A58" s="13"/>
      <c r="B58" s="73"/>
      <c r="C58" s="71" t="s">
        <v>6022</v>
      </c>
      <c r="D58" s="76" t="s">
        <v>69</v>
      </c>
      <c r="E58" s="12" t="s">
        <v>60</v>
      </c>
      <c r="F58" s="74" t="s">
        <v>523</v>
      </c>
      <c r="G58" s="12" t="s">
        <v>63</v>
      </c>
      <c r="H58" s="75" t="s">
        <v>5967</v>
      </c>
      <c r="I58" s="15">
        <v>105</v>
      </c>
      <c r="J58" s="15">
        <v>50</v>
      </c>
      <c r="K58" s="15">
        <v>8</v>
      </c>
      <c r="L58" s="15">
        <v>3</v>
      </c>
      <c r="M58" s="79">
        <v>10.5</v>
      </c>
      <c r="N58" s="101">
        <v>10.5</v>
      </c>
      <c r="O58" s="63">
        <v>2530</v>
      </c>
      <c r="P58" s="64">
        <f>Table2245789101123456789101112131415161718192021222324252627282930313233343536373839404142434445[[#This Row],[PEMBULATAN]]*O58</f>
        <v>26565</v>
      </c>
    </row>
    <row r="59" spans="1:16" ht="26.25" customHeight="1" x14ac:dyDescent="0.2">
      <c r="A59" s="13"/>
      <c r="B59" s="73"/>
      <c r="C59" s="71" t="s">
        <v>6023</v>
      </c>
      <c r="D59" s="76" t="s">
        <v>69</v>
      </c>
      <c r="E59" s="12" t="s">
        <v>60</v>
      </c>
      <c r="F59" s="74" t="s">
        <v>523</v>
      </c>
      <c r="G59" s="12" t="s">
        <v>63</v>
      </c>
      <c r="H59" s="75" t="s">
        <v>5967</v>
      </c>
      <c r="I59" s="15">
        <v>89</v>
      </c>
      <c r="J59" s="15">
        <v>72</v>
      </c>
      <c r="K59" s="15">
        <v>20</v>
      </c>
      <c r="L59" s="15">
        <v>2</v>
      </c>
      <c r="M59" s="79">
        <v>32.04</v>
      </c>
      <c r="N59" s="101">
        <v>32.04</v>
      </c>
      <c r="O59" s="63">
        <v>2530</v>
      </c>
      <c r="P59" s="64">
        <f>Table2245789101123456789101112131415161718192021222324252627282930313233343536373839404142434445[[#This Row],[PEMBULATAN]]*O59</f>
        <v>81061.2</v>
      </c>
    </row>
    <row r="60" spans="1:16" ht="26.25" customHeight="1" x14ac:dyDescent="0.2">
      <c r="A60" s="13"/>
      <c r="B60" s="73"/>
      <c r="C60" s="71" t="s">
        <v>6024</v>
      </c>
      <c r="D60" s="76" t="s">
        <v>69</v>
      </c>
      <c r="E60" s="12" t="s">
        <v>60</v>
      </c>
      <c r="F60" s="74" t="s">
        <v>523</v>
      </c>
      <c r="G60" s="12" t="s">
        <v>63</v>
      </c>
      <c r="H60" s="75" t="s">
        <v>5967</v>
      </c>
      <c r="I60" s="15">
        <v>51</v>
      </c>
      <c r="J60" s="15">
        <v>30</v>
      </c>
      <c r="K60" s="15">
        <v>32</v>
      </c>
      <c r="L60" s="15">
        <v>8</v>
      </c>
      <c r="M60" s="79">
        <v>12.24</v>
      </c>
      <c r="N60" s="101">
        <v>12.24</v>
      </c>
      <c r="O60" s="63">
        <v>2530</v>
      </c>
      <c r="P60" s="64">
        <f>Table2245789101123456789101112131415161718192021222324252627282930313233343536373839404142434445[[#This Row],[PEMBULATAN]]*O60</f>
        <v>30967.200000000001</v>
      </c>
    </row>
    <row r="61" spans="1:16" ht="26.25" customHeight="1" x14ac:dyDescent="0.2">
      <c r="A61" s="13"/>
      <c r="B61" s="73"/>
      <c r="C61" s="71" t="s">
        <v>6025</v>
      </c>
      <c r="D61" s="76" t="s">
        <v>69</v>
      </c>
      <c r="E61" s="12" t="s">
        <v>60</v>
      </c>
      <c r="F61" s="74" t="s">
        <v>523</v>
      </c>
      <c r="G61" s="12" t="s">
        <v>63</v>
      </c>
      <c r="H61" s="75" t="s">
        <v>5967</v>
      </c>
      <c r="I61" s="15">
        <v>34</v>
      </c>
      <c r="J61" s="15">
        <v>28</v>
      </c>
      <c r="K61" s="15">
        <v>25</v>
      </c>
      <c r="L61" s="15">
        <v>4</v>
      </c>
      <c r="M61" s="79">
        <v>5.95</v>
      </c>
      <c r="N61" s="101">
        <v>5.95</v>
      </c>
      <c r="O61" s="63">
        <v>2530</v>
      </c>
      <c r="P61" s="64">
        <f>Table2245789101123456789101112131415161718192021222324252627282930313233343536373839404142434445[[#This Row],[PEMBULATAN]]*O61</f>
        <v>15053.5</v>
      </c>
    </row>
    <row r="62" spans="1:16" ht="26.25" customHeight="1" x14ac:dyDescent="0.2">
      <c r="A62" s="13"/>
      <c r="B62" s="73"/>
      <c r="C62" s="71" t="s">
        <v>6026</v>
      </c>
      <c r="D62" s="76" t="s">
        <v>69</v>
      </c>
      <c r="E62" s="12" t="s">
        <v>60</v>
      </c>
      <c r="F62" s="74" t="s">
        <v>523</v>
      </c>
      <c r="G62" s="12" t="s">
        <v>63</v>
      </c>
      <c r="H62" s="75" t="s">
        <v>5967</v>
      </c>
      <c r="I62" s="15">
        <v>185</v>
      </c>
      <c r="J62" s="15">
        <v>22</v>
      </c>
      <c r="K62" s="15">
        <v>18</v>
      </c>
      <c r="L62" s="15">
        <v>4</v>
      </c>
      <c r="M62" s="79">
        <v>18.315000000000001</v>
      </c>
      <c r="N62" s="101">
        <v>19</v>
      </c>
      <c r="O62" s="63">
        <v>2530</v>
      </c>
      <c r="P62" s="64">
        <f>Table2245789101123456789101112131415161718192021222324252627282930313233343536373839404142434445[[#This Row],[PEMBULATAN]]*O62</f>
        <v>48070</v>
      </c>
    </row>
    <row r="63" spans="1:16" ht="26.25" customHeight="1" x14ac:dyDescent="0.2">
      <c r="A63" s="13"/>
      <c r="B63" s="73"/>
      <c r="C63" s="71" t="s">
        <v>6027</v>
      </c>
      <c r="D63" s="76" t="s">
        <v>69</v>
      </c>
      <c r="E63" s="12" t="s">
        <v>60</v>
      </c>
      <c r="F63" s="74" t="s">
        <v>523</v>
      </c>
      <c r="G63" s="12" t="s">
        <v>63</v>
      </c>
      <c r="H63" s="75" t="s">
        <v>5967</v>
      </c>
      <c r="I63" s="15">
        <v>50</v>
      </c>
      <c r="J63" s="15">
        <v>38</v>
      </c>
      <c r="K63" s="15">
        <v>34</v>
      </c>
      <c r="L63" s="15">
        <v>9</v>
      </c>
      <c r="M63" s="79">
        <v>16.149999999999999</v>
      </c>
      <c r="N63" s="101">
        <v>16.149999999999999</v>
      </c>
      <c r="O63" s="63">
        <v>2530</v>
      </c>
      <c r="P63" s="64">
        <f>Table2245789101123456789101112131415161718192021222324252627282930313233343536373839404142434445[[#This Row],[PEMBULATAN]]*O63</f>
        <v>40859.5</v>
      </c>
    </row>
    <row r="64" spans="1:16" ht="26.25" customHeight="1" x14ac:dyDescent="0.2">
      <c r="A64" s="13"/>
      <c r="B64" s="73"/>
      <c r="C64" s="71" t="s">
        <v>6028</v>
      </c>
      <c r="D64" s="76" t="s">
        <v>69</v>
      </c>
      <c r="E64" s="12" t="s">
        <v>60</v>
      </c>
      <c r="F64" s="74" t="s">
        <v>523</v>
      </c>
      <c r="G64" s="12" t="s">
        <v>63</v>
      </c>
      <c r="H64" s="75" t="s">
        <v>5967</v>
      </c>
      <c r="I64" s="15">
        <v>58</v>
      </c>
      <c r="J64" s="15">
        <v>52</v>
      </c>
      <c r="K64" s="15">
        <v>17</v>
      </c>
      <c r="L64" s="15">
        <v>1</v>
      </c>
      <c r="M64" s="79">
        <v>12.818</v>
      </c>
      <c r="N64" s="101">
        <v>12.818</v>
      </c>
      <c r="O64" s="63">
        <v>2530</v>
      </c>
      <c r="P64" s="64">
        <f>Table2245789101123456789101112131415161718192021222324252627282930313233343536373839404142434445[[#This Row],[PEMBULATAN]]*O64</f>
        <v>32429.539999999997</v>
      </c>
    </row>
    <row r="65" spans="1:16" ht="26.25" customHeight="1" x14ac:dyDescent="0.2">
      <c r="A65" s="13"/>
      <c r="B65" s="73"/>
      <c r="C65" s="71" t="s">
        <v>6029</v>
      </c>
      <c r="D65" s="76" t="s">
        <v>69</v>
      </c>
      <c r="E65" s="12" t="s">
        <v>60</v>
      </c>
      <c r="F65" s="74" t="s">
        <v>523</v>
      </c>
      <c r="G65" s="12" t="s">
        <v>63</v>
      </c>
      <c r="H65" s="75" t="s">
        <v>5967</v>
      </c>
      <c r="I65" s="15">
        <v>73</v>
      </c>
      <c r="J65" s="15">
        <v>37</v>
      </c>
      <c r="K65" s="15">
        <v>21</v>
      </c>
      <c r="L65" s="15">
        <v>2</v>
      </c>
      <c r="M65" s="79">
        <v>14.180249999999999</v>
      </c>
      <c r="N65" s="101">
        <v>14.180249999999999</v>
      </c>
      <c r="O65" s="63">
        <v>2530</v>
      </c>
      <c r="P65" s="64">
        <f>Table2245789101123456789101112131415161718192021222324252627282930313233343536373839404142434445[[#This Row],[PEMBULATAN]]*O65</f>
        <v>35876.032500000001</v>
      </c>
    </row>
    <row r="66" spans="1:16" ht="26.25" customHeight="1" x14ac:dyDescent="0.2">
      <c r="A66" s="13"/>
      <c r="B66" s="73"/>
      <c r="C66" s="71" t="s">
        <v>6030</v>
      </c>
      <c r="D66" s="76" t="s">
        <v>69</v>
      </c>
      <c r="E66" s="12" t="s">
        <v>60</v>
      </c>
      <c r="F66" s="74" t="s">
        <v>523</v>
      </c>
      <c r="G66" s="12" t="s">
        <v>63</v>
      </c>
      <c r="H66" s="75" t="s">
        <v>5967</v>
      </c>
      <c r="I66" s="15">
        <v>55</v>
      </c>
      <c r="J66" s="15">
        <v>36</v>
      </c>
      <c r="K66" s="15">
        <v>29</v>
      </c>
      <c r="L66" s="15">
        <v>11</v>
      </c>
      <c r="M66" s="79">
        <v>14.355</v>
      </c>
      <c r="N66" s="101">
        <v>15</v>
      </c>
      <c r="O66" s="63">
        <v>2530</v>
      </c>
      <c r="P66" s="64">
        <f>Table2245789101123456789101112131415161718192021222324252627282930313233343536373839404142434445[[#This Row],[PEMBULATAN]]*O66</f>
        <v>37950</v>
      </c>
    </row>
    <row r="67" spans="1:16" ht="26.25" customHeight="1" x14ac:dyDescent="0.2">
      <c r="A67" s="13"/>
      <c r="B67" s="73"/>
      <c r="C67" s="8" t="s">
        <v>6031</v>
      </c>
      <c r="D67" s="74" t="s">
        <v>69</v>
      </c>
      <c r="E67" s="12" t="s">
        <v>60</v>
      </c>
      <c r="F67" s="74" t="s">
        <v>523</v>
      </c>
      <c r="G67" s="12" t="s">
        <v>63</v>
      </c>
      <c r="H67" s="9" t="s">
        <v>5967</v>
      </c>
      <c r="I67" s="1">
        <v>50</v>
      </c>
      <c r="J67" s="1">
        <v>30</v>
      </c>
      <c r="K67" s="1">
        <v>35</v>
      </c>
      <c r="L67" s="1">
        <v>8</v>
      </c>
      <c r="M67" s="78">
        <v>13.125</v>
      </c>
      <c r="N67" s="101">
        <v>13.125</v>
      </c>
      <c r="O67" s="63">
        <v>2530</v>
      </c>
      <c r="P67" s="64">
        <f>Table2245789101123456789101112131415161718192021222324252627282930313233343536373839404142434445[[#This Row],[PEMBULATAN]]*O67</f>
        <v>33206.25</v>
      </c>
    </row>
    <row r="68" spans="1:16" ht="26.25" customHeight="1" x14ac:dyDescent="0.2">
      <c r="A68" s="13"/>
      <c r="B68" s="106"/>
      <c r="C68" s="94" t="s">
        <v>6032</v>
      </c>
      <c r="D68" s="95" t="s">
        <v>69</v>
      </c>
      <c r="E68" s="96" t="s">
        <v>60</v>
      </c>
      <c r="F68" s="97" t="s">
        <v>523</v>
      </c>
      <c r="G68" s="96" t="s">
        <v>63</v>
      </c>
      <c r="H68" s="98" t="s">
        <v>5967</v>
      </c>
      <c r="I68" s="99">
        <v>55</v>
      </c>
      <c r="J68" s="99">
        <v>55</v>
      </c>
      <c r="K68" s="99">
        <v>39</v>
      </c>
      <c r="L68" s="99">
        <v>5</v>
      </c>
      <c r="M68" s="100">
        <v>29.493749999999999</v>
      </c>
      <c r="N68" s="105">
        <v>30</v>
      </c>
      <c r="O68" s="63">
        <v>2530</v>
      </c>
      <c r="P68" s="64">
        <f>Table2245789101123456789101112131415161718192021222324252627282930313233343536373839404142434445[[#This Row],[PEMBULATAN]]*O68</f>
        <v>75900</v>
      </c>
    </row>
    <row r="69" spans="1:16" ht="26.25" customHeight="1" x14ac:dyDescent="0.2">
      <c r="A69" s="13"/>
      <c r="B69" s="73" t="s">
        <v>6033</v>
      </c>
      <c r="C69" s="94" t="s">
        <v>6034</v>
      </c>
      <c r="D69" s="95" t="s">
        <v>69</v>
      </c>
      <c r="E69" s="96" t="s">
        <v>60</v>
      </c>
      <c r="F69" s="97" t="s">
        <v>523</v>
      </c>
      <c r="G69" s="96" t="s">
        <v>63</v>
      </c>
      <c r="H69" s="98" t="s">
        <v>5967</v>
      </c>
      <c r="I69" s="99">
        <v>65</v>
      </c>
      <c r="J69" s="99">
        <v>47</v>
      </c>
      <c r="K69" s="99">
        <v>26</v>
      </c>
      <c r="L69" s="99">
        <v>12</v>
      </c>
      <c r="M69" s="100">
        <v>19.857500000000002</v>
      </c>
      <c r="N69" s="105">
        <v>19.857500000000002</v>
      </c>
      <c r="O69" s="63">
        <v>2530</v>
      </c>
      <c r="P69" s="64">
        <f>Table2245789101123456789101112131415161718192021222324252627282930313233343536373839404142434445[[#This Row],[PEMBULATAN]]*O69</f>
        <v>50239.475000000006</v>
      </c>
    </row>
    <row r="70" spans="1:16" ht="22.5" customHeight="1" x14ac:dyDescent="0.2">
      <c r="A70" s="165" t="s">
        <v>30</v>
      </c>
      <c r="B70" s="166"/>
      <c r="C70" s="166"/>
      <c r="D70" s="166"/>
      <c r="E70" s="166"/>
      <c r="F70" s="166"/>
      <c r="G70" s="166"/>
      <c r="H70" s="166"/>
      <c r="I70" s="166"/>
      <c r="J70" s="166"/>
      <c r="K70" s="166"/>
      <c r="L70" s="167"/>
      <c r="M70" s="77">
        <f>SUBTOTAL(109,Table2245789101123456789101112131415161718192021222324252627282930313233343536373839404142434445[KG VOLUME])</f>
        <v>1477.5705000000009</v>
      </c>
      <c r="N70" s="67">
        <f>SUM(N3:N69)</f>
        <v>1483.0530000000006</v>
      </c>
      <c r="O70" s="168">
        <f>SUM(P3:P69)</f>
        <v>3752124.0900000003</v>
      </c>
      <c r="P70" s="169"/>
    </row>
    <row r="71" spans="1:16" ht="18" customHeight="1" x14ac:dyDescent="0.2">
      <c r="A71" s="84"/>
      <c r="B71" s="55" t="s">
        <v>42</v>
      </c>
      <c r="C71" s="54"/>
      <c r="D71" s="56" t="s">
        <v>43</v>
      </c>
      <c r="E71" s="84"/>
      <c r="F71" s="84"/>
      <c r="G71" s="84"/>
      <c r="H71" s="84"/>
      <c r="I71" s="84"/>
      <c r="J71" s="84"/>
      <c r="K71" s="84"/>
      <c r="L71" s="84"/>
      <c r="M71" s="85"/>
      <c r="N71" s="86" t="s">
        <v>51</v>
      </c>
      <c r="O71" s="87"/>
      <c r="P71" s="87">
        <f>O70*10%</f>
        <v>375212.40900000004</v>
      </c>
    </row>
    <row r="72" spans="1:16" ht="18" customHeight="1" thickBot="1" x14ac:dyDescent="0.25">
      <c r="A72" s="84"/>
      <c r="B72" s="55"/>
      <c r="C72" s="54"/>
      <c r="D72" s="56"/>
      <c r="E72" s="84"/>
      <c r="F72" s="84"/>
      <c r="G72" s="84"/>
      <c r="H72" s="84"/>
      <c r="I72" s="84"/>
      <c r="J72" s="84"/>
      <c r="K72" s="84"/>
      <c r="L72" s="84"/>
      <c r="M72" s="85"/>
      <c r="N72" s="88" t="s">
        <v>52</v>
      </c>
      <c r="O72" s="89"/>
      <c r="P72" s="89">
        <f>O70-P71</f>
        <v>3376911.6810000003</v>
      </c>
    </row>
    <row r="73" spans="1:16" ht="18" customHeight="1" x14ac:dyDescent="0.2">
      <c r="A73" s="10"/>
      <c r="H73" s="62"/>
      <c r="N73" s="61" t="s">
        <v>31</v>
      </c>
      <c r="P73" s="68">
        <f>P72*1%</f>
        <v>33769.116810000007</v>
      </c>
    </row>
    <row r="74" spans="1:16" ht="18" customHeight="1" thickBot="1" x14ac:dyDescent="0.25">
      <c r="A74" s="10"/>
      <c r="H74" s="62"/>
      <c r="N74" s="61" t="s">
        <v>53</v>
      </c>
      <c r="P74" s="70">
        <f>P72*2%</f>
        <v>67538.233620000014</v>
      </c>
    </row>
    <row r="75" spans="1:16" ht="18" customHeight="1" x14ac:dyDescent="0.2">
      <c r="A75" s="10"/>
      <c r="H75" s="62"/>
      <c r="N75" s="65" t="s">
        <v>32</v>
      </c>
      <c r="O75" s="66"/>
      <c r="P75" s="69">
        <f>P72+P73-P74</f>
        <v>3343142.5641900003</v>
      </c>
    </row>
    <row r="77" spans="1:16" x14ac:dyDescent="0.2">
      <c r="A77" s="10"/>
      <c r="H77" s="62"/>
      <c r="P77" s="70"/>
    </row>
    <row r="78" spans="1:16" x14ac:dyDescent="0.2">
      <c r="A78" s="10"/>
      <c r="H78" s="62"/>
      <c r="O78" s="57"/>
      <c r="P78" s="70"/>
    </row>
    <row r="79" spans="1:16" s="3" customFormat="1" x14ac:dyDescent="0.25">
      <c r="A79" s="10"/>
      <c r="B79" s="2"/>
      <c r="C79" s="2"/>
      <c r="E79" s="11"/>
      <c r="H79" s="62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2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2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2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2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2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2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2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2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2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2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2"/>
      <c r="N90" s="14"/>
      <c r="O90" s="14"/>
      <c r="P90" s="14"/>
    </row>
  </sheetData>
  <mergeCells count="2">
    <mergeCell ref="A70:L70"/>
    <mergeCell ref="O70:P70"/>
  </mergeCells>
  <conditionalFormatting sqref="B3:B66">
    <cfRule type="duplicateValues" dxfId="277" priority="2"/>
  </conditionalFormatting>
  <conditionalFormatting sqref="B67:B69">
    <cfRule type="duplicateValues" dxfId="276" priority="11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67"/>
  <sheetViews>
    <sheetView zoomScale="110" zoomScaleNormal="110" workbookViewId="0">
      <pane xSplit="3" ySplit="2" topLeftCell="D144" activePane="bottomRight" state="frozen"/>
      <selection pane="topRight" activeCell="B1" sqref="B1"/>
      <selection pane="bottomLeft" activeCell="A3" sqref="A3"/>
      <selection pane="bottomRight" activeCell="N155" sqref="N155"/>
    </sheetView>
  </sheetViews>
  <sheetFormatPr defaultRowHeight="15" x14ac:dyDescent="0.2"/>
  <cols>
    <col min="1" max="1" width="8" style="4" customWidth="1"/>
    <col min="2" max="2" width="19.5703125" style="2" customWidth="1"/>
    <col min="3" max="3" width="15.5703125" style="2" customWidth="1"/>
    <col min="4" max="4" width="11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401499</v>
      </c>
      <c r="B3" s="72" t="s">
        <v>6035</v>
      </c>
      <c r="C3" s="8" t="s">
        <v>6036</v>
      </c>
      <c r="D3" s="74" t="s">
        <v>69</v>
      </c>
      <c r="E3" s="12" t="s">
        <v>60</v>
      </c>
      <c r="F3" s="74" t="s">
        <v>523</v>
      </c>
      <c r="G3" s="12" t="s">
        <v>63</v>
      </c>
      <c r="H3" s="9" t="s">
        <v>5967</v>
      </c>
      <c r="I3" s="1">
        <v>110</v>
      </c>
      <c r="J3" s="1">
        <v>79</v>
      </c>
      <c r="K3" s="1">
        <v>24</v>
      </c>
      <c r="L3" s="1">
        <v>45</v>
      </c>
      <c r="M3" s="78">
        <v>52.14</v>
      </c>
      <c r="N3" s="101">
        <v>52.14</v>
      </c>
      <c r="O3" s="63">
        <v>2530</v>
      </c>
      <c r="P3" s="64">
        <f>Table224578910112345678910111213141516171819202122232425262728293031323334353637383940414243444546[[#This Row],[PEMBULATAN]]*O3</f>
        <v>131914.20000000001</v>
      </c>
    </row>
    <row r="4" spans="1:16" ht="26.25" customHeight="1" x14ac:dyDescent="0.2">
      <c r="A4" s="13"/>
      <c r="B4" s="73"/>
      <c r="C4" s="71" t="s">
        <v>6037</v>
      </c>
      <c r="D4" s="76" t="s">
        <v>69</v>
      </c>
      <c r="E4" s="12" t="s">
        <v>60</v>
      </c>
      <c r="F4" s="74" t="s">
        <v>523</v>
      </c>
      <c r="G4" s="12" t="s">
        <v>63</v>
      </c>
      <c r="H4" s="75" t="s">
        <v>5967</v>
      </c>
      <c r="I4" s="15">
        <v>68</v>
      </c>
      <c r="J4" s="15">
        <v>68</v>
      </c>
      <c r="K4" s="15">
        <v>25</v>
      </c>
      <c r="L4" s="15">
        <v>7</v>
      </c>
      <c r="M4" s="79">
        <v>28.9</v>
      </c>
      <c r="N4" s="101">
        <v>28.9</v>
      </c>
      <c r="O4" s="63">
        <v>2530</v>
      </c>
      <c r="P4" s="64">
        <f>Table224578910112345678910111213141516171819202122232425262728293031323334353637383940414243444546[[#This Row],[PEMBULATAN]]*O4</f>
        <v>73117</v>
      </c>
    </row>
    <row r="5" spans="1:16" ht="26.25" customHeight="1" x14ac:dyDescent="0.2">
      <c r="A5" s="13"/>
      <c r="B5" s="73"/>
      <c r="C5" s="71" t="s">
        <v>6038</v>
      </c>
      <c r="D5" s="76" t="s">
        <v>69</v>
      </c>
      <c r="E5" s="12" t="s">
        <v>60</v>
      </c>
      <c r="F5" s="74" t="s">
        <v>523</v>
      </c>
      <c r="G5" s="12" t="s">
        <v>63</v>
      </c>
      <c r="H5" s="75" t="s">
        <v>5967</v>
      </c>
      <c r="I5" s="15">
        <v>75</v>
      </c>
      <c r="J5" s="15">
        <v>52</v>
      </c>
      <c r="K5" s="15">
        <v>26</v>
      </c>
      <c r="L5" s="15">
        <v>6</v>
      </c>
      <c r="M5" s="79">
        <v>25.35</v>
      </c>
      <c r="N5" s="101">
        <v>26</v>
      </c>
      <c r="O5" s="63">
        <v>2530</v>
      </c>
      <c r="P5" s="64">
        <f>Table224578910112345678910111213141516171819202122232425262728293031323334353637383940414243444546[[#This Row],[PEMBULATAN]]*O5</f>
        <v>65780</v>
      </c>
    </row>
    <row r="6" spans="1:16" ht="26.25" customHeight="1" x14ac:dyDescent="0.2">
      <c r="A6" s="13"/>
      <c r="B6" s="73"/>
      <c r="C6" s="71" t="s">
        <v>6039</v>
      </c>
      <c r="D6" s="76" t="s">
        <v>69</v>
      </c>
      <c r="E6" s="12" t="s">
        <v>60</v>
      </c>
      <c r="F6" s="74" t="s">
        <v>523</v>
      </c>
      <c r="G6" s="12" t="s">
        <v>63</v>
      </c>
      <c r="H6" s="75" t="s">
        <v>5967</v>
      </c>
      <c r="I6" s="15">
        <v>62</v>
      </c>
      <c r="J6" s="15">
        <v>61</v>
      </c>
      <c r="K6" s="15">
        <v>34</v>
      </c>
      <c r="L6" s="15">
        <v>8</v>
      </c>
      <c r="M6" s="79">
        <v>32.146999999999998</v>
      </c>
      <c r="N6" s="101">
        <v>32.146999999999998</v>
      </c>
      <c r="O6" s="63">
        <v>2530</v>
      </c>
      <c r="P6" s="64">
        <f>Table224578910112345678910111213141516171819202122232425262728293031323334353637383940414243444546[[#This Row],[PEMBULATAN]]*O6</f>
        <v>81331.909999999989</v>
      </c>
    </row>
    <row r="7" spans="1:16" ht="26.25" customHeight="1" x14ac:dyDescent="0.2">
      <c r="A7" s="13"/>
      <c r="B7" s="73"/>
      <c r="C7" s="71" t="s">
        <v>6040</v>
      </c>
      <c r="D7" s="76" t="s">
        <v>69</v>
      </c>
      <c r="E7" s="12" t="s">
        <v>60</v>
      </c>
      <c r="F7" s="74" t="s">
        <v>523</v>
      </c>
      <c r="G7" s="12" t="s">
        <v>63</v>
      </c>
      <c r="H7" s="75" t="s">
        <v>5967</v>
      </c>
      <c r="I7" s="15">
        <v>90</v>
      </c>
      <c r="J7" s="15">
        <v>51</v>
      </c>
      <c r="K7" s="15">
        <v>30</v>
      </c>
      <c r="L7" s="15">
        <v>14</v>
      </c>
      <c r="M7" s="79">
        <v>34.424999999999997</v>
      </c>
      <c r="N7" s="101">
        <v>35</v>
      </c>
      <c r="O7" s="63">
        <v>2530</v>
      </c>
      <c r="P7" s="64">
        <f>Table224578910112345678910111213141516171819202122232425262728293031323334353637383940414243444546[[#This Row],[PEMBULATAN]]*O7</f>
        <v>88550</v>
      </c>
    </row>
    <row r="8" spans="1:16" ht="26.25" customHeight="1" x14ac:dyDescent="0.2">
      <c r="A8" s="13"/>
      <c r="B8" s="73"/>
      <c r="C8" s="71" t="s">
        <v>6041</v>
      </c>
      <c r="D8" s="76" t="s">
        <v>69</v>
      </c>
      <c r="E8" s="12" t="s">
        <v>60</v>
      </c>
      <c r="F8" s="74" t="s">
        <v>523</v>
      </c>
      <c r="G8" s="12" t="s">
        <v>63</v>
      </c>
      <c r="H8" s="75" t="s">
        <v>5967</v>
      </c>
      <c r="I8" s="15">
        <v>92</v>
      </c>
      <c r="J8" s="15">
        <v>76</v>
      </c>
      <c r="K8" s="15">
        <v>47</v>
      </c>
      <c r="L8" s="15">
        <v>11</v>
      </c>
      <c r="M8" s="79">
        <v>82.156000000000006</v>
      </c>
      <c r="N8" s="101">
        <v>82.156000000000006</v>
      </c>
      <c r="O8" s="63">
        <v>2530</v>
      </c>
      <c r="P8" s="64">
        <f>Table224578910112345678910111213141516171819202122232425262728293031323334353637383940414243444546[[#This Row],[PEMBULATAN]]*O8</f>
        <v>207854.68000000002</v>
      </c>
    </row>
    <row r="9" spans="1:16" ht="26.25" customHeight="1" x14ac:dyDescent="0.2">
      <c r="A9" s="13"/>
      <c r="B9" s="73"/>
      <c r="C9" s="71" t="s">
        <v>6042</v>
      </c>
      <c r="D9" s="76" t="s">
        <v>69</v>
      </c>
      <c r="E9" s="12" t="s">
        <v>60</v>
      </c>
      <c r="F9" s="74" t="s">
        <v>523</v>
      </c>
      <c r="G9" s="12" t="s">
        <v>63</v>
      </c>
      <c r="H9" s="75" t="s">
        <v>5967</v>
      </c>
      <c r="I9" s="15">
        <v>85</v>
      </c>
      <c r="J9" s="15">
        <v>58</v>
      </c>
      <c r="K9" s="15">
        <v>29</v>
      </c>
      <c r="L9" s="15">
        <v>11</v>
      </c>
      <c r="M9" s="79">
        <v>35.7425</v>
      </c>
      <c r="N9" s="101">
        <v>35.7425</v>
      </c>
      <c r="O9" s="63">
        <v>2530</v>
      </c>
      <c r="P9" s="64">
        <f>Table224578910112345678910111213141516171819202122232425262728293031323334353637383940414243444546[[#This Row],[PEMBULATAN]]*O9</f>
        <v>90428.524999999994</v>
      </c>
    </row>
    <row r="10" spans="1:16" ht="26.25" customHeight="1" x14ac:dyDescent="0.2">
      <c r="A10" s="13"/>
      <c r="B10" s="73"/>
      <c r="C10" s="71" t="s">
        <v>6043</v>
      </c>
      <c r="D10" s="76" t="s">
        <v>69</v>
      </c>
      <c r="E10" s="12" t="s">
        <v>60</v>
      </c>
      <c r="F10" s="74" t="s">
        <v>523</v>
      </c>
      <c r="G10" s="12" t="s">
        <v>63</v>
      </c>
      <c r="H10" s="75" t="s">
        <v>5967</v>
      </c>
      <c r="I10" s="15">
        <v>92</v>
      </c>
      <c r="J10" s="15">
        <v>60</v>
      </c>
      <c r="K10" s="15">
        <v>41</v>
      </c>
      <c r="L10" s="15">
        <v>20</v>
      </c>
      <c r="M10" s="79">
        <v>56.58</v>
      </c>
      <c r="N10" s="101">
        <v>56.58</v>
      </c>
      <c r="O10" s="63">
        <v>2530</v>
      </c>
      <c r="P10" s="64">
        <f>Table224578910112345678910111213141516171819202122232425262728293031323334353637383940414243444546[[#This Row],[PEMBULATAN]]*O10</f>
        <v>143147.4</v>
      </c>
    </row>
    <row r="11" spans="1:16" ht="26.25" customHeight="1" x14ac:dyDescent="0.2">
      <c r="A11" s="13"/>
      <c r="B11" s="73"/>
      <c r="C11" s="71" t="s">
        <v>6044</v>
      </c>
      <c r="D11" s="76" t="s">
        <v>69</v>
      </c>
      <c r="E11" s="12" t="s">
        <v>60</v>
      </c>
      <c r="F11" s="74" t="s">
        <v>523</v>
      </c>
      <c r="G11" s="12" t="s">
        <v>63</v>
      </c>
      <c r="H11" s="75" t="s">
        <v>5967</v>
      </c>
      <c r="I11" s="15">
        <v>78</v>
      </c>
      <c r="J11" s="15">
        <v>58</v>
      </c>
      <c r="K11" s="15">
        <v>29</v>
      </c>
      <c r="L11" s="15">
        <v>28</v>
      </c>
      <c r="M11" s="79">
        <v>32.798999999999999</v>
      </c>
      <c r="N11" s="101">
        <v>32.798999999999999</v>
      </c>
      <c r="O11" s="63">
        <v>2530</v>
      </c>
      <c r="P11" s="64">
        <f>Table224578910112345678910111213141516171819202122232425262728293031323334353637383940414243444546[[#This Row],[PEMBULATAN]]*O11</f>
        <v>82981.47</v>
      </c>
    </row>
    <row r="12" spans="1:16" ht="26.25" customHeight="1" x14ac:dyDescent="0.2">
      <c r="A12" s="13"/>
      <c r="B12" s="73"/>
      <c r="C12" s="71" t="s">
        <v>6045</v>
      </c>
      <c r="D12" s="76" t="s">
        <v>69</v>
      </c>
      <c r="E12" s="12" t="s">
        <v>60</v>
      </c>
      <c r="F12" s="74" t="s">
        <v>523</v>
      </c>
      <c r="G12" s="12" t="s">
        <v>63</v>
      </c>
      <c r="H12" s="75" t="s">
        <v>5967</v>
      </c>
      <c r="I12" s="15">
        <v>95</v>
      </c>
      <c r="J12" s="15">
        <v>58</v>
      </c>
      <c r="K12" s="15">
        <v>31</v>
      </c>
      <c r="L12" s="15">
        <v>30</v>
      </c>
      <c r="M12" s="79">
        <v>42.702500000000001</v>
      </c>
      <c r="N12" s="101">
        <v>42.702500000000001</v>
      </c>
      <c r="O12" s="63">
        <v>2530</v>
      </c>
      <c r="P12" s="64">
        <f>Table224578910112345678910111213141516171819202122232425262728293031323334353637383940414243444546[[#This Row],[PEMBULATAN]]*O12</f>
        <v>108037.325</v>
      </c>
    </row>
    <row r="13" spans="1:16" ht="26.25" customHeight="1" x14ac:dyDescent="0.2">
      <c r="A13" s="13"/>
      <c r="B13" s="73"/>
      <c r="C13" s="71" t="s">
        <v>6046</v>
      </c>
      <c r="D13" s="76" t="s">
        <v>69</v>
      </c>
      <c r="E13" s="12" t="s">
        <v>60</v>
      </c>
      <c r="F13" s="74" t="s">
        <v>523</v>
      </c>
      <c r="G13" s="12" t="s">
        <v>63</v>
      </c>
      <c r="H13" s="75" t="s">
        <v>5967</v>
      </c>
      <c r="I13" s="15">
        <v>65</v>
      </c>
      <c r="J13" s="15">
        <v>64</v>
      </c>
      <c r="K13" s="15">
        <v>16</v>
      </c>
      <c r="L13" s="15">
        <v>8</v>
      </c>
      <c r="M13" s="79">
        <v>16.64</v>
      </c>
      <c r="N13" s="101">
        <v>16.64</v>
      </c>
      <c r="O13" s="63">
        <v>2530</v>
      </c>
      <c r="P13" s="64">
        <f>Table224578910112345678910111213141516171819202122232425262728293031323334353637383940414243444546[[#This Row],[PEMBULATAN]]*O13</f>
        <v>42099.200000000004</v>
      </c>
    </row>
    <row r="14" spans="1:16" ht="26.25" customHeight="1" x14ac:dyDescent="0.2">
      <c r="A14" s="13"/>
      <c r="B14" s="73"/>
      <c r="C14" s="71" t="s">
        <v>6047</v>
      </c>
      <c r="D14" s="76" t="s">
        <v>69</v>
      </c>
      <c r="E14" s="12" t="s">
        <v>60</v>
      </c>
      <c r="F14" s="74" t="s">
        <v>523</v>
      </c>
      <c r="G14" s="12" t="s">
        <v>63</v>
      </c>
      <c r="H14" s="75" t="s">
        <v>5967</v>
      </c>
      <c r="I14" s="15">
        <v>95</v>
      </c>
      <c r="J14" s="15">
        <v>23</v>
      </c>
      <c r="K14" s="15">
        <v>28</v>
      </c>
      <c r="L14" s="15">
        <v>24</v>
      </c>
      <c r="M14" s="79">
        <v>15.295</v>
      </c>
      <c r="N14" s="101">
        <v>16</v>
      </c>
      <c r="O14" s="63">
        <v>2530</v>
      </c>
      <c r="P14" s="64">
        <f>Table224578910112345678910111213141516171819202122232425262728293031323334353637383940414243444546[[#This Row],[PEMBULATAN]]*O14</f>
        <v>40480</v>
      </c>
    </row>
    <row r="15" spans="1:16" ht="26.25" customHeight="1" x14ac:dyDescent="0.2">
      <c r="A15" s="13"/>
      <c r="B15" s="73"/>
      <c r="C15" s="71" t="s">
        <v>6048</v>
      </c>
      <c r="D15" s="76" t="s">
        <v>69</v>
      </c>
      <c r="E15" s="12" t="s">
        <v>60</v>
      </c>
      <c r="F15" s="74" t="s">
        <v>523</v>
      </c>
      <c r="G15" s="12" t="s">
        <v>63</v>
      </c>
      <c r="H15" s="75" t="s">
        <v>5967</v>
      </c>
      <c r="I15" s="15">
        <v>61</v>
      </c>
      <c r="J15" s="15">
        <v>59</v>
      </c>
      <c r="K15" s="15">
        <v>22</v>
      </c>
      <c r="L15" s="15">
        <v>7</v>
      </c>
      <c r="M15" s="79">
        <v>19.794499999999999</v>
      </c>
      <c r="N15" s="101">
        <v>19.794499999999999</v>
      </c>
      <c r="O15" s="63">
        <v>2530</v>
      </c>
      <c r="P15" s="64">
        <f>Table224578910112345678910111213141516171819202122232425262728293031323334353637383940414243444546[[#This Row],[PEMBULATAN]]*O15</f>
        <v>50080.084999999999</v>
      </c>
    </row>
    <row r="16" spans="1:16" ht="26.25" customHeight="1" x14ac:dyDescent="0.2">
      <c r="A16" s="13"/>
      <c r="B16" s="73"/>
      <c r="C16" s="71" t="s">
        <v>6049</v>
      </c>
      <c r="D16" s="76" t="s">
        <v>69</v>
      </c>
      <c r="E16" s="12" t="s">
        <v>60</v>
      </c>
      <c r="F16" s="74" t="s">
        <v>523</v>
      </c>
      <c r="G16" s="12" t="s">
        <v>63</v>
      </c>
      <c r="H16" s="75" t="s">
        <v>5967</v>
      </c>
      <c r="I16" s="15">
        <v>66</v>
      </c>
      <c r="J16" s="15">
        <v>52</v>
      </c>
      <c r="K16" s="15">
        <v>29</v>
      </c>
      <c r="L16" s="15">
        <v>13</v>
      </c>
      <c r="M16" s="79">
        <v>24.882000000000001</v>
      </c>
      <c r="N16" s="101">
        <v>24.882000000000001</v>
      </c>
      <c r="O16" s="63">
        <v>2530</v>
      </c>
      <c r="P16" s="64">
        <f>Table224578910112345678910111213141516171819202122232425262728293031323334353637383940414243444546[[#This Row],[PEMBULATAN]]*O16</f>
        <v>62951.460000000006</v>
      </c>
    </row>
    <row r="17" spans="1:16" ht="26.25" customHeight="1" x14ac:dyDescent="0.2">
      <c r="A17" s="13"/>
      <c r="B17" s="73"/>
      <c r="C17" s="71" t="s">
        <v>6050</v>
      </c>
      <c r="D17" s="76" t="s">
        <v>69</v>
      </c>
      <c r="E17" s="12" t="s">
        <v>60</v>
      </c>
      <c r="F17" s="74" t="s">
        <v>523</v>
      </c>
      <c r="G17" s="12" t="s">
        <v>63</v>
      </c>
      <c r="H17" s="75" t="s">
        <v>5967</v>
      </c>
      <c r="I17" s="15">
        <v>66</v>
      </c>
      <c r="J17" s="15">
        <v>68</v>
      </c>
      <c r="K17" s="15">
        <v>26</v>
      </c>
      <c r="L17" s="15">
        <v>7</v>
      </c>
      <c r="M17" s="79">
        <v>29.172000000000001</v>
      </c>
      <c r="N17" s="101">
        <v>29.172000000000001</v>
      </c>
      <c r="O17" s="63">
        <v>2530</v>
      </c>
      <c r="P17" s="64">
        <f>Table224578910112345678910111213141516171819202122232425262728293031323334353637383940414243444546[[#This Row],[PEMBULATAN]]*O17</f>
        <v>73805.16</v>
      </c>
    </row>
    <row r="18" spans="1:16" ht="26.25" customHeight="1" x14ac:dyDescent="0.2">
      <c r="A18" s="13"/>
      <c r="B18" s="73"/>
      <c r="C18" s="71" t="s">
        <v>6051</v>
      </c>
      <c r="D18" s="76" t="s">
        <v>69</v>
      </c>
      <c r="E18" s="12" t="s">
        <v>60</v>
      </c>
      <c r="F18" s="74" t="s">
        <v>523</v>
      </c>
      <c r="G18" s="12" t="s">
        <v>63</v>
      </c>
      <c r="H18" s="75" t="s">
        <v>5967</v>
      </c>
      <c r="I18" s="15">
        <v>62</v>
      </c>
      <c r="J18" s="15">
        <v>55</v>
      </c>
      <c r="K18" s="15">
        <v>27</v>
      </c>
      <c r="L18" s="15">
        <v>11</v>
      </c>
      <c r="M18" s="79">
        <v>23.017499999999998</v>
      </c>
      <c r="N18" s="101">
        <v>23.017499999999998</v>
      </c>
      <c r="O18" s="63">
        <v>2530</v>
      </c>
      <c r="P18" s="64">
        <f>Table224578910112345678910111213141516171819202122232425262728293031323334353637383940414243444546[[#This Row],[PEMBULATAN]]*O18</f>
        <v>58234.274999999994</v>
      </c>
    </row>
    <row r="19" spans="1:16" ht="26.25" customHeight="1" x14ac:dyDescent="0.2">
      <c r="A19" s="13"/>
      <c r="B19" s="73"/>
      <c r="C19" s="71" t="s">
        <v>6052</v>
      </c>
      <c r="D19" s="76" t="s">
        <v>69</v>
      </c>
      <c r="E19" s="12" t="s">
        <v>60</v>
      </c>
      <c r="F19" s="74" t="s">
        <v>523</v>
      </c>
      <c r="G19" s="12" t="s">
        <v>63</v>
      </c>
      <c r="H19" s="75" t="s">
        <v>5967</v>
      </c>
      <c r="I19" s="15">
        <v>72</v>
      </c>
      <c r="J19" s="15">
        <v>63</v>
      </c>
      <c r="K19" s="15">
        <v>22</v>
      </c>
      <c r="L19" s="15">
        <v>10</v>
      </c>
      <c r="M19" s="79">
        <v>24.948</v>
      </c>
      <c r="N19" s="101">
        <v>24.948</v>
      </c>
      <c r="O19" s="63">
        <v>2530</v>
      </c>
      <c r="P19" s="64">
        <f>Table224578910112345678910111213141516171819202122232425262728293031323334353637383940414243444546[[#This Row],[PEMBULATAN]]*O19</f>
        <v>63118.44</v>
      </c>
    </row>
    <row r="20" spans="1:16" ht="26.25" customHeight="1" x14ac:dyDescent="0.2">
      <c r="A20" s="13"/>
      <c r="B20" s="73"/>
      <c r="C20" s="71" t="s">
        <v>6053</v>
      </c>
      <c r="D20" s="76" t="s">
        <v>69</v>
      </c>
      <c r="E20" s="12" t="s">
        <v>60</v>
      </c>
      <c r="F20" s="74" t="s">
        <v>523</v>
      </c>
      <c r="G20" s="12" t="s">
        <v>63</v>
      </c>
      <c r="H20" s="75" t="s">
        <v>5967</v>
      </c>
      <c r="I20" s="15">
        <v>86</v>
      </c>
      <c r="J20" s="15">
        <v>56</v>
      </c>
      <c r="K20" s="15">
        <v>35</v>
      </c>
      <c r="L20" s="15">
        <v>21</v>
      </c>
      <c r="M20" s="79">
        <v>42.14</v>
      </c>
      <c r="N20" s="101">
        <v>42.14</v>
      </c>
      <c r="O20" s="63">
        <v>2530</v>
      </c>
      <c r="P20" s="64">
        <f>Table224578910112345678910111213141516171819202122232425262728293031323334353637383940414243444546[[#This Row],[PEMBULATAN]]*O20</f>
        <v>106614.2</v>
      </c>
    </row>
    <row r="21" spans="1:16" ht="26.25" customHeight="1" x14ac:dyDescent="0.2">
      <c r="A21" s="13"/>
      <c r="B21" s="73"/>
      <c r="C21" s="71" t="s">
        <v>6054</v>
      </c>
      <c r="D21" s="76" t="s">
        <v>69</v>
      </c>
      <c r="E21" s="12" t="s">
        <v>60</v>
      </c>
      <c r="F21" s="74" t="s">
        <v>523</v>
      </c>
      <c r="G21" s="12" t="s">
        <v>63</v>
      </c>
      <c r="H21" s="75" t="s">
        <v>5967</v>
      </c>
      <c r="I21" s="15">
        <v>106</v>
      </c>
      <c r="J21" s="15">
        <v>60</v>
      </c>
      <c r="K21" s="15">
        <v>30</v>
      </c>
      <c r="L21" s="15">
        <v>30</v>
      </c>
      <c r="M21" s="79">
        <v>47.7</v>
      </c>
      <c r="N21" s="101">
        <v>47.7</v>
      </c>
      <c r="O21" s="63">
        <v>2530</v>
      </c>
      <c r="P21" s="64">
        <f>Table224578910112345678910111213141516171819202122232425262728293031323334353637383940414243444546[[#This Row],[PEMBULATAN]]*O21</f>
        <v>120681</v>
      </c>
    </row>
    <row r="22" spans="1:16" ht="26.25" customHeight="1" x14ac:dyDescent="0.2">
      <c r="A22" s="13"/>
      <c r="B22" s="73"/>
      <c r="C22" s="71" t="s">
        <v>6055</v>
      </c>
      <c r="D22" s="76" t="s">
        <v>69</v>
      </c>
      <c r="E22" s="12" t="s">
        <v>60</v>
      </c>
      <c r="F22" s="74" t="s">
        <v>523</v>
      </c>
      <c r="G22" s="12" t="s">
        <v>63</v>
      </c>
      <c r="H22" s="75" t="s">
        <v>5967</v>
      </c>
      <c r="I22" s="15">
        <v>76</v>
      </c>
      <c r="J22" s="15">
        <v>44</v>
      </c>
      <c r="K22" s="15">
        <v>38</v>
      </c>
      <c r="L22" s="15">
        <v>14</v>
      </c>
      <c r="M22" s="79">
        <v>31.768000000000001</v>
      </c>
      <c r="N22" s="101">
        <v>31.768000000000001</v>
      </c>
      <c r="O22" s="63">
        <v>2530</v>
      </c>
      <c r="P22" s="64">
        <f>Table224578910112345678910111213141516171819202122232425262728293031323334353637383940414243444546[[#This Row],[PEMBULATAN]]*O22</f>
        <v>80373.040000000008</v>
      </c>
    </row>
    <row r="23" spans="1:16" ht="26.25" customHeight="1" x14ac:dyDescent="0.2">
      <c r="A23" s="13"/>
      <c r="B23" s="73"/>
      <c r="C23" s="71" t="s">
        <v>6056</v>
      </c>
      <c r="D23" s="76" t="s">
        <v>69</v>
      </c>
      <c r="E23" s="12" t="s">
        <v>60</v>
      </c>
      <c r="F23" s="74" t="s">
        <v>523</v>
      </c>
      <c r="G23" s="12" t="s">
        <v>63</v>
      </c>
      <c r="H23" s="75" t="s">
        <v>5967</v>
      </c>
      <c r="I23" s="15">
        <v>100</v>
      </c>
      <c r="J23" s="15">
        <v>55</v>
      </c>
      <c r="K23" s="15">
        <v>38</v>
      </c>
      <c r="L23" s="15">
        <v>35</v>
      </c>
      <c r="M23" s="79">
        <v>52.25</v>
      </c>
      <c r="N23" s="101">
        <v>52.25</v>
      </c>
      <c r="O23" s="63">
        <v>2530</v>
      </c>
      <c r="P23" s="64">
        <f>Table224578910112345678910111213141516171819202122232425262728293031323334353637383940414243444546[[#This Row],[PEMBULATAN]]*O23</f>
        <v>132192.5</v>
      </c>
    </row>
    <row r="24" spans="1:16" ht="26.25" customHeight="1" x14ac:dyDescent="0.2">
      <c r="A24" s="13"/>
      <c r="B24" s="73"/>
      <c r="C24" s="71" t="s">
        <v>6057</v>
      </c>
      <c r="D24" s="76" t="s">
        <v>69</v>
      </c>
      <c r="E24" s="12" t="s">
        <v>60</v>
      </c>
      <c r="F24" s="74" t="s">
        <v>523</v>
      </c>
      <c r="G24" s="12" t="s">
        <v>63</v>
      </c>
      <c r="H24" s="75" t="s">
        <v>5967</v>
      </c>
      <c r="I24" s="15">
        <v>89</v>
      </c>
      <c r="J24" s="15">
        <v>50</v>
      </c>
      <c r="K24" s="15">
        <v>37</v>
      </c>
      <c r="L24" s="15">
        <v>15</v>
      </c>
      <c r="M24" s="79">
        <v>41.162500000000001</v>
      </c>
      <c r="N24" s="101">
        <v>41.162500000000001</v>
      </c>
      <c r="O24" s="63">
        <v>2530</v>
      </c>
      <c r="P24" s="64">
        <f>Table224578910112345678910111213141516171819202122232425262728293031323334353637383940414243444546[[#This Row],[PEMBULATAN]]*O24</f>
        <v>104141.125</v>
      </c>
    </row>
    <row r="25" spans="1:16" ht="26.25" customHeight="1" x14ac:dyDescent="0.2">
      <c r="A25" s="13"/>
      <c r="B25" s="73"/>
      <c r="C25" s="71" t="s">
        <v>6058</v>
      </c>
      <c r="D25" s="76" t="s">
        <v>69</v>
      </c>
      <c r="E25" s="12" t="s">
        <v>60</v>
      </c>
      <c r="F25" s="74" t="s">
        <v>523</v>
      </c>
      <c r="G25" s="12" t="s">
        <v>63</v>
      </c>
      <c r="H25" s="75" t="s">
        <v>5967</v>
      </c>
      <c r="I25" s="15">
        <v>75</v>
      </c>
      <c r="J25" s="15">
        <v>62</v>
      </c>
      <c r="K25" s="15">
        <v>20</v>
      </c>
      <c r="L25" s="15">
        <v>8</v>
      </c>
      <c r="M25" s="79">
        <v>23.25</v>
      </c>
      <c r="N25" s="101">
        <v>23.25</v>
      </c>
      <c r="O25" s="63">
        <v>2530</v>
      </c>
      <c r="P25" s="64">
        <f>Table224578910112345678910111213141516171819202122232425262728293031323334353637383940414243444546[[#This Row],[PEMBULATAN]]*O25</f>
        <v>58822.5</v>
      </c>
    </row>
    <row r="26" spans="1:16" ht="26.25" customHeight="1" x14ac:dyDescent="0.2">
      <c r="A26" s="13"/>
      <c r="B26" s="73"/>
      <c r="C26" s="71" t="s">
        <v>6059</v>
      </c>
      <c r="D26" s="76" t="s">
        <v>69</v>
      </c>
      <c r="E26" s="12" t="s">
        <v>60</v>
      </c>
      <c r="F26" s="74" t="s">
        <v>523</v>
      </c>
      <c r="G26" s="12" t="s">
        <v>63</v>
      </c>
      <c r="H26" s="75" t="s">
        <v>5967</v>
      </c>
      <c r="I26" s="15">
        <v>51</v>
      </c>
      <c r="J26" s="15">
        <v>35</v>
      </c>
      <c r="K26" s="15">
        <v>28</v>
      </c>
      <c r="L26" s="15">
        <v>4</v>
      </c>
      <c r="M26" s="79">
        <v>12.494999999999999</v>
      </c>
      <c r="N26" s="101">
        <v>12.494999999999999</v>
      </c>
      <c r="O26" s="63">
        <v>2530</v>
      </c>
      <c r="P26" s="64">
        <f>Table224578910112345678910111213141516171819202122232425262728293031323334353637383940414243444546[[#This Row],[PEMBULATAN]]*O26</f>
        <v>31612.35</v>
      </c>
    </row>
    <row r="27" spans="1:16" ht="26.25" customHeight="1" x14ac:dyDescent="0.2">
      <c r="A27" s="13"/>
      <c r="B27" s="73"/>
      <c r="C27" s="71" t="s">
        <v>6060</v>
      </c>
      <c r="D27" s="76" t="s">
        <v>69</v>
      </c>
      <c r="E27" s="12" t="s">
        <v>60</v>
      </c>
      <c r="F27" s="74" t="s">
        <v>523</v>
      </c>
      <c r="G27" s="12" t="s">
        <v>63</v>
      </c>
      <c r="H27" s="75" t="s">
        <v>5967</v>
      </c>
      <c r="I27" s="15">
        <v>97</v>
      </c>
      <c r="J27" s="15">
        <v>56</v>
      </c>
      <c r="K27" s="15">
        <v>35</v>
      </c>
      <c r="L27" s="15">
        <v>18</v>
      </c>
      <c r="M27" s="79">
        <v>47.53</v>
      </c>
      <c r="N27" s="101">
        <v>47.53</v>
      </c>
      <c r="O27" s="63">
        <v>2530</v>
      </c>
      <c r="P27" s="64">
        <f>Table224578910112345678910111213141516171819202122232425262728293031323334353637383940414243444546[[#This Row],[PEMBULATAN]]*O27</f>
        <v>120250.90000000001</v>
      </c>
    </row>
    <row r="28" spans="1:16" ht="26.25" customHeight="1" x14ac:dyDescent="0.2">
      <c r="A28" s="13"/>
      <c r="B28" s="73"/>
      <c r="C28" s="71" t="s">
        <v>6061</v>
      </c>
      <c r="D28" s="76" t="s">
        <v>69</v>
      </c>
      <c r="E28" s="12" t="s">
        <v>60</v>
      </c>
      <c r="F28" s="74" t="s">
        <v>523</v>
      </c>
      <c r="G28" s="12" t="s">
        <v>63</v>
      </c>
      <c r="H28" s="75" t="s">
        <v>5967</v>
      </c>
      <c r="I28" s="15">
        <v>85</v>
      </c>
      <c r="J28" s="15">
        <v>35</v>
      </c>
      <c r="K28" s="15">
        <v>30</v>
      </c>
      <c r="L28" s="15">
        <v>7</v>
      </c>
      <c r="M28" s="79">
        <v>22.3125</v>
      </c>
      <c r="N28" s="101">
        <v>23</v>
      </c>
      <c r="O28" s="63">
        <v>2530</v>
      </c>
      <c r="P28" s="64">
        <f>Table224578910112345678910111213141516171819202122232425262728293031323334353637383940414243444546[[#This Row],[PEMBULATAN]]*O28</f>
        <v>58190</v>
      </c>
    </row>
    <row r="29" spans="1:16" ht="26.25" customHeight="1" x14ac:dyDescent="0.2">
      <c r="A29" s="13"/>
      <c r="B29" s="73"/>
      <c r="C29" s="71" t="s">
        <v>6062</v>
      </c>
      <c r="D29" s="76" t="s">
        <v>69</v>
      </c>
      <c r="E29" s="12" t="s">
        <v>60</v>
      </c>
      <c r="F29" s="74" t="s">
        <v>523</v>
      </c>
      <c r="G29" s="12" t="s">
        <v>63</v>
      </c>
      <c r="H29" s="75" t="s">
        <v>5967</v>
      </c>
      <c r="I29" s="15">
        <v>30</v>
      </c>
      <c r="J29" s="15">
        <v>31</v>
      </c>
      <c r="K29" s="15">
        <v>8</v>
      </c>
      <c r="L29" s="15">
        <v>2</v>
      </c>
      <c r="M29" s="79">
        <v>1.86</v>
      </c>
      <c r="N29" s="101">
        <v>2</v>
      </c>
      <c r="O29" s="63">
        <v>2530</v>
      </c>
      <c r="P29" s="64">
        <f>Table224578910112345678910111213141516171819202122232425262728293031323334353637383940414243444546[[#This Row],[PEMBULATAN]]*O29</f>
        <v>5060</v>
      </c>
    </row>
    <row r="30" spans="1:16" ht="26.25" customHeight="1" x14ac:dyDescent="0.2">
      <c r="A30" s="13"/>
      <c r="B30" s="73"/>
      <c r="C30" s="71" t="s">
        <v>6063</v>
      </c>
      <c r="D30" s="76" t="s">
        <v>69</v>
      </c>
      <c r="E30" s="12" t="s">
        <v>60</v>
      </c>
      <c r="F30" s="74" t="s">
        <v>523</v>
      </c>
      <c r="G30" s="12" t="s">
        <v>63</v>
      </c>
      <c r="H30" s="75" t="s">
        <v>5967</v>
      </c>
      <c r="I30" s="15">
        <v>88</v>
      </c>
      <c r="J30" s="15">
        <v>51</v>
      </c>
      <c r="K30" s="15">
        <v>34</v>
      </c>
      <c r="L30" s="15">
        <v>23</v>
      </c>
      <c r="M30" s="79">
        <v>38.148000000000003</v>
      </c>
      <c r="N30" s="101">
        <v>38.148000000000003</v>
      </c>
      <c r="O30" s="63">
        <v>2530</v>
      </c>
      <c r="P30" s="64">
        <f>Table224578910112345678910111213141516171819202122232425262728293031323334353637383940414243444546[[#This Row],[PEMBULATAN]]*O30</f>
        <v>96514.44</v>
      </c>
    </row>
    <row r="31" spans="1:16" ht="26.25" customHeight="1" x14ac:dyDescent="0.2">
      <c r="A31" s="13"/>
      <c r="B31" s="73"/>
      <c r="C31" s="71" t="s">
        <v>6064</v>
      </c>
      <c r="D31" s="76" t="s">
        <v>69</v>
      </c>
      <c r="E31" s="12" t="s">
        <v>60</v>
      </c>
      <c r="F31" s="74" t="s">
        <v>523</v>
      </c>
      <c r="G31" s="12" t="s">
        <v>63</v>
      </c>
      <c r="H31" s="75" t="s">
        <v>5967</v>
      </c>
      <c r="I31" s="15">
        <v>46</v>
      </c>
      <c r="J31" s="15">
        <v>34</v>
      </c>
      <c r="K31" s="15">
        <v>32</v>
      </c>
      <c r="L31" s="15">
        <v>5</v>
      </c>
      <c r="M31" s="79">
        <v>12.512</v>
      </c>
      <c r="N31" s="101">
        <v>12.512</v>
      </c>
      <c r="O31" s="63">
        <v>2530</v>
      </c>
      <c r="P31" s="64">
        <f>Table224578910112345678910111213141516171819202122232425262728293031323334353637383940414243444546[[#This Row],[PEMBULATAN]]*O31</f>
        <v>31655.360000000001</v>
      </c>
    </row>
    <row r="32" spans="1:16" ht="26.25" customHeight="1" x14ac:dyDescent="0.2">
      <c r="A32" s="13"/>
      <c r="B32" s="73"/>
      <c r="C32" s="71" t="s">
        <v>6065</v>
      </c>
      <c r="D32" s="76" t="s">
        <v>69</v>
      </c>
      <c r="E32" s="12" t="s">
        <v>60</v>
      </c>
      <c r="F32" s="74" t="s">
        <v>523</v>
      </c>
      <c r="G32" s="12" t="s">
        <v>63</v>
      </c>
      <c r="H32" s="75" t="s">
        <v>5967</v>
      </c>
      <c r="I32" s="15">
        <v>64</v>
      </c>
      <c r="J32" s="15">
        <v>38</v>
      </c>
      <c r="K32" s="15">
        <v>32</v>
      </c>
      <c r="L32" s="15">
        <v>15</v>
      </c>
      <c r="M32" s="79">
        <v>19.456</v>
      </c>
      <c r="N32" s="101">
        <v>20</v>
      </c>
      <c r="O32" s="63">
        <v>2530</v>
      </c>
      <c r="P32" s="64">
        <f>Table224578910112345678910111213141516171819202122232425262728293031323334353637383940414243444546[[#This Row],[PEMBULATAN]]*O32</f>
        <v>50600</v>
      </c>
    </row>
    <row r="33" spans="1:16" ht="26.25" customHeight="1" x14ac:dyDescent="0.2">
      <c r="A33" s="13"/>
      <c r="B33" s="73"/>
      <c r="C33" s="71" t="s">
        <v>6066</v>
      </c>
      <c r="D33" s="76" t="s">
        <v>69</v>
      </c>
      <c r="E33" s="12" t="s">
        <v>60</v>
      </c>
      <c r="F33" s="74" t="s">
        <v>523</v>
      </c>
      <c r="G33" s="12" t="s">
        <v>63</v>
      </c>
      <c r="H33" s="75" t="s">
        <v>5967</v>
      </c>
      <c r="I33" s="15">
        <v>38</v>
      </c>
      <c r="J33" s="15">
        <v>21</v>
      </c>
      <c r="K33" s="15">
        <v>20</v>
      </c>
      <c r="L33" s="15">
        <v>4</v>
      </c>
      <c r="M33" s="79">
        <v>3.99</v>
      </c>
      <c r="N33" s="101">
        <v>4</v>
      </c>
      <c r="O33" s="63">
        <v>2530</v>
      </c>
      <c r="P33" s="64">
        <f>Table224578910112345678910111213141516171819202122232425262728293031323334353637383940414243444546[[#This Row],[PEMBULATAN]]*O33</f>
        <v>10120</v>
      </c>
    </row>
    <row r="34" spans="1:16" ht="26.25" customHeight="1" x14ac:dyDescent="0.2">
      <c r="A34" s="13"/>
      <c r="B34" s="73"/>
      <c r="C34" s="71" t="s">
        <v>6067</v>
      </c>
      <c r="D34" s="76" t="s">
        <v>69</v>
      </c>
      <c r="E34" s="12" t="s">
        <v>60</v>
      </c>
      <c r="F34" s="74" t="s">
        <v>523</v>
      </c>
      <c r="G34" s="12" t="s">
        <v>63</v>
      </c>
      <c r="H34" s="75" t="s">
        <v>5967</v>
      </c>
      <c r="I34" s="15">
        <v>43</v>
      </c>
      <c r="J34" s="15">
        <v>32</v>
      </c>
      <c r="K34" s="15">
        <v>8</v>
      </c>
      <c r="L34" s="15">
        <v>1</v>
      </c>
      <c r="M34" s="79">
        <v>2.7519999999999998</v>
      </c>
      <c r="N34" s="101">
        <v>2.7519999999999998</v>
      </c>
      <c r="O34" s="63">
        <v>2530</v>
      </c>
      <c r="P34" s="64">
        <f>Table224578910112345678910111213141516171819202122232425262728293031323334353637383940414243444546[[#This Row],[PEMBULATAN]]*O34</f>
        <v>6962.5599999999995</v>
      </c>
    </row>
    <row r="35" spans="1:16" ht="26.25" customHeight="1" x14ac:dyDescent="0.2">
      <c r="A35" s="13"/>
      <c r="B35" s="73"/>
      <c r="C35" s="71" t="s">
        <v>6068</v>
      </c>
      <c r="D35" s="76" t="s">
        <v>69</v>
      </c>
      <c r="E35" s="12" t="s">
        <v>60</v>
      </c>
      <c r="F35" s="74" t="s">
        <v>523</v>
      </c>
      <c r="G35" s="12" t="s">
        <v>63</v>
      </c>
      <c r="H35" s="75" t="s">
        <v>5967</v>
      </c>
      <c r="I35" s="15">
        <v>110</v>
      </c>
      <c r="J35" s="15">
        <v>22</v>
      </c>
      <c r="K35" s="15">
        <v>6</v>
      </c>
      <c r="L35" s="15">
        <v>3</v>
      </c>
      <c r="M35" s="79">
        <v>3.63</v>
      </c>
      <c r="N35" s="101">
        <v>3.63</v>
      </c>
      <c r="O35" s="63">
        <v>2530</v>
      </c>
      <c r="P35" s="64">
        <f>Table224578910112345678910111213141516171819202122232425262728293031323334353637383940414243444546[[#This Row],[PEMBULATAN]]*O35</f>
        <v>9183.9</v>
      </c>
    </row>
    <row r="36" spans="1:16" ht="26.25" customHeight="1" x14ac:dyDescent="0.2">
      <c r="A36" s="13"/>
      <c r="B36" s="73"/>
      <c r="C36" s="71" t="s">
        <v>6069</v>
      </c>
      <c r="D36" s="76" t="s">
        <v>69</v>
      </c>
      <c r="E36" s="12" t="s">
        <v>60</v>
      </c>
      <c r="F36" s="74" t="s">
        <v>523</v>
      </c>
      <c r="G36" s="12" t="s">
        <v>63</v>
      </c>
      <c r="H36" s="75" t="s">
        <v>5967</v>
      </c>
      <c r="I36" s="15">
        <v>49</v>
      </c>
      <c r="J36" s="15">
        <v>32</v>
      </c>
      <c r="K36" s="15">
        <v>23</v>
      </c>
      <c r="L36" s="15">
        <v>7</v>
      </c>
      <c r="M36" s="79">
        <v>9.016</v>
      </c>
      <c r="N36" s="101">
        <v>9.016</v>
      </c>
      <c r="O36" s="63">
        <v>2530</v>
      </c>
      <c r="P36" s="64">
        <f>Table224578910112345678910111213141516171819202122232425262728293031323334353637383940414243444546[[#This Row],[PEMBULATAN]]*O36</f>
        <v>22810.48</v>
      </c>
    </row>
    <row r="37" spans="1:16" ht="26.25" customHeight="1" x14ac:dyDescent="0.2">
      <c r="A37" s="13"/>
      <c r="B37" s="73"/>
      <c r="C37" s="71" t="s">
        <v>6070</v>
      </c>
      <c r="D37" s="76" t="s">
        <v>69</v>
      </c>
      <c r="E37" s="12" t="s">
        <v>60</v>
      </c>
      <c r="F37" s="74" t="s">
        <v>523</v>
      </c>
      <c r="G37" s="12" t="s">
        <v>63</v>
      </c>
      <c r="H37" s="75" t="s">
        <v>5967</v>
      </c>
      <c r="I37" s="15">
        <v>42</v>
      </c>
      <c r="J37" s="15">
        <v>42</v>
      </c>
      <c r="K37" s="15">
        <v>29</v>
      </c>
      <c r="L37" s="15">
        <v>8</v>
      </c>
      <c r="M37" s="79">
        <v>12.789</v>
      </c>
      <c r="N37" s="101">
        <v>12.789</v>
      </c>
      <c r="O37" s="63">
        <v>2530</v>
      </c>
      <c r="P37" s="64">
        <f>Table224578910112345678910111213141516171819202122232425262728293031323334353637383940414243444546[[#This Row],[PEMBULATAN]]*O37</f>
        <v>32356.17</v>
      </c>
    </row>
    <row r="38" spans="1:16" ht="26.25" customHeight="1" x14ac:dyDescent="0.2">
      <c r="A38" s="13"/>
      <c r="B38" s="73"/>
      <c r="C38" s="71" t="s">
        <v>6071</v>
      </c>
      <c r="D38" s="76" t="s">
        <v>69</v>
      </c>
      <c r="E38" s="12" t="s">
        <v>60</v>
      </c>
      <c r="F38" s="74" t="s">
        <v>523</v>
      </c>
      <c r="G38" s="12" t="s">
        <v>63</v>
      </c>
      <c r="H38" s="75" t="s">
        <v>5967</v>
      </c>
      <c r="I38" s="15">
        <v>47</v>
      </c>
      <c r="J38" s="15">
        <v>38</v>
      </c>
      <c r="K38" s="15">
        <v>31</v>
      </c>
      <c r="L38" s="15">
        <v>17</v>
      </c>
      <c r="M38" s="79">
        <v>13.8415</v>
      </c>
      <c r="N38" s="101">
        <v>17</v>
      </c>
      <c r="O38" s="63">
        <v>2530</v>
      </c>
      <c r="P38" s="64">
        <f>Table224578910112345678910111213141516171819202122232425262728293031323334353637383940414243444546[[#This Row],[PEMBULATAN]]*O38</f>
        <v>43010</v>
      </c>
    </row>
    <row r="39" spans="1:16" ht="26.25" customHeight="1" x14ac:dyDescent="0.2">
      <c r="A39" s="13"/>
      <c r="B39" s="73"/>
      <c r="C39" s="71" t="s">
        <v>6072</v>
      </c>
      <c r="D39" s="76" t="s">
        <v>69</v>
      </c>
      <c r="E39" s="12" t="s">
        <v>60</v>
      </c>
      <c r="F39" s="74" t="s">
        <v>523</v>
      </c>
      <c r="G39" s="12" t="s">
        <v>63</v>
      </c>
      <c r="H39" s="75" t="s">
        <v>5967</v>
      </c>
      <c r="I39" s="15">
        <v>66</v>
      </c>
      <c r="J39" s="15">
        <v>38</v>
      </c>
      <c r="K39" s="15">
        <v>19</v>
      </c>
      <c r="L39" s="15">
        <v>12</v>
      </c>
      <c r="M39" s="79">
        <v>11.913</v>
      </c>
      <c r="N39" s="101">
        <v>12</v>
      </c>
      <c r="O39" s="63">
        <v>2530</v>
      </c>
      <c r="P39" s="64">
        <f>Table224578910112345678910111213141516171819202122232425262728293031323334353637383940414243444546[[#This Row],[PEMBULATAN]]*O39</f>
        <v>30360</v>
      </c>
    </row>
    <row r="40" spans="1:16" ht="26.25" customHeight="1" x14ac:dyDescent="0.2">
      <c r="A40" s="13"/>
      <c r="B40" s="73"/>
      <c r="C40" s="71" t="s">
        <v>6073</v>
      </c>
      <c r="D40" s="76" t="s">
        <v>69</v>
      </c>
      <c r="E40" s="12" t="s">
        <v>60</v>
      </c>
      <c r="F40" s="74" t="s">
        <v>523</v>
      </c>
      <c r="G40" s="12" t="s">
        <v>63</v>
      </c>
      <c r="H40" s="75" t="s">
        <v>5967</v>
      </c>
      <c r="I40" s="15">
        <v>63</v>
      </c>
      <c r="J40" s="15">
        <v>32</v>
      </c>
      <c r="K40" s="15">
        <v>30</v>
      </c>
      <c r="L40" s="15">
        <v>9</v>
      </c>
      <c r="M40" s="79">
        <v>15.12</v>
      </c>
      <c r="N40" s="101">
        <v>15.12</v>
      </c>
      <c r="O40" s="63">
        <v>2530</v>
      </c>
      <c r="P40" s="64">
        <f>Table224578910112345678910111213141516171819202122232425262728293031323334353637383940414243444546[[#This Row],[PEMBULATAN]]*O40</f>
        <v>38253.599999999999</v>
      </c>
    </row>
    <row r="41" spans="1:16" ht="26.25" customHeight="1" x14ac:dyDescent="0.2">
      <c r="A41" s="13"/>
      <c r="B41" s="73"/>
      <c r="C41" s="71" t="s">
        <v>6074</v>
      </c>
      <c r="D41" s="76" t="s">
        <v>69</v>
      </c>
      <c r="E41" s="12" t="s">
        <v>60</v>
      </c>
      <c r="F41" s="74" t="s">
        <v>523</v>
      </c>
      <c r="G41" s="12" t="s">
        <v>63</v>
      </c>
      <c r="H41" s="75" t="s">
        <v>5967</v>
      </c>
      <c r="I41" s="15">
        <v>77</v>
      </c>
      <c r="J41" s="15">
        <v>42</v>
      </c>
      <c r="K41" s="15">
        <v>18</v>
      </c>
      <c r="L41" s="15">
        <v>10</v>
      </c>
      <c r="M41" s="79">
        <v>14.553000000000001</v>
      </c>
      <c r="N41" s="101">
        <v>14.553000000000001</v>
      </c>
      <c r="O41" s="63">
        <v>2530</v>
      </c>
      <c r="P41" s="64">
        <f>Table224578910112345678910111213141516171819202122232425262728293031323334353637383940414243444546[[#This Row],[PEMBULATAN]]*O41</f>
        <v>36819.090000000004</v>
      </c>
    </row>
    <row r="42" spans="1:16" ht="26.25" customHeight="1" x14ac:dyDescent="0.2">
      <c r="A42" s="13"/>
      <c r="B42" s="73"/>
      <c r="C42" s="71" t="s">
        <v>6075</v>
      </c>
      <c r="D42" s="76" t="s">
        <v>69</v>
      </c>
      <c r="E42" s="12" t="s">
        <v>60</v>
      </c>
      <c r="F42" s="74" t="s">
        <v>523</v>
      </c>
      <c r="G42" s="12" t="s">
        <v>63</v>
      </c>
      <c r="H42" s="75" t="s">
        <v>5967</v>
      </c>
      <c r="I42" s="15">
        <v>63</v>
      </c>
      <c r="J42" s="15">
        <v>37</v>
      </c>
      <c r="K42" s="15">
        <v>16</v>
      </c>
      <c r="L42" s="15">
        <v>9</v>
      </c>
      <c r="M42" s="79">
        <v>9.3239999999999998</v>
      </c>
      <c r="N42" s="101">
        <v>10</v>
      </c>
      <c r="O42" s="63">
        <v>2530</v>
      </c>
      <c r="P42" s="64">
        <f>Table224578910112345678910111213141516171819202122232425262728293031323334353637383940414243444546[[#This Row],[PEMBULATAN]]*O42</f>
        <v>25300</v>
      </c>
    </row>
    <row r="43" spans="1:16" ht="26.25" customHeight="1" x14ac:dyDescent="0.2">
      <c r="A43" s="13"/>
      <c r="B43" s="73"/>
      <c r="C43" s="71" t="s">
        <v>6076</v>
      </c>
      <c r="D43" s="76" t="s">
        <v>69</v>
      </c>
      <c r="E43" s="12" t="s">
        <v>60</v>
      </c>
      <c r="F43" s="74" t="s">
        <v>523</v>
      </c>
      <c r="G43" s="12" t="s">
        <v>63</v>
      </c>
      <c r="H43" s="75" t="s">
        <v>5967</v>
      </c>
      <c r="I43" s="15">
        <v>48</v>
      </c>
      <c r="J43" s="15">
        <v>35</v>
      </c>
      <c r="K43" s="15">
        <v>23</v>
      </c>
      <c r="L43" s="15">
        <v>6</v>
      </c>
      <c r="M43" s="79">
        <v>9.66</v>
      </c>
      <c r="N43" s="101">
        <v>9.66</v>
      </c>
      <c r="O43" s="63">
        <v>2530</v>
      </c>
      <c r="P43" s="64">
        <f>Table224578910112345678910111213141516171819202122232425262728293031323334353637383940414243444546[[#This Row],[PEMBULATAN]]*O43</f>
        <v>24439.8</v>
      </c>
    </row>
    <row r="44" spans="1:16" ht="26.25" customHeight="1" x14ac:dyDescent="0.2">
      <c r="A44" s="13"/>
      <c r="B44" s="73"/>
      <c r="C44" s="71" t="s">
        <v>6077</v>
      </c>
      <c r="D44" s="76" t="s">
        <v>69</v>
      </c>
      <c r="E44" s="12" t="s">
        <v>60</v>
      </c>
      <c r="F44" s="74" t="s">
        <v>523</v>
      </c>
      <c r="G44" s="12" t="s">
        <v>63</v>
      </c>
      <c r="H44" s="75" t="s">
        <v>5967</v>
      </c>
      <c r="I44" s="15">
        <v>103</v>
      </c>
      <c r="J44" s="15">
        <v>61</v>
      </c>
      <c r="K44" s="15">
        <v>38</v>
      </c>
      <c r="L44" s="15">
        <v>28</v>
      </c>
      <c r="M44" s="79">
        <v>59.688499999999998</v>
      </c>
      <c r="N44" s="101">
        <v>59.688499999999998</v>
      </c>
      <c r="O44" s="63">
        <v>2530</v>
      </c>
      <c r="P44" s="64">
        <f>Table224578910112345678910111213141516171819202122232425262728293031323334353637383940414243444546[[#This Row],[PEMBULATAN]]*O44</f>
        <v>151011.905</v>
      </c>
    </row>
    <row r="45" spans="1:16" ht="26.25" customHeight="1" x14ac:dyDescent="0.2">
      <c r="A45" s="13"/>
      <c r="B45" s="73"/>
      <c r="C45" s="71" t="s">
        <v>6078</v>
      </c>
      <c r="D45" s="76" t="s">
        <v>69</v>
      </c>
      <c r="E45" s="12" t="s">
        <v>60</v>
      </c>
      <c r="F45" s="74" t="s">
        <v>523</v>
      </c>
      <c r="G45" s="12" t="s">
        <v>63</v>
      </c>
      <c r="H45" s="75" t="s">
        <v>5967</v>
      </c>
      <c r="I45" s="15">
        <v>73</v>
      </c>
      <c r="J45" s="15">
        <v>41</v>
      </c>
      <c r="K45" s="15">
        <v>41</v>
      </c>
      <c r="L45" s="15">
        <v>16</v>
      </c>
      <c r="M45" s="79">
        <v>30.678249999999998</v>
      </c>
      <c r="N45" s="101">
        <v>30.678249999999998</v>
      </c>
      <c r="O45" s="63">
        <v>2530</v>
      </c>
      <c r="P45" s="64">
        <f>Table224578910112345678910111213141516171819202122232425262728293031323334353637383940414243444546[[#This Row],[PEMBULATAN]]*O45</f>
        <v>77615.972499999989</v>
      </c>
    </row>
    <row r="46" spans="1:16" ht="26.25" customHeight="1" x14ac:dyDescent="0.2">
      <c r="A46" s="13"/>
      <c r="B46" s="73"/>
      <c r="C46" s="71" t="s">
        <v>6079</v>
      </c>
      <c r="D46" s="76" t="s">
        <v>69</v>
      </c>
      <c r="E46" s="12" t="s">
        <v>60</v>
      </c>
      <c r="F46" s="74" t="s">
        <v>523</v>
      </c>
      <c r="G46" s="12" t="s">
        <v>63</v>
      </c>
      <c r="H46" s="75" t="s">
        <v>5967</v>
      </c>
      <c r="I46" s="15">
        <v>97</v>
      </c>
      <c r="J46" s="15">
        <v>54</v>
      </c>
      <c r="K46" s="15">
        <v>32</v>
      </c>
      <c r="L46" s="15">
        <v>22</v>
      </c>
      <c r="M46" s="79">
        <v>41.904000000000003</v>
      </c>
      <c r="N46" s="101">
        <v>41.904000000000003</v>
      </c>
      <c r="O46" s="63">
        <v>2530</v>
      </c>
      <c r="P46" s="64">
        <f>Table224578910112345678910111213141516171819202122232425262728293031323334353637383940414243444546[[#This Row],[PEMBULATAN]]*O46</f>
        <v>106017.12000000001</v>
      </c>
    </row>
    <row r="47" spans="1:16" ht="26.25" customHeight="1" x14ac:dyDescent="0.2">
      <c r="A47" s="13"/>
      <c r="B47" s="73"/>
      <c r="C47" s="71" t="s">
        <v>6080</v>
      </c>
      <c r="D47" s="76" t="s">
        <v>69</v>
      </c>
      <c r="E47" s="12" t="s">
        <v>60</v>
      </c>
      <c r="F47" s="74" t="s">
        <v>523</v>
      </c>
      <c r="G47" s="12" t="s">
        <v>63</v>
      </c>
      <c r="H47" s="75" t="s">
        <v>5967</v>
      </c>
      <c r="I47" s="15">
        <v>73</v>
      </c>
      <c r="J47" s="15">
        <v>26</v>
      </c>
      <c r="K47" s="15">
        <v>10</v>
      </c>
      <c r="L47" s="15">
        <v>7</v>
      </c>
      <c r="M47" s="79">
        <v>4.7450000000000001</v>
      </c>
      <c r="N47" s="101">
        <v>7</v>
      </c>
      <c r="O47" s="63">
        <v>2530</v>
      </c>
      <c r="P47" s="64">
        <f>Table224578910112345678910111213141516171819202122232425262728293031323334353637383940414243444546[[#This Row],[PEMBULATAN]]*O47</f>
        <v>17710</v>
      </c>
    </row>
    <row r="48" spans="1:16" ht="26.25" customHeight="1" x14ac:dyDescent="0.2">
      <c r="A48" s="13"/>
      <c r="B48" s="73"/>
      <c r="C48" s="71" t="s">
        <v>6081</v>
      </c>
      <c r="D48" s="76" t="s">
        <v>69</v>
      </c>
      <c r="E48" s="12" t="s">
        <v>60</v>
      </c>
      <c r="F48" s="74" t="s">
        <v>523</v>
      </c>
      <c r="G48" s="12" t="s">
        <v>63</v>
      </c>
      <c r="H48" s="75" t="s">
        <v>5967</v>
      </c>
      <c r="I48" s="15">
        <v>98</v>
      </c>
      <c r="J48" s="15">
        <v>63</v>
      </c>
      <c r="K48" s="15">
        <v>23</v>
      </c>
      <c r="L48" s="15">
        <v>12</v>
      </c>
      <c r="M48" s="79">
        <v>35.500500000000002</v>
      </c>
      <c r="N48" s="101">
        <v>35.500500000000002</v>
      </c>
      <c r="O48" s="63">
        <v>2530</v>
      </c>
      <c r="P48" s="64">
        <f>Table224578910112345678910111213141516171819202122232425262728293031323334353637383940414243444546[[#This Row],[PEMBULATAN]]*O48</f>
        <v>89816.264999999999</v>
      </c>
    </row>
    <row r="49" spans="1:16" ht="26.25" customHeight="1" x14ac:dyDescent="0.2">
      <c r="A49" s="13"/>
      <c r="B49" s="73"/>
      <c r="C49" s="71" t="s">
        <v>6082</v>
      </c>
      <c r="D49" s="76" t="s">
        <v>69</v>
      </c>
      <c r="E49" s="12" t="s">
        <v>60</v>
      </c>
      <c r="F49" s="74" t="s">
        <v>523</v>
      </c>
      <c r="G49" s="12" t="s">
        <v>63</v>
      </c>
      <c r="H49" s="75" t="s">
        <v>5967</v>
      </c>
      <c r="I49" s="15">
        <v>48</v>
      </c>
      <c r="J49" s="15">
        <v>46</v>
      </c>
      <c r="K49" s="15">
        <v>20</v>
      </c>
      <c r="L49" s="15">
        <v>39</v>
      </c>
      <c r="M49" s="79">
        <v>11.04</v>
      </c>
      <c r="N49" s="101">
        <v>39</v>
      </c>
      <c r="O49" s="63">
        <v>2530</v>
      </c>
      <c r="P49" s="64">
        <f>Table224578910112345678910111213141516171819202122232425262728293031323334353637383940414243444546[[#This Row],[PEMBULATAN]]*O49</f>
        <v>98670</v>
      </c>
    </row>
    <row r="50" spans="1:16" ht="26.25" customHeight="1" x14ac:dyDescent="0.2">
      <c r="A50" s="13"/>
      <c r="B50" s="73"/>
      <c r="C50" s="71" t="s">
        <v>6083</v>
      </c>
      <c r="D50" s="76" t="s">
        <v>69</v>
      </c>
      <c r="E50" s="12" t="s">
        <v>60</v>
      </c>
      <c r="F50" s="74" t="s">
        <v>523</v>
      </c>
      <c r="G50" s="12" t="s">
        <v>63</v>
      </c>
      <c r="H50" s="75" t="s">
        <v>5967</v>
      </c>
      <c r="I50" s="15">
        <v>68</v>
      </c>
      <c r="J50" s="15">
        <v>45</v>
      </c>
      <c r="K50" s="15">
        <v>23</v>
      </c>
      <c r="L50" s="15">
        <v>15</v>
      </c>
      <c r="M50" s="79">
        <v>17.594999999999999</v>
      </c>
      <c r="N50" s="101">
        <v>17.594999999999999</v>
      </c>
      <c r="O50" s="63">
        <v>2530</v>
      </c>
      <c r="P50" s="64">
        <f>Table224578910112345678910111213141516171819202122232425262728293031323334353637383940414243444546[[#This Row],[PEMBULATAN]]*O50</f>
        <v>44515.35</v>
      </c>
    </row>
    <row r="51" spans="1:16" ht="26.25" customHeight="1" x14ac:dyDescent="0.2">
      <c r="A51" s="13"/>
      <c r="B51" s="73"/>
      <c r="C51" s="71" t="s">
        <v>6084</v>
      </c>
      <c r="D51" s="76" t="s">
        <v>69</v>
      </c>
      <c r="E51" s="12" t="s">
        <v>60</v>
      </c>
      <c r="F51" s="74" t="s">
        <v>523</v>
      </c>
      <c r="G51" s="12" t="s">
        <v>63</v>
      </c>
      <c r="H51" s="75" t="s">
        <v>5967</v>
      </c>
      <c r="I51" s="15">
        <v>48</v>
      </c>
      <c r="J51" s="15">
        <v>28</v>
      </c>
      <c r="K51" s="15">
        <v>23</v>
      </c>
      <c r="L51" s="15">
        <v>4</v>
      </c>
      <c r="M51" s="79">
        <v>7.7279999999999998</v>
      </c>
      <c r="N51" s="101">
        <v>7.7279999999999998</v>
      </c>
      <c r="O51" s="63">
        <v>2530</v>
      </c>
      <c r="P51" s="64">
        <f>Table224578910112345678910111213141516171819202122232425262728293031323334353637383940414243444546[[#This Row],[PEMBULATAN]]*O51</f>
        <v>19551.84</v>
      </c>
    </row>
    <row r="52" spans="1:16" ht="26.25" customHeight="1" x14ac:dyDescent="0.2">
      <c r="A52" s="13"/>
      <c r="B52" s="73"/>
      <c r="C52" s="71" t="s">
        <v>6085</v>
      </c>
      <c r="D52" s="76" t="s">
        <v>69</v>
      </c>
      <c r="E52" s="12" t="s">
        <v>60</v>
      </c>
      <c r="F52" s="74" t="s">
        <v>523</v>
      </c>
      <c r="G52" s="12" t="s">
        <v>63</v>
      </c>
      <c r="H52" s="75" t="s">
        <v>5967</v>
      </c>
      <c r="I52" s="15">
        <v>92</v>
      </c>
      <c r="J52" s="15">
        <v>55</v>
      </c>
      <c r="K52" s="15">
        <v>38</v>
      </c>
      <c r="L52" s="15">
        <v>30</v>
      </c>
      <c r="M52" s="79">
        <v>48.07</v>
      </c>
      <c r="N52" s="101">
        <v>48.07</v>
      </c>
      <c r="O52" s="63">
        <v>2530</v>
      </c>
      <c r="P52" s="64">
        <f>Table224578910112345678910111213141516171819202122232425262728293031323334353637383940414243444546[[#This Row],[PEMBULATAN]]*O52</f>
        <v>121617.1</v>
      </c>
    </row>
    <row r="53" spans="1:16" ht="26.25" customHeight="1" x14ac:dyDescent="0.2">
      <c r="A53" s="13"/>
      <c r="B53" s="73"/>
      <c r="C53" s="71" t="s">
        <v>6086</v>
      </c>
      <c r="D53" s="76" t="s">
        <v>69</v>
      </c>
      <c r="E53" s="12" t="s">
        <v>60</v>
      </c>
      <c r="F53" s="74" t="s">
        <v>523</v>
      </c>
      <c r="G53" s="12" t="s">
        <v>63</v>
      </c>
      <c r="H53" s="75" t="s">
        <v>5967</v>
      </c>
      <c r="I53" s="15">
        <v>65</v>
      </c>
      <c r="J53" s="15">
        <v>60</v>
      </c>
      <c r="K53" s="15">
        <v>10</v>
      </c>
      <c r="L53" s="15">
        <v>8</v>
      </c>
      <c r="M53" s="79">
        <v>9.75</v>
      </c>
      <c r="N53" s="101">
        <v>9.75</v>
      </c>
      <c r="O53" s="63">
        <v>2530</v>
      </c>
      <c r="P53" s="64">
        <f>Table224578910112345678910111213141516171819202122232425262728293031323334353637383940414243444546[[#This Row],[PEMBULATAN]]*O53</f>
        <v>24667.5</v>
      </c>
    </row>
    <row r="54" spans="1:16" ht="26.25" customHeight="1" x14ac:dyDescent="0.2">
      <c r="A54" s="13"/>
      <c r="B54" s="73"/>
      <c r="C54" s="71" t="s">
        <v>6087</v>
      </c>
      <c r="D54" s="76" t="s">
        <v>69</v>
      </c>
      <c r="E54" s="12" t="s">
        <v>60</v>
      </c>
      <c r="F54" s="74" t="s">
        <v>523</v>
      </c>
      <c r="G54" s="12" t="s">
        <v>63</v>
      </c>
      <c r="H54" s="75" t="s">
        <v>5967</v>
      </c>
      <c r="I54" s="15">
        <v>109</v>
      </c>
      <c r="J54" s="15">
        <v>63</v>
      </c>
      <c r="K54" s="15">
        <v>40</v>
      </c>
      <c r="L54" s="15">
        <v>40</v>
      </c>
      <c r="M54" s="79">
        <v>68.67</v>
      </c>
      <c r="N54" s="101">
        <v>68.67</v>
      </c>
      <c r="O54" s="63">
        <v>2530</v>
      </c>
      <c r="P54" s="64">
        <f>Table224578910112345678910111213141516171819202122232425262728293031323334353637383940414243444546[[#This Row],[PEMBULATAN]]*O54</f>
        <v>173735.1</v>
      </c>
    </row>
    <row r="55" spans="1:16" ht="26.25" customHeight="1" x14ac:dyDescent="0.2">
      <c r="A55" s="13"/>
      <c r="B55" s="73"/>
      <c r="C55" s="71" t="s">
        <v>6088</v>
      </c>
      <c r="D55" s="76" t="s">
        <v>69</v>
      </c>
      <c r="E55" s="12" t="s">
        <v>60</v>
      </c>
      <c r="F55" s="74" t="s">
        <v>523</v>
      </c>
      <c r="G55" s="12" t="s">
        <v>63</v>
      </c>
      <c r="H55" s="75" t="s">
        <v>5967</v>
      </c>
      <c r="I55" s="15">
        <v>50</v>
      </c>
      <c r="J55" s="15">
        <v>43</v>
      </c>
      <c r="K55" s="15">
        <v>33</v>
      </c>
      <c r="L55" s="15">
        <v>8</v>
      </c>
      <c r="M55" s="79">
        <v>17.737500000000001</v>
      </c>
      <c r="N55" s="101">
        <v>17.737500000000001</v>
      </c>
      <c r="O55" s="63">
        <v>2530</v>
      </c>
      <c r="P55" s="64">
        <f>Table224578910112345678910111213141516171819202122232425262728293031323334353637383940414243444546[[#This Row],[PEMBULATAN]]*O55</f>
        <v>44875.875</v>
      </c>
    </row>
    <row r="56" spans="1:16" ht="26.25" customHeight="1" x14ac:dyDescent="0.2">
      <c r="A56" s="13"/>
      <c r="B56" s="73"/>
      <c r="C56" s="71" t="s">
        <v>6089</v>
      </c>
      <c r="D56" s="76" t="s">
        <v>69</v>
      </c>
      <c r="E56" s="12" t="s">
        <v>60</v>
      </c>
      <c r="F56" s="74" t="s">
        <v>523</v>
      </c>
      <c r="G56" s="12" t="s">
        <v>63</v>
      </c>
      <c r="H56" s="75" t="s">
        <v>5967</v>
      </c>
      <c r="I56" s="15">
        <v>64</v>
      </c>
      <c r="J56" s="15">
        <v>40</v>
      </c>
      <c r="K56" s="15">
        <v>13</v>
      </c>
      <c r="L56" s="15">
        <v>12</v>
      </c>
      <c r="M56" s="79">
        <v>8.32</v>
      </c>
      <c r="N56" s="101">
        <v>12</v>
      </c>
      <c r="O56" s="63">
        <v>2530</v>
      </c>
      <c r="P56" s="64">
        <f>Table224578910112345678910111213141516171819202122232425262728293031323334353637383940414243444546[[#This Row],[PEMBULATAN]]*O56</f>
        <v>30360</v>
      </c>
    </row>
    <row r="57" spans="1:16" ht="26.25" customHeight="1" x14ac:dyDescent="0.2">
      <c r="A57" s="13"/>
      <c r="B57" s="73"/>
      <c r="C57" s="71" t="s">
        <v>6090</v>
      </c>
      <c r="D57" s="76" t="s">
        <v>69</v>
      </c>
      <c r="E57" s="12" t="s">
        <v>60</v>
      </c>
      <c r="F57" s="74" t="s">
        <v>523</v>
      </c>
      <c r="G57" s="12" t="s">
        <v>63</v>
      </c>
      <c r="H57" s="75" t="s">
        <v>5967</v>
      </c>
      <c r="I57" s="15">
        <v>54</v>
      </c>
      <c r="J57" s="15">
        <v>47</v>
      </c>
      <c r="K57" s="15">
        <v>44</v>
      </c>
      <c r="L57" s="15">
        <v>18</v>
      </c>
      <c r="M57" s="79">
        <v>27.917999999999999</v>
      </c>
      <c r="N57" s="101">
        <v>27.917999999999999</v>
      </c>
      <c r="O57" s="63">
        <v>2530</v>
      </c>
      <c r="P57" s="64">
        <f>Table224578910112345678910111213141516171819202122232425262728293031323334353637383940414243444546[[#This Row],[PEMBULATAN]]*O57</f>
        <v>70632.539999999994</v>
      </c>
    </row>
    <row r="58" spans="1:16" ht="26.25" customHeight="1" x14ac:dyDescent="0.2">
      <c r="A58" s="13"/>
      <c r="B58" s="73"/>
      <c r="C58" s="71" t="s">
        <v>6091</v>
      </c>
      <c r="D58" s="76" t="s">
        <v>69</v>
      </c>
      <c r="E58" s="12" t="s">
        <v>60</v>
      </c>
      <c r="F58" s="74" t="s">
        <v>523</v>
      </c>
      <c r="G58" s="12" t="s">
        <v>63</v>
      </c>
      <c r="H58" s="75" t="s">
        <v>5967</v>
      </c>
      <c r="I58" s="15">
        <v>98</v>
      </c>
      <c r="J58" s="15">
        <v>28</v>
      </c>
      <c r="K58" s="15">
        <v>8</v>
      </c>
      <c r="L58" s="15">
        <v>3</v>
      </c>
      <c r="M58" s="79">
        <v>5.4880000000000004</v>
      </c>
      <c r="N58" s="101">
        <v>6</v>
      </c>
      <c r="O58" s="63">
        <v>2530</v>
      </c>
      <c r="P58" s="64">
        <f>Table224578910112345678910111213141516171819202122232425262728293031323334353637383940414243444546[[#This Row],[PEMBULATAN]]*O58</f>
        <v>15180</v>
      </c>
    </row>
    <row r="59" spans="1:16" ht="26.25" customHeight="1" x14ac:dyDescent="0.2">
      <c r="A59" s="13"/>
      <c r="B59" s="73"/>
      <c r="C59" s="71" t="s">
        <v>6092</v>
      </c>
      <c r="D59" s="76" t="s">
        <v>69</v>
      </c>
      <c r="E59" s="12" t="s">
        <v>60</v>
      </c>
      <c r="F59" s="74" t="s">
        <v>523</v>
      </c>
      <c r="G59" s="12" t="s">
        <v>63</v>
      </c>
      <c r="H59" s="75" t="s">
        <v>5967</v>
      </c>
      <c r="I59" s="15">
        <v>98</v>
      </c>
      <c r="J59" s="15">
        <v>28</v>
      </c>
      <c r="K59" s="15">
        <v>8</v>
      </c>
      <c r="L59" s="15">
        <v>3</v>
      </c>
      <c r="M59" s="79">
        <v>5.4880000000000004</v>
      </c>
      <c r="N59" s="101">
        <v>6</v>
      </c>
      <c r="O59" s="63">
        <v>2530</v>
      </c>
      <c r="P59" s="64">
        <f>Table224578910112345678910111213141516171819202122232425262728293031323334353637383940414243444546[[#This Row],[PEMBULATAN]]*O59</f>
        <v>15180</v>
      </c>
    </row>
    <row r="60" spans="1:16" ht="26.25" customHeight="1" x14ac:dyDescent="0.2">
      <c r="A60" s="13"/>
      <c r="B60" s="73"/>
      <c r="C60" s="71" t="s">
        <v>6093</v>
      </c>
      <c r="D60" s="76" t="s">
        <v>69</v>
      </c>
      <c r="E60" s="12" t="s">
        <v>60</v>
      </c>
      <c r="F60" s="74" t="s">
        <v>523</v>
      </c>
      <c r="G60" s="12" t="s">
        <v>63</v>
      </c>
      <c r="H60" s="75" t="s">
        <v>5967</v>
      </c>
      <c r="I60" s="15">
        <v>50</v>
      </c>
      <c r="J60" s="15">
        <v>42</v>
      </c>
      <c r="K60" s="15">
        <v>28</v>
      </c>
      <c r="L60" s="15">
        <v>13</v>
      </c>
      <c r="M60" s="79">
        <v>14.7</v>
      </c>
      <c r="N60" s="101">
        <v>14.7</v>
      </c>
      <c r="O60" s="63">
        <v>2530</v>
      </c>
      <c r="P60" s="64">
        <f>Table224578910112345678910111213141516171819202122232425262728293031323334353637383940414243444546[[#This Row],[PEMBULATAN]]*O60</f>
        <v>37191</v>
      </c>
    </row>
    <row r="61" spans="1:16" ht="26.25" customHeight="1" x14ac:dyDescent="0.2">
      <c r="A61" s="13"/>
      <c r="B61" s="73"/>
      <c r="C61" s="71" t="s">
        <v>6094</v>
      </c>
      <c r="D61" s="76" t="s">
        <v>69</v>
      </c>
      <c r="E61" s="12" t="s">
        <v>60</v>
      </c>
      <c r="F61" s="74" t="s">
        <v>523</v>
      </c>
      <c r="G61" s="12" t="s">
        <v>63</v>
      </c>
      <c r="H61" s="75" t="s">
        <v>5967</v>
      </c>
      <c r="I61" s="15">
        <v>47</v>
      </c>
      <c r="J61" s="15">
        <v>47</v>
      </c>
      <c r="K61" s="15">
        <v>45</v>
      </c>
      <c r="L61" s="15">
        <v>20</v>
      </c>
      <c r="M61" s="79">
        <v>24.85125</v>
      </c>
      <c r="N61" s="101">
        <v>24.85125</v>
      </c>
      <c r="O61" s="63">
        <v>2530</v>
      </c>
      <c r="P61" s="64">
        <f>Table224578910112345678910111213141516171819202122232425262728293031323334353637383940414243444546[[#This Row],[PEMBULATAN]]*O61</f>
        <v>62873.662499999999</v>
      </c>
    </row>
    <row r="62" spans="1:16" ht="26.25" customHeight="1" x14ac:dyDescent="0.2">
      <c r="A62" s="13"/>
      <c r="B62" s="73"/>
      <c r="C62" s="71" t="s">
        <v>6095</v>
      </c>
      <c r="D62" s="76" t="s">
        <v>69</v>
      </c>
      <c r="E62" s="12" t="s">
        <v>60</v>
      </c>
      <c r="F62" s="74" t="s">
        <v>523</v>
      </c>
      <c r="G62" s="12" t="s">
        <v>63</v>
      </c>
      <c r="H62" s="75" t="s">
        <v>5967</v>
      </c>
      <c r="I62" s="15">
        <v>152</v>
      </c>
      <c r="J62" s="15">
        <v>15</v>
      </c>
      <c r="K62" s="15">
        <v>7</v>
      </c>
      <c r="L62" s="15">
        <v>5</v>
      </c>
      <c r="M62" s="79">
        <v>3.99</v>
      </c>
      <c r="N62" s="101">
        <v>5</v>
      </c>
      <c r="O62" s="63">
        <v>2530</v>
      </c>
      <c r="P62" s="64">
        <f>Table224578910112345678910111213141516171819202122232425262728293031323334353637383940414243444546[[#This Row],[PEMBULATAN]]*O62</f>
        <v>12650</v>
      </c>
    </row>
    <row r="63" spans="1:16" ht="26.25" customHeight="1" x14ac:dyDescent="0.2">
      <c r="A63" s="13"/>
      <c r="B63" s="73"/>
      <c r="C63" s="71" t="s">
        <v>6096</v>
      </c>
      <c r="D63" s="76" t="s">
        <v>69</v>
      </c>
      <c r="E63" s="12" t="s">
        <v>60</v>
      </c>
      <c r="F63" s="74" t="s">
        <v>523</v>
      </c>
      <c r="G63" s="12" t="s">
        <v>63</v>
      </c>
      <c r="H63" s="75" t="s">
        <v>5967</v>
      </c>
      <c r="I63" s="15">
        <v>54</v>
      </c>
      <c r="J63" s="15">
        <v>46</v>
      </c>
      <c r="K63" s="15">
        <v>28</v>
      </c>
      <c r="L63" s="15">
        <v>6</v>
      </c>
      <c r="M63" s="79">
        <v>17.388000000000002</v>
      </c>
      <c r="N63" s="101">
        <v>18</v>
      </c>
      <c r="O63" s="63">
        <v>2530</v>
      </c>
      <c r="P63" s="64">
        <f>Table224578910112345678910111213141516171819202122232425262728293031323334353637383940414243444546[[#This Row],[PEMBULATAN]]*O63</f>
        <v>45540</v>
      </c>
    </row>
    <row r="64" spans="1:16" ht="26.25" customHeight="1" x14ac:dyDescent="0.2">
      <c r="A64" s="13"/>
      <c r="B64" s="73"/>
      <c r="C64" s="71" t="s">
        <v>6097</v>
      </c>
      <c r="D64" s="76" t="s">
        <v>69</v>
      </c>
      <c r="E64" s="12" t="s">
        <v>60</v>
      </c>
      <c r="F64" s="74" t="s">
        <v>523</v>
      </c>
      <c r="G64" s="12" t="s">
        <v>63</v>
      </c>
      <c r="H64" s="75" t="s">
        <v>5967</v>
      </c>
      <c r="I64" s="15">
        <v>44</v>
      </c>
      <c r="J64" s="15">
        <v>30</v>
      </c>
      <c r="K64" s="15">
        <v>32</v>
      </c>
      <c r="L64" s="15">
        <v>1</v>
      </c>
      <c r="M64" s="79">
        <v>10.56</v>
      </c>
      <c r="N64" s="101">
        <v>10.56</v>
      </c>
      <c r="O64" s="63">
        <v>2530</v>
      </c>
      <c r="P64" s="64">
        <f>Table224578910112345678910111213141516171819202122232425262728293031323334353637383940414243444546[[#This Row],[PEMBULATAN]]*O64</f>
        <v>26716.800000000003</v>
      </c>
    </row>
    <row r="65" spans="1:16" ht="26.25" customHeight="1" x14ac:dyDescent="0.2">
      <c r="A65" s="13"/>
      <c r="B65" s="73"/>
      <c r="C65" s="71" t="s">
        <v>6098</v>
      </c>
      <c r="D65" s="76" t="s">
        <v>69</v>
      </c>
      <c r="E65" s="12" t="s">
        <v>60</v>
      </c>
      <c r="F65" s="74" t="s">
        <v>523</v>
      </c>
      <c r="G65" s="12" t="s">
        <v>63</v>
      </c>
      <c r="H65" s="75" t="s">
        <v>5967</v>
      </c>
      <c r="I65" s="15">
        <v>74</v>
      </c>
      <c r="J65" s="15">
        <v>30</v>
      </c>
      <c r="K65" s="15">
        <v>22</v>
      </c>
      <c r="L65" s="15">
        <v>32</v>
      </c>
      <c r="M65" s="79">
        <v>12.21</v>
      </c>
      <c r="N65" s="101">
        <v>32</v>
      </c>
      <c r="O65" s="63">
        <v>2530</v>
      </c>
      <c r="P65" s="64">
        <f>Table224578910112345678910111213141516171819202122232425262728293031323334353637383940414243444546[[#This Row],[PEMBULATAN]]*O65</f>
        <v>80960</v>
      </c>
    </row>
    <row r="66" spans="1:16" ht="26.25" customHeight="1" x14ac:dyDescent="0.2">
      <c r="A66" s="13"/>
      <c r="B66" s="73"/>
      <c r="C66" s="71" t="s">
        <v>6099</v>
      </c>
      <c r="D66" s="76" t="s">
        <v>69</v>
      </c>
      <c r="E66" s="12" t="s">
        <v>60</v>
      </c>
      <c r="F66" s="74" t="s">
        <v>523</v>
      </c>
      <c r="G66" s="12" t="s">
        <v>63</v>
      </c>
      <c r="H66" s="75" t="s">
        <v>5967</v>
      </c>
      <c r="I66" s="15">
        <v>37</v>
      </c>
      <c r="J66" s="15">
        <v>25</v>
      </c>
      <c r="K66" s="15">
        <v>22</v>
      </c>
      <c r="L66" s="15">
        <v>10</v>
      </c>
      <c r="M66" s="79">
        <v>5.0875000000000004</v>
      </c>
      <c r="N66" s="101">
        <v>10</v>
      </c>
      <c r="O66" s="63">
        <v>2530</v>
      </c>
      <c r="P66" s="64">
        <f>Table224578910112345678910111213141516171819202122232425262728293031323334353637383940414243444546[[#This Row],[PEMBULATAN]]*O66</f>
        <v>25300</v>
      </c>
    </row>
    <row r="67" spans="1:16" ht="26.25" customHeight="1" x14ac:dyDescent="0.2">
      <c r="A67" s="13"/>
      <c r="B67" s="73"/>
      <c r="C67" s="71" t="s">
        <v>6100</v>
      </c>
      <c r="D67" s="76" t="s">
        <v>69</v>
      </c>
      <c r="E67" s="12" t="s">
        <v>60</v>
      </c>
      <c r="F67" s="74" t="s">
        <v>523</v>
      </c>
      <c r="G67" s="12" t="s">
        <v>63</v>
      </c>
      <c r="H67" s="75" t="s">
        <v>5967</v>
      </c>
      <c r="I67" s="15">
        <v>50</v>
      </c>
      <c r="J67" s="15">
        <v>50</v>
      </c>
      <c r="K67" s="15">
        <v>33</v>
      </c>
      <c r="L67" s="15">
        <v>39</v>
      </c>
      <c r="M67" s="79">
        <v>20.625</v>
      </c>
      <c r="N67" s="101">
        <v>39</v>
      </c>
      <c r="O67" s="63">
        <v>2530</v>
      </c>
      <c r="P67" s="64">
        <f>Table224578910112345678910111213141516171819202122232425262728293031323334353637383940414243444546[[#This Row],[PEMBULATAN]]*O67</f>
        <v>98670</v>
      </c>
    </row>
    <row r="68" spans="1:16" ht="26.25" customHeight="1" x14ac:dyDescent="0.2">
      <c r="A68" s="13"/>
      <c r="B68" s="73"/>
      <c r="C68" s="71" t="s">
        <v>6101</v>
      </c>
      <c r="D68" s="76" t="s">
        <v>69</v>
      </c>
      <c r="E68" s="12" t="s">
        <v>60</v>
      </c>
      <c r="F68" s="74" t="s">
        <v>523</v>
      </c>
      <c r="G68" s="12" t="s">
        <v>63</v>
      </c>
      <c r="H68" s="75" t="s">
        <v>5967</v>
      </c>
      <c r="I68" s="15">
        <v>56</v>
      </c>
      <c r="J68" s="15">
        <v>44</v>
      </c>
      <c r="K68" s="15">
        <v>9</v>
      </c>
      <c r="L68" s="15">
        <v>5</v>
      </c>
      <c r="M68" s="79">
        <v>5.5439999999999996</v>
      </c>
      <c r="N68" s="101">
        <v>5.5439999999999996</v>
      </c>
      <c r="O68" s="63">
        <v>2530</v>
      </c>
      <c r="P68" s="64">
        <f>Table224578910112345678910111213141516171819202122232425262728293031323334353637383940414243444546[[#This Row],[PEMBULATAN]]*O68</f>
        <v>14026.32</v>
      </c>
    </row>
    <row r="69" spans="1:16" ht="26.25" customHeight="1" x14ac:dyDescent="0.2">
      <c r="A69" s="13"/>
      <c r="B69" s="73"/>
      <c r="C69" s="71" t="s">
        <v>6102</v>
      </c>
      <c r="D69" s="76" t="s">
        <v>69</v>
      </c>
      <c r="E69" s="12" t="s">
        <v>60</v>
      </c>
      <c r="F69" s="74" t="s">
        <v>523</v>
      </c>
      <c r="G69" s="12" t="s">
        <v>63</v>
      </c>
      <c r="H69" s="75" t="s">
        <v>5967</v>
      </c>
      <c r="I69" s="15">
        <v>78</v>
      </c>
      <c r="J69" s="15">
        <v>28</v>
      </c>
      <c r="K69" s="15">
        <v>8</v>
      </c>
      <c r="L69" s="15">
        <v>4</v>
      </c>
      <c r="M69" s="79">
        <v>4.3680000000000003</v>
      </c>
      <c r="N69" s="101">
        <v>5</v>
      </c>
      <c r="O69" s="63">
        <v>2530</v>
      </c>
      <c r="P69" s="64">
        <f>Table224578910112345678910111213141516171819202122232425262728293031323334353637383940414243444546[[#This Row],[PEMBULATAN]]*O69</f>
        <v>12650</v>
      </c>
    </row>
    <row r="70" spans="1:16" ht="26.25" customHeight="1" x14ac:dyDescent="0.2">
      <c r="A70" s="13"/>
      <c r="B70" s="73"/>
      <c r="C70" s="71" t="s">
        <v>6103</v>
      </c>
      <c r="D70" s="76" t="s">
        <v>69</v>
      </c>
      <c r="E70" s="12" t="s">
        <v>60</v>
      </c>
      <c r="F70" s="74" t="s">
        <v>523</v>
      </c>
      <c r="G70" s="12" t="s">
        <v>63</v>
      </c>
      <c r="H70" s="75" t="s">
        <v>5967</v>
      </c>
      <c r="I70" s="15">
        <v>65</v>
      </c>
      <c r="J70" s="15">
        <v>46</v>
      </c>
      <c r="K70" s="15">
        <v>12</v>
      </c>
      <c r="L70" s="15">
        <v>3</v>
      </c>
      <c r="M70" s="79">
        <v>8.9700000000000006</v>
      </c>
      <c r="N70" s="101">
        <v>8.9700000000000006</v>
      </c>
      <c r="O70" s="63">
        <v>2530</v>
      </c>
      <c r="P70" s="64">
        <f>Table224578910112345678910111213141516171819202122232425262728293031323334353637383940414243444546[[#This Row],[PEMBULATAN]]*O70</f>
        <v>22694.100000000002</v>
      </c>
    </row>
    <row r="71" spans="1:16" ht="26.25" customHeight="1" x14ac:dyDescent="0.2">
      <c r="A71" s="13"/>
      <c r="B71" s="73"/>
      <c r="C71" s="71" t="s">
        <v>6104</v>
      </c>
      <c r="D71" s="76" t="s">
        <v>69</v>
      </c>
      <c r="E71" s="12" t="s">
        <v>60</v>
      </c>
      <c r="F71" s="74" t="s">
        <v>523</v>
      </c>
      <c r="G71" s="12" t="s">
        <v>63</v>
      </c>
      <c r="H71" s="75" t="s">
        <v>5967</v>
      </c>
      <c r="I71" s="15">
        <v>53</v>
      </c>
      <c r="J71" s="15">
        <v>43</v>
      </c>
      <c r="K71" s="15">
        <v>18</v>
      </c>
      <c r="L71" s="15">
        <v>6</v>
      </c>
      <c r="M71" s="79">
        <v>10.2555</v>
      </c>
      <c r="N71" s="101">
        <v>10.2555</v>
      </c>
      <c r="O71" s="63">
        <v>2530</v>
      </c>
      <c r="P71" s="64">
        <f>Table224578910112345678910111213141516171819202122232425262728293031323334353637383940414243444546[[#This Row],[PEMBULATAN]]*O71</f>
        <v>25946.414999999997</v>
      </c>
    </row>
    <row r="72" spans="1:16" ht="26.25" customHeight="1" x14ac:dyDescent="0.2">
      <c r="A72" s="13"/>
      <c r="B72" s="73"/>
      <c r="C72" s="71" t="s">
        <v>6105</v>
      </c>
      <c r="D72" s="76" t="s">
        <v>69</v>
      </c>
      <c r="E72" s="12" t="s">
        <v>60</v>
      </c>
      <c r="F72" s="74" t="s">
        <v>523</v>
      </c>
      <c r="G72" s="12" t="s">
        <v>63</v>
      </c>
      <c r="H72" s="75" t="s">
        <v>5967</v>
      </c>
      <c r="I72" s="15">
        <v>67</v>
      </c>
      <c r="J72" s="15">
        <v>62</v>
      </c>
      <c r="K72" s="15">
        <v>10</v>
      </c>
      <c r="L72" s="15">
        <v>4</v>
      </c>
      <c r="M72" s="79">
        <v>10.385</v>
      </c>
      <c r="N72" s="101">
        <v>11</v>
      </c>
      <c r="O72" s="63">
        <v>2530</v>
      </c>
      <c r="P72" s="64">
        <f>Table224578910112345678910111213141516171819202122232425262728293031323334353637383940414243444546[[#This Row],[PEMBULATAN]]*O72</f>
        <v>27830</v>
      </c>
    </row>
    <row r="73" spans="1:16" ht="26.25" customHeight="1" x14ac:dyDescent="0.2">
      <c r="A73" s="13"/>
      <c r="B73" s="73"/>
      <c r="C73" s="71" t="s">
        <v>6106</v>
      </c>
      <c r="D73" s="76" t="s">
        <v>69</v>
      </c>
      <c r="E73" s="12" t="s">
        <v>60</v>
      </c>
      <c r="F73" s="74" t="s">
        <v>523</v>
      </c>
      <c r="G73" s="12" t="s">
        <v>63</v>
      </c>
      <c r="H73" s="75" t="s">
        <v>5967</v>
      </c>
      <c r="I73" s="15">
        <v>60</v>
      </c>
      <c r="J73" s="15">
        <v>60</v>
      </c>
      <c r="K73" s="15">
        <v>15</v>
      </c>
      <c r="L73" s="15">
        <v>6</v>
      </c>
      <c r="M73" s="79">
        <v>13.5</v>
      </c>
      <c r="N73" s="101">
        <v>13.5</v>
      </c>
      <c r="O73" s="63">
        <v>2530</v>
      </c>
      <c r="P73" s="64">
        <f>Table224578910112345678910111213141516171819202122232425262728293031323334353637383940414243444546[[#This Row],[PEMBULATAN]]*O73</f>
        <v>34155</v>
      </c>
    </row>
    <row r="74" spans="1:16" ht="26.25" customHeight="1" x14ac:dyDescent="0.2">
      <c r="A74" s="13"/>
      <c r="B74" s="73"/>
      <c r="C74" s="71" t="s">
        <v>6107</v>
      </c>
      <c r="D74" s="76" t="s">
        <v>69</v>
      </c>
      <c r="E74" s="12" t="s">
        <v>60</v>
      </c>
      <c r="F74" s="74" t="s">
        <v>523</v>
      </c>
      <c r="G74" s="12" t="s">
        <v>63</v>
      </c>
      <c r="H74" s="75" t="s">
        <v>5967</v>
      </c>
      <c r="I74" s="15">
        <v>88</v>
      </c>
      <c r="J74" s="15">
        <v>50</v>
      </c>
      <c r="K74" s="15">
        <v>29</v>
      </c>
      <c r="L74" s="15">
        <v>20</v>
      </c>
      <c r="M74" s="79">
        <v>31.9</v>
      </c>
      <c r="N74" s="101">
        <v>31.9</v>
      </c>
      <c r="O74" s="63">
        <v>2530</v>
      </c>
      <c r="P74" s="64">
        <f>Table224578910112345678910111213141516171819202122232425262728293031323334353637383940414243444546[[#This Row],[PEMBULATAN]]*O74</f>
        <v>80707</v>
      </c>
    </row>
    <row r="75" spans="1:16" ht="26.25" customHeight="1" x14ac:dyDescent="0.2">
      <c r="A75" s="13"/>
      <c r="B75" s="73"/>
      <c r="C75" s="71" t="s">
        <v>6108</v>
      </c>
      <c r="D75" s="76" t="s">
        <v>69</v>
      </c>
      <c r="E75" s="12" t="s">
        <v>60</v>
      </c>
      <c r="F75" s="74" t="s">
        <v>523</v>
      </c>
      <c r="G75" s="12" t="s">
        <v>63</v>
      </c>
      <c r="H75" s="75" t="s">
        <v>5967</v>
      </c>
      <c r="I75" s="15">
        <v>48</v>
      </c>
      <c r="J75" s="15">
        <v>40</v>
      </c>
      <c r="K75" s="15">
        <v>12</v>
      </c>
      <c r="L75" s="15">
        <v>8</v>
      </c>
      <c r="M75" s="79">
        <v>5.76</v>
      </c>
      <c r="N75" s="101">
        <v>8</v>
      </c>
      <c r="O75" s="63">
        <v>2530</v>
      </c>
      <c r="P75" s="64">
        <f>Table224578910112345678910111213141516171819202122232425262728293031323334353637383940414243444546[[#This Row],[PEMBULATAN]]*O75</f>
        <v>20240</v>
      </c>
    </row>
    <row r="76" spans="1:16" ht="26.25" customHeight="1" x14ac:dyDescent="0.2">
      <c r="A76" s="13"/>
      <c r="B76" s="73"/>
      <c r="C76" s="71" t="s">
        <v>6109</v>
      </c>
      <c r="D76" s="76" t="s">
        <v>69</v>
      </c>
      <c r="E76" s="12" t="s">
        <v>60</v>
      </c>
      <c r="F76" s="74" t="s">
        <v>523</v>
      </c>
      <c r="G76" s="12" t="s">
        <v>63</v>
      </c>
      <c r="H76" s="75" t="s">
        <v>5967</v>
      </c>
      <c r="I76" s="15">
        <v>80</v>
      </c>
      <c r="J76" s="15">
        <v>46</v>
      </c>
      <c r="K76" s="15">
        <v>26</v>
      </c>
      <c r="L76" s="15">
        <v>7</v>
      </c>
      <c r="M76" s="79">
        <v>23.92</v>
      </c>
      <c r="N76" s="101">
        <v>23.92</v>
      </c>
      <c r="O76" s="63">
        <v>2530</v>
      </c>
      <c r="P76" s="64">
        <f>Table224578910112345678910111213141516171819202122232425262728293031323334353637383940414243444546[[#This Row],[PEMBULATAN]]*O76</f>
        <v>60517.600000000006</v>
      </c>
    </row>
    <row r="77" spans="1:16" ht="26.25" customHeight="1" x14ac:dyDescent="0.2">
      <c r="A77" s="13"/>
      <c r="B77" s="73"/>
      <c r="C77" s="71" t="s">
        <v>6110</v>
      </c>
      <c r="D77" s="76" t="s">
        <v>69</v>
      </c>
      <c r="E77" s="12" t="s">
        <v>60</v>
      </c>
      <c r="F77" s="74" t="s">
        <v>523</v>
      </c>
      <c r="G77" s="12" t="s">
        <v>63</v>
      </c>
      <c r="H77" s="75" t="s">
        <v>5967</v>
      </c>
      <c r="I77" s="15">
        <v>53</v>
      </c>
      <c r="J77" s="15">
        <v>42</v>
      </c>
      <c r="K77" s="15">
        <v>15</v>
      </c>
      <c r="L77" s="15">
        <v>2</v>
      </c>
      <c r="M77" s="79">
        <v>8.3475000000000001</v>
      </c>
      <c r="N77" s="101">
        <v>9</v>
      </c>
      <c r="O77" s="63">
        <v>2530</v>
      </c>
      <c r="P77" s="64">
        <f>Table224578910112345678910111213141516171819202122232425262728293031323334353637383940414243444546[[#This Row],[PEMBULATAN]]*O77</f>
        <v>22770</v>
      </c>
    </row>
    <row r="78" spans="1:16" ht="26.25" customHeight="1" x14ac:dyDescent="0.2">
      <c r="A78" s="13"/>
      <c r="B78" s="73"/>
      <c r="C78" s="71" t="s">
        <v>6111</v>
      </c>
      <c r="D78" s="76" t="s">
        <v>69</v>
      </c>
      <c r="E78" s="12" t="s">
        <v>60</v>
      </c>
      <c r="F78" s="74" t="s">
        <v>523</v>
      </c>
      <c r="G78" s="12" t="s">
        <v>63</v>
      </c>
      <c r="H78" s="75" t="s">
        <v>5967</v>
      </c>
      <c r="I78" s="15">
        <v>73</v>
      </c>
      <c r="J78" s="15">
        <v>64</v>
      </c>
      <c r="K78" s="15">
        <v>18</v>
      </c>
      <c r="L78" s="15">
        <v>13</v>
      </c>
      <c r="M78" s="79">
        <v>21.024000000000001</v>
      </c>
      <c r="N78" s="101">
        <v>21.024000000000001</v>
      </c>
      <c r="O78" s="63">
        <v>2530</v>
      </c>
      <c r="P78" s="64">
        <f>Table224578910112345678910111213141516171819202122232425262728293031323334353637383940414243444546[[#This Row],[PEMBULATAN]]*O78</f>
        <v>53190.720000000001</v>
      </c>
    </row>
    <row r="79" spans="1:16" ht="26.25" customHeight="1" x14ac:dyDescent="0.2">
      <c r="A79" s="13"/>
      <c r="B79" s="73"/>
      <c r="C79" s="71" t="s">
        <v>6112</v>
      </c>
      <c r="D79" s="76" t="s">
        <v>69</v>
      </c>
      <c r="E79" s="12" t="s">
        <v>60</v>
      </c>
      <c r="F79" s="74" t="s">
        <v>523</v>
      </c>
      <c r="G79" s="12" t="s">
        <v>63</v>
      </c>
      <c r="H79" s="75" t="s">
        <v>5967</v>
      </c>
      <c r="I79" s="15">
        <v>33</v>
      </c>
      <c r="J79" s="15">
        <v>29</v>
      </c>
      <c r="K79" s="15">
        <v>23</v>
      </c>
      <c r="L79" s="15">
        <v>2</v>
      </c>
      <c r="M79" s="79">
        <v>5.5027499999999998</v>
      </c>
      <c r="N79" s="101">
        <v>5.5027499999999998</v>
      </c>
      <c r="O79" s="63">
        <v>2530</v>
      </c>
      <c r="P79" s="64">
        <f>Table224578910112345678910111213141516171819202122232425262728293031323334353637383940414243444546[[#This Row],[PEMBULATAN]]*O79</f>
        <v>13921.957499999999</v>
      </c>
    </row>
    <row r="80" spans="1:16" ht="26.25" customHeight="1" x14ac:dyDescent="0.2">
      <c r="A80" s="13"/>
      <c r="B80" s="73"/>
      <c r="C80" s="71" t="s">
        <v>6113</v>
      </c>
      <c r="D80" s="76" t="s">
        <v>69</v>
      </c>
      <c r="E80" s="12" t="s">
        <v>60</v>
      </c>
      <c r="F80" s="74" t="s">
        <v>523</v>
      </c>
      <c r="G80" s="12" t="s">
        <v>63</v>
      </c>
      <c r="H80" s="75" t="s">
        <v>5967</v>
      </c>
      <c r="I80" s="15">
        <v>100</v>
      </c>
      <c r="J80" s="15">
        <v>14</v>
      </c>
      <c r="K80" s="15">
        <v>11</v>
      </c>
      <c r="L80" s="15">
        <v>1</v>
      </c>
      <c r="M80" s="79">
        <v>3.85</v>
      </c>
      <c r="N80" s="101">
        <v>3.85</v>
      </c>
      <c r="O80" s="63">
        <v>2530</v>
      </c>
      <c r="P80" s="64">
        <f>Table224578910112345678910111213141516171819202122232425262728293031323334353637383940414243444546[[#This Row],[PEMBULATAN]]*O80</f>
        <v>9740.5</v>
      </c>
    </row>
    <row r="81" spans="1:16" ht="26.25" customHeight="1" x14ac:dyDescent="0.2">
      <c r="A81" s="13"/>
      <c r="B81" s="73"/>
      <c r="C81" s="71" t="s">
        <v>6114</v>
      </c>
      <c r="D81" s="76" t="s">
        <v>69</v>
      </c>
      <c r="E81" s="12" t="s">
        <v>60</v>
      </c>
      <c r="F81" s="74" t="s">
        <v>523</v>
      </c>
      <c r="G81" s="12" t="s">
        <v>63</v>
      </c>
      <c r="H81" s="75" t="s">
        <v>5967</v>
      </c>
      <c r="I81" s="15">
        <v>140</v>
      </c>
      <c r="J81" s="15">
        <v>15</v>
      </c>
      <c r="K81" s="15">
        <v>10</v>
      </c>
      <c r="L81" s="15">
        <v>1</v>
      </c>
      <c r="M81" s="79">
        <v>5.25</v>
      </c>
      <c r="N81" s="101">
        <v>5.25</v>
      </c>
      <c r="O81" s="63">
        <v>2530</v>
      </c>
      <c r="P81" s="64">
        <f>Table224578910112345678910111213141516171819202122232425262728293031323334353637383940414243444546[[#This Row],[PEMBULATAN]]*O81</f>
        <v>13282.5</v>
      </c>
    </row>
    <row r="82" spans="1:16" ht="26.25" customHeight="1" x14ac:dyDescent="0.2">
      <c r="A82" s="13"/>
      <c r="B82" s="73"/>
      <c r="C82" s="71" t="s">
        <v>6115</v>
      </c>
      <c r="D82" s="76" t="s">
        <v>69</v>
      </c>
      <c r="E82" s="12" t="s">
        <v>60</v>
      </c>
      <c r="F82" s="74" t="s">
        <v>523</v>
      </c>
      <c r="G82" s="12" t="s">
        <v>63</v>
      </c>
      <c r="H82" s="75" t="s">
        <v>5967</v>
      </c>
      <c r="I82" s="15">
        <v>120</v>
      </c>
      <c r="J82" s="15">
        <v>24</v>
      </c>
      <c r="K82" s="15">
        <v>13</v>
      </c>
      <c r="L82" s="15">
        <v>4</v>
      </c>
      <c r="M82" s="79">
        <v>9.36</v>
      </c>
      <c r="N82" s="101">
        <v>10</v>
      </c>
      <c r="O82" s="63">
        <v>2530</v>
      </c>
      <c r="P82" s="64">
        <f>Table224578910112345678910111213141516171819202122232425262728293031323334353637383940414243444546[[#This Row],[PEMBULATAN]]*O82</f>
        <v>25300</v>
      </c>
    </row>
    <row r="83" spans="1:16" ht="26.25" customHeight="1" x14ac:dyDescent="0.2">
      <c r="A83" s="13"/>
      <c r="B83" s="73"/>
      <c r="C83" s="71" t="s">
        <v>6116</v>
      </c>
      <c r="D83" s="76" t="s">
        <v>69</v>
      </c>
      <c r="E83" s="12" t="s">
        <v>60</v>
      </c>
      <c r="F83" s="74" t="s">
        <v>523</v>
      </c>
      <c r="G83" s="12" t="s">
        <v>63</v>
      </c>
      <c r="H83" s="75" t="s">
        <v>5967</v>
      </c>
      <c r="I83" s="15">
        <v>101</v>
      </c>
      <c r="J83" s="15">
        <v>20</v>
      </c>
      <c r="K83" s="15">
        <v>15</v>
      </c>
      <c r="L83" s="15">
        <v>3</v>
      </c>
      <c r="M83" s="79">
        <v>7.5750000000000002</v>
      </c>
      <c r="N83" s="101">
        <v>7.5750000000000002</v>
      </c>
      <c r="O83" s="63">
        <v>2530</v>
      </c>
      <c r="P83" s="64">
        <f>Table224578910112345678910111213141516171819202122232425262728293031323334353637383940414243444546[[#This Row],[PEMBULATAN]]*O83</f>
        <v>19164.75</v>
      </c>
    </row>
    <row r="84" spans="1:16" ht="26.25" customHeight="1" x14ac:dyDescent="0.2">
      <c r="A84" s="13"/>
      <c r="B84" s="73"/>
      <c r="C84" s="71" t="s">
        <v>6117</v>
      </c>
      <c r="D84" s="76" t="s">
        <v>69</v>
      </c>
      <c r="E84" s="12" t="s">
        <v>60</v>
      </c>
      <c r="F84" s="74" t="s">
        <v>523</v>
      </c>
      <c r="G84" s="12" t="s">
        <v>63</v>
      </c>
      <c r="H84" s="75" t="s">
        <v>5967</v>
      </c>
      <c r="I84" s="15">
        <v>111</v>
      </c>
      <c r="J84" s="15">
        <v>15</v>
      </c>
      <c r="K84" s="15">
        <v>9</v>
      </c>
      <c r="L84" s="15">
        <v>3</v>
      </c>
      <c r="M84" s="79">
        <v>3.7462499999999999</v>
      </c>
      <c r="N84" s="101">
        <v>3.7462499999999999</v>
      </c>
      <c r="O84" s="63">
        <v>2530</v>
      </c>
      <c r="P84" s="64">
        <f>Table224578910112345678910111213141516171819202122232425262728293031323334353637383940414243444546[[#This Row],[PEMBULATAN]]*O84</f>
        <v>9478.0124999999989</v>
      </c>
    </row>
    <row r="85" spans="1:16" ht="26.25" customHeight="1" x14ac:dyDescent="0.2">
      <c r="A85" s="13"/>
      <c r="B85" s="73"/>
      <c r="C85" s="71" t="s">
        <v>6118</v>
      </c>
      <c r="D85" s="76" t="s">
        <v>69</v>
      </c>
      <c r="E85" s="12" t="s">
        <v>60</v>
      </c>
      <c r="F85" s="74" t="s">
        <v>523</v>
      </c>
      <c r="G85" s="12" t="s">
        <v>63</v>
      </c>
      <c r="H85" s="75" t="s">
        <v>5967</v>
      </c>
      <c r="I85" s="15">
        <v>42</v>
      </c>
      <c r="J85" s="15">
        <v>26</v>
      </c>
      <c r="K85" s="15">
        <v>31</v>
      </c>
      <c r="L85" s="15">
        <v>7</v>
      </c>
      <c r="M85" s="79">
        <v>8.4629999999999992</v>
      </c>
      <c r="N85" s="101">
        <v>9</v>
      </c>
      <c r="O85" s="63">
        <v>2530</v>
      </c>
      <c r="P85" s="64">
        <f>Table224578910112345678910111213141516171819202122232425262728293031323334353637383940414243444546[[#This Row],[PEMBULATAN]]*O85</f>
        <v>22770</v>
      </c>
    </row>
    <row r="86" spans="1:16" ht="26.25" customHeight="1" x14ac:dyDescent="0.2">
      <c r="A86" s="13"/>
      <c r="B86" s="73"/>
      <c r="C86" s="71" t="s">
        <v>6119</v>
      </c>
      <c r="D86" s="76" t="s">
        <v>69</v>
      </c>
      <c r="E86" s="12" t="s">
        <v>60</v>
      </c>
      <c r="F86" s="74" t="s">
        <v>523</v>
      </c>
      <c r="G86" s="12" t="s">
        <v>63</v>
      </c>
      <c r="H86" s="75" t="s">
        <v>5967</v>
      </c>
      <c r="I86" s="15">
        <v>115</v>
      </c>
      <c r="J86" s="15">
        <v>20</v>
      </c>
      <c r="K86" s="15">
        <v>43</v>
      </c>
      <c r="L86" s="15">
        <v>12</v>
      </c>
      <c r="M86" s="79">
        <v>24.725000000000001</v>
      </c>
      <c r="N86" s="101">
        <v>24.725000000000001</v>
      </c>
      <c r="O86" s="63">
        <v>2530</v>
      </c>
      <c r="P86" s="64">
        <f>Table224578910112345678910111213141516171819202122232425262728293031323334353637383940414243444546[[#This Row],[PEMBULATAN]]*O86</f>
        <v>62554.25</v>
      </c>
    </row>
    <row r="87" spans="1:16" ht="26.25" customHeight="1" x14ac:dyDescent="0.2">
      <c r="A87" s="13"/>
      <c r="B87" s="73"/>
      <c r="C87" s="71" t="s">
        <v>6120</v>
      </c>
      <c r="D87" s="76" t="s">
        <v>69</v>
      </c>
      <c r="E87" s="12" t="s">
        <v>60</v>
      </c>
      <c r="F87" s="74" t="s">
        <v>523</v>
      </c>
      <c r="G87" s="12" t="s">
        <v>63</v>
      </c>
      <c r="H87" s="75" t="s">
        <v>5967</v>
      </c>
      <c r="I87" s="15">
        <v>61</v>
      </c>
      <c r="J87" s="15">
        <v>38</v>
      </c>
      <c r="K87" s="15">
        <v>20</v>
      </c>
      <c r="L87" s="15">
        <v>5</v>
      </c>
      <c r="M87" s="79">
        <v>11.59</v>
      </c>
      <c r="N87" s="101">
        <v>11.59</v>
      </c>
      <c r="O87" s="63">
        <v>2530</v>
      </c>
      <c r="P87" s="64">
        <f>Table224578910112345678910111213141516171819202122232425262728293031323334353637383940414243444546[[#This Row],[PEMBULATAN]]*O87</f>
        <v>29322.7</v>
      </c>
    </row>
    <row r="88" spans="1:16" ht="26.25" customHeight="1" x14ac:dyDescent="0.2">
      <c r="A88" s="13"/>
      <c r="B88" s="73"/>
      <c r="C88" s="71" t="s">
        <v>6121</v>
      </c>
      <c r="D88" s="76" t="s">
        <v>69</v>
      </c>
      <c r="E88" s="12" t="s">
        <v>60</v>
      </c>
      <c r="F88" s="74" t="s">
        <v>523</v>
      </c>
      <c r="G88" s="12" t="s">
        <v>63</v>
      </c>
      <c r="H88" s="75" t="s">
        <v>5967</v>
      </c>
      <c r="I88" s="15">
        <v>74</v>
      </c>
      <c r="J88" s="15">
        <v>66</v>
      </c>
      <c r="K88" s="15">
        <v>24</v>
      </c>
      <c r="L88" s="15">
        <v>11</v>
      </c>
      <c r="M88" s="79">
        <v>29.303999999999998</v>
      </c>
      <c r="N88" s="101">
        <v>29.303999999999998</v>
      </c>
      <c r="O88" s="63">
        <v>2530</v>
      </c>
      <c r="P88" s="64">
        <f>Table224578910112345678910111213141516171819202122232425262728293031323334353637383940414243444546[[#This Row],[PEMBULATAN]]*O88</f>
        <v>74139.12</v>
      </c>
    </row>
    <row r="89" spans="1:16" ht="26.25" customHeight="1" x14ac:dyDescent="0.2">
      <c r="A89" s="13"/>
      <c r="B89" s="73"/>
      <c r="C89" s="71" t="s">
        <v>6122</v>
      </c>
      <c r="D89" s="76" t="s">
        <v>69</v>
      </c>
      <c r="E89" s="12" t="s">
        <v>60</v>
      </c>
      <c r="F89" s="74" t="s">
        <v>523</v>
      </c>
      <c r="G89" s="12" t="s">
        <v>63</v>
      </c>
      <c r="H89" s="75" t="s">
        <v>5967</v>
      </c>
      <c r="I89" s="15">
        <v>100</v>
      </c>
      <c r="J89" s="15">
        <v>65</v>
      </c>
      <c r="K89" s="15">
        <v>28</v>
      </c>
      <c r="L89" s="15">
        <v>6</v>
      </c>
      <c r="M89" s="79">
        <v>45.5</v>
      </c>
      <c r="N89" s="101">
        <v>45.5</v>
      </c>
      <c r="O89" s="63">
        <v>2530</v>
      </c>
      <c r="P89" s="64">
        <f>Table224578910112345678910111213141516171819202122232425262728293031323334353637383940414243444546[[#This Row],[PEMBULATAN]]*O89</f>
        <v>115115</v>
      </c>
    </row>
    <row r="90" spans="1:16" ht="26.25" customHeight="1" x14ac:dyDescent="0.2">
      <c r="A90" s="13"/>
      <c r="B90" s="73"/>
      <c r="C90" s="71" t="s">
        <v>6123</v>
      </c>
      <c r="D90" s="76" t="s">
        <v>69</v>
      </c>
      <c r="E90" s="12" t="s">
        <v>60</v>
      </c>
      <c r="F90" s="74" t="s">
        <v>523</v>
      </c>
      <c r="G90" s="12" t="s">
        <v>63</v>
      </c>
      <c r="H90" s="75" t="s">
        <v>5967</v>
      </c>
      <c r="I90" s="15">
        <v>77</v>
      </c>
      <c r="J90" s="15">
        <v>66</v>
      </c>
      <c r="K90" s="15">
        <v>24</v>
      </c>
      <c r="L90" s="15">
        <v>10</v>
      </c>
      <c r="M90" s="79">
        <v>30.492000000000001</v>
      </c>
      <c r="N90" s="101">
        <v>31</v>
      </c>
      <c r="O90" s="63">
        <v>2530</v>
      </c>
      <c r="P90" s="64">
        <f>Table224578910112345678910111213141516171819202122232425262728293031323334353637383940414243444546[[#This Row],[PEMBULATAN]]*O90</f>
        <v>78430</v>
      </c>
    </row>
    <row r="91" spans="1:16" ht="26.25" customHeight="1" x14ac:dyDescent="0.2">
      <c r="A91" s="13"/>
      <c r="B91" s="73"/>
      <c r="C91" s="71" t="s">
        <v>6124</v>
      </c>
      <c r="D91" s="76" t="s">
        <v>69</v>
      </c>
      <c r="E91" s="12" t="s">
        <v>60</v>
      </c>
      <c r="F91" s="74" t="s">
        <v>523</v>
      </c>
      <c r="G91" s="12" t="s">
        <v>63</v>
      </c>
      <c r="H91" s="75" t="s">
        <v>5967</v>
      </c>
      <c r="I91" s="15">
        <v>80</v>
      </c>
      <c r="J91" s="15">
        <v>55</v>
      </c>
      <c r="K91" s="15">
        <v>17</v>
      </c>
      <c r="L91" s="15">
        <v>6</v>
      </c>
      <c r="M91" s="79">
        <v>18.7</v>
      </c>
      <c r="N91" s="101">
        <v>18.7</v>
      </c>
      <c r="O91" s="63">
        <v>2530</v>
      </c>
      <c r="P91" s="64">
        <f>Table224578910112345678910111213141516171819202122232425262728293031323334353637383940414243444546[[#This Row],[PEMBULATAN]]*O91</f>
        <v>47311</v>
      </c>
    </row>
    <row r="92" spans="1:16" ht="26.25" customHeight="1" x14ac:dyDescent="0.2">
      <c r="A92" s="13"/>
      <c r="B92" s="73"/>
      <c r="C92" s="71" t="s">
        <v>6125</v>
      </c>
      <c r="D92" s="76" t="s">
        <v>69</v>
      </c>
      <c r="E92" s="12" t="s">
        <v>60</v>
      </c>
      <c r="F92" s="74" t="s">
        <v>523</v>
      </c>
      <c r="G92" s="12" t="s">
        <v>63</v>
      </c>
      <c r="H92" s="75" t="s">
        <v>5967</v>
      </c>
      <c r="I92" s="15">
        <v>95</v>
      </c>
      <c r="J92" s="15">
        <v>50</v>
      </c>
      <c r="K92" s="15">
        <v>27</v>
      </c>
      <c r="L92" s="15">
        <v>20</v>
      </c>
      <c r="M92" s="79">
        <v>32.0625</v>
      </c>
      <c r="N92" s="101">
        <v>32.0625</v>
      </c>
      <c r="O92" s="63">
        <v>2530</v>
      </c>
      <c r="P92" s="64">
        <f>Table224578910112345678910111213141516171819202122232425262728293031323334353637383940414243444546[[#This Row],[PEMBULATAN]]*O92</f>
        <v>81118.125</v>
      </c>
    </row>
    <row r="93" spans="1:16" ht="26.25" customHeight="1" x14ac:dyDescent="0.2">
      <c r="A93" s="13"/>
      <c r="B93" s="73"/>
      <c r="C93" s="71" t="s">
        <v>6126</v>
      </c>
      <c r="D93" s="76" t="s">
        <v>69</v>
      </c>
      <c r="E93" s="12" t="s">
        <v>60</v>
      </c>
      <c r="F93" s="74" t="s">
        <v>523</v>
      </c>
      <c r="G93" s="12" t="s">
        <v>63</v>
      </c>
      <c r="H93" s="75" t="s">
        <v>5967</v>
      </c>
      <c r="I93" s="15">
        <v>270</v>
      </c>
      <c r="J93" s="15">
        <v>20</v>
      </c>
      <c r="K93" s="15">
        <v>16</v>
      </c>
      <c r="L93" s="15">
        <v>14</v>
      </c>
      <c r="M93" s="79">
        <v>21.6</v>
      </c>
      <c r="N93" s="101">
        <v>21.6</v>
      </c>
      <c r="O93" s="63">
        <v>2530</v>
      </c>
      <c r="P93" s="64">
        <f>Table224578910112345678910111213141516171819202122232425262728293031323334353637383940414243444546[[#This Row],[PEMBULATAN]]*O93</f>
        <v>54648</v>
      </c>
    </row>
    <row r="94" spans="1:16" ht="26.25" customHeight="1" x14ac:dyDescent="0.2">
      <c r="A94" s="13"/>
      <c r="B94" s="73"/>
      <c r="C94" s="71" t="s">
        <v>6127</v>
      </c>
      <c r="D94" s="76" t="s">
        <v>69</v>
      </c>
      <c r="E94" s="12" t="s">
        <v>60</v>
      </c>
      <c r="F94" s="74" t="s">
        <v>523</v>
      </c>
      <c r="G94" s="12" t="s">
        <v>63</v>
      </c>
      <c r="H94" s="75" t="s">
        <v>5967</v>
      </c>
      <c r="I94" s="15">
        <v>70</v>
      </c>
      <c r="J94" s="15">
        <v>38</v>
      </c>
      <c r="K94" s="15">
        <v>35</v>
      </c>
      <c r="L94" s="15">
        <v>12</v>
      </c>
      <c r="M94" s="79">
        <v>23.274999999999999</v>
      </c>
      <c r="N94" s="101">
        <v>23.274999999999999</v>
      </c>
      <c r="O94" s="63">
        <v>2530</v>
      </c>
      <c r="P94" s="64">
        <f>Table224578910112345678910111213141516171819202122232425262728293031323334353637383940414243444546[[#This Row],[PEMBULATAN]]*O94</f>
        <v>58885.75</v>
      </c>
    </row>
    <row r="95" spans="1:16" ht="26.25" customHeight="1" x14ac:dyDescent="0.2">
      <c r="A95" s="13"/>
      <c r="B95" s="73"/>
      <c r="C95" s="71" t="s">
        <v>6128</v>
      </c>
      <c r="D95" s="76" t="s">
        <v>69</v>
      </c>
      <c r="E95" s="12" t="s">
        <v>60</v>
      </c>
      <c r="F95" s="74" t="s">
        <v>523</v>
      </c>
      <c r="G95" s="12" t="s">
        <v>63</v>
      </c>
      <c r="H95" s="75" t="s">
        <v>5967</v>
      </c>
      <c r="I95" s="15">
        <v>105</v>
      </c>
      <c r="J95" s="15">
        <v>16</v>
      </c>
      <c r="K95" s="15">
        <v>16</v>
      </c>
      <c r="L95" s="15">
        <v>9</v>
      </c>
      <c r="M95" s="79">
        <v>6.72</v>
      </c>
      <c r="N95" s="101">
        <v>9</v>
      </c>
      <c r="O95" s="63">
        <v>2530</v>
      </c>
      <c r="P95" s="64">
        <f>Table224578910112345678910111213141516171819202122232425262728293031323334353637383940414243444546[[#This Row],[PEMBULATAN]]*O95</f>
        <v>22770</v>
      </c>
    </row>
    <row r="96" spans="1:16" ht="26.25" customHeight="1" x14ac:dyDescent="0.2">
      <c r="A96" s="13"/>
      <c r="B96" s="73"/>
      <c r="C96" s="71" t="s">
        <v>6129</v>
      </c>
      <c r="D96" s="76" t="s">
        <v>69</v>
      </c>
      <c r="E96" s="12" t="s">
        <v>60</v>
      </c>
      <c r="F96" s="74" t="s">
        <v>523</v>
      </c>
      <c r="G96" s="12" t="s">
        <v>63</v>
      </c>
      <c r="H96" s="75" t="s">
        <v>5967</v>
      </c>
      <c r="I96" s="15">
        <v>50</v>
      </c>
      <c r="J96" s="15">
        <v>38</v>
      </c>
      <c r="K96" s="15">
        <v>15</v>
      </c>
      <c r="L96" s="15">
        <v>4</v>
      </c>
      <c r="M96" s="79">
        <v>7.125</v>
      </c>
      <c r="N96" s="101">
        <v>7.125</v>
      </c>
      <c r="O96" s="63">
        <v>2530</v>
      </c>
      <c r="P96" s="64">
        <f>Table224578910112345678910111213141516171819202122232425262728293031323334353637383940414243444546[[#This Row],[PEMBULATAN]]*O96</f>
        <v>18026.25</v>
      </c>
    </row>
    <row r="97" spans="1:16" ht="26.25" customHeight="1" x14ac:dyDescent="0.2">
      <c r="A97" s="13"/>
      <c r="B97" s="73"/>
      <c r="C97" s="71" t="s">
        <v>6130</v>
      </c>
      <c r="D97" s="76" t="s">
        <v>69</v>
      </c>
      <c r="E97" s="12" t="s">
        <v>60</v>
      </c>
      <c r="F97" s="74" t="s">
        <v>523</v>
      </c>
      <c r="G97" s="12" t="s">
        <v>63</v>
      </c>
      <c r="H97" s="75" t="s">
        <v>5967</v>
      </c>
      <c r="I97" s="15">
        <v>68</v>
      </c>
      <c r="J97" s="15">
        <v>44</v>
      </c>
      <c r="K97" s="15">
        <v>42</v>
      </c>
      <c r="L97" s="15">
        <v>3</v>
      </c>
      <c r="M97" s="79">
        <v>31.416</v>
      </c>
      <c r="N97" s="101">
        <v>32</v>
      </c>
      <c r="O97" s="63">
        <v>2530</v>
      </c>
      <c r="P97" s="64">
        <f>Table224578910112345678910111213141516171819202122232425262728293031323334353637383940414243444546[[#This Row],[PEMBULATAN]]*O97</f>
        <v>80960</v>
      </c>
    </row>
    <row r="98" spans="1:16" ht="26.25" customHeight="1" x14ac:dyDescent="0.2">
      <c r="A98" s="13"/>
      <c r="B98" s="73"/>
      <c r="C98" s="71" t="s">
        <v>6131</v>
      </c>
      <c r="D98" s="76" t="s">
        <v>69</v>
      </c>
      <c r="E98" s="12" t="s">
        <v>60</v>
      </c>
      <c r="F98" s="74" t="s">
        <v>523</v>
      </c>
      <c r="G98" s="12" t="s">
        <v>63</v>
      </c>
      <c r="H98" s="75" t="s">
        <v>5967</v>
      </c>
      <c r="I98" s="15">
        <v>63</v>
      </c>
      <c r="J98" s="15">
        <v>54</v>
      </c>
      <c r="K98" s="15">
        <v>27</v>
      </c>
      <c r="L98" s="15">
        <v>21</v>
      </c>
      <c r="M98" s="79">
        <v>22.9635</v>
      </c>
      <c r="N98" s="101">
        <v>22.9635</v>
      </c>
      <c r="O98" s="63">
        <v>2530</v>
      </c>
      <c r="P98" s="64">
        <f>Table224578910112345678910111213141516171819202122232425262728293031323334353637383940414243444546[[#This Row],[PEMBULATAN]]*O98</f>
        <v>58097.654999999999</v>
      </c>
    </row>
    <row r="99" spans="1:16" ht="26.25" customHeight="1" x14ac:dyDescent="0.2">
      <c r="A99" s="13"/>
      <c r="B99" s="73"/>
      <c r="C99" s="71" t="s">
        <v>6132</v>
      </c>
      <c r="D99" s="76" t="s">
        <v>69</v>
      </c>
      <c r="E99" s="12" t="s">
        <v>60</v>
      </c>
      <c r="F99" s="74" t="s">
        <v>523</v>
      </c>
      <c r="G99" s="12" t="s">
        <v>63</v>
      </c>
      <c r="H99" s="75" t="s">
        <v>5967</v>
      </c>
      <c r="I99" s="15">
        <v>84</v>
      </c>
      <c r="J99" s="15">
        <v>53</v>
      </c>
      <c r="K99" s="15">
        <v>18</v>
      </c>
      <c r="L99" s="15">
        <v>5</v>
      </c>
      <c r="M99" s="79">
        <v>20.033999999999999</v>
      </c>
      <c r="N99" s="101">
        <v>20.033999999999999</v>
      </c>
      <c r="O99" s="63">
        <v>2530</v>
      </c>
      <c r="P99" s="64">
        <f>Table224578910112345678910111213141516171819202122232425262728293031323334353637383940414243444546[[#This Row],[PEMBULATAN]]*O99</f>
        <v>50686.02</v>
      </c>
    </row>
    <row r="100" spans="1:16" ht="26.25" customHeight="1" x14ac:dyDescent="0.2">
      <c r="A100" s="13"/>
      <c r="B100" s="73"/>
      <c r="C100" s="71" t="s">
        <v>6133</v>
      </c>
      <c r="D100" s="76" t="s">
        <v>69</v>
      </c>
      <c r="E100" s="12" t="s">
        <v>60</v>
      </c>
      <c r="F100" s="74" t="s">
        <v>523</v>
      </c>
      <c r="G100" s="12" t="s">
        <v>63</v>
      </c>
      <c r="H100" s="75" t="s">
        <v>5967</v>
      </c>
      <c r="I100" s="15">
        <v>60</v>
      </c>
      <c r="J100" s="15">
        <v>50</v>
      </c>
      <c r="K100" s="15">
        <v>20</v>
      </c>
      <c r="L100" s="15">
        <v>2</v>
      </c>
      <c r="M100" s="79">
        <v>15</v>
      </c>
      <c r="N100" s="101">
        <v>15</v>
      </c>
      <c r="O100" s="63">
        <v>2530</v>
      </c>
      <c r="P100" s="64">
        <f>Table224578910112345678910111213141516171819202122232425262728293031323334353637383940414243444546[[#This Row],[PEMBULATAN]]*O100</f>
        <v>37950</v>
      </c>
    </row>
    <row r="101" spans="1:16" ht="26.25" customHeight="1" x14ac:dyDescent="0.2">
      <c r="A101" s="13"/>
      <c r="B101" s="73"/>
      <c r="C101" s="71" t="s">
        <v>6134</v>
      </c>
      <c r="D101" s="76" t="s">
        <v>69</v>
      </c>
      <c r="E101" s="12" t="s">
        <v>60</v>
      </c>
      <c r="F101" s="74" t="s">
        <v>523</v>
      </c>
      <c r="G101" s="12" t="s">
        <v>63</v>
      </c>
      <c r="H101" s="75" t="s">
        <v>5967</v>
      </c>
      <c r="I101" s="15">
        <v>96</v>
      </c>
      <c r="J101" s="15">
        <v>53</v>
      </c>
      <c r="K101" s="15">
        <v>29</v>
      </c>
      <c r="L101" s="15">
        <v>20</v>
      </c>
      <c r="M101" s="79">
        <v>36.887999999999998</v>
      </c>
      <c r="N101" s="101">
        <v>36.887999999999998</v>
      </c>
      <c r="O101" s="63">
        <v>2530</v>
      </c>
      <c r="P101" s="64">
        <f>Table224578910112345678910111213141516171819202122232425262728293031323334353637383940414243444546[[#This Row],[PEMBULATAN]]*O101</f>
        <v>93326.64</v>
      </c>
    </row>
    <row r="102" spans="1:16" ht="26.25" customHeight="1" x14ac:dyDescent="0.2">
      <c r="A102" s="13"/>
      <c r="B102" s="73"/>
      <c r="C102" s="71" t="s">
        <v>6135</v>
      </c>
      <c r="D102" s="76" t="s">
        <v>69</v>
      </c>
      <c r="E102" s="12" t="s">
        <v>60</v>
      </c>
      <c r="F102" s="74" t="s">
        <v>523</v>
      </c>
      <c r="G102" s="12" t="s">
        <v>63</v>
      </c>
      <c r="H102" s="75" t="s">
        <v>5967</v>
      </c>
      <c r="I102" s="15">
        <v>93</v>
      </c>
      <c r="J102" s="15">
        <v>51</v>
      </c>
      <c r="K102" s="15">
        <v>35</v>
      </c>
      <c r="L102" s="15">
        <v>39</v>
      </c>
      <c r="M102" s="79">
        <v>41.501249999999999</v>
      </c>
      <c r="N102" s="101">
        <v>41.501249999999999</v>
      </c>
      <c r="O102" s="63">
        <v>2530</v>
      </c>
      <c r="P102" s="64">
        <f>Table224578910112345678910111213141516171819202122232425262728293031323334353637383940414243444546[[#This Row],[PEMBULATAN]]*O102</f>
        <v>104998.16249999999</v>
      </c>
    </row>
    <row r="103" spans="1:16" ht="26.25" customHeight="1" x14ac:dyDescent="0.2">
      <c r="A103" s="13"/>
      <c r="B103" s="73"/>
      <c r="C103" s="71" t="s">
        <v>6136</v>
      </c>
      <c r="D103" s="76" t="s">
        <v>69</v>
      </c>
      <c r="E103" s="12" t="s">
        <v>60</v>
      </c>
      <c r="F103" s="74" t="s">
        <v>523</v>
      </c>
      <c r="G103" s="12" t="s">
        <v>63</v>
      </c>
      <c r="H103" s="75" t="s">
        <v>5967</v>
      </c>
      <c r="I103" s="15">
        <v>56</v>
      </c>
      <c r="J103" s="15">
        <v>42</v>
      </c>
      <c r="K103" s="15">
        <v>14</v>
      </c>
      <c r="L103" s="15">
        <v>2</v>
      </c>
      <c r="M103" s="79">
        <v>8.2319999999999993</v>
      </c>
      <c r="N103" s="101">
        <v>8.2319999999999993</v>
      </c>
      <c r="O103" s="63">
        <v>2530</v>
      </c>
      <c r="P103" s="64">
        <f>Table224578910112345678910111213141516171819202122232425262728293031323334353637383940414243444546[[#This Row],[PEMBULATAN]]*O103</f>
        <v>20826.96</v>
      </c>
    </row>
    <row r="104" spans="1:16" ht="26.25" customHeight="1" x14ac:dyDescent="0.2">
      <c r="A104" s="13"/>
      <c r="B104" s="73"/>
      <c r="C104" s="71" t="s">
        <v>6137</v>
      </c>
      <c r="D104" s="76" t="s">
        <v>69</v>
      </c>
      <c r="E104" s="12" t="s">
        <v>60</v>
      </c>
      <c r="F104" s="74" t="s">
        <v>523</v>
      </c>
      <c r="G104" s="12" t="s">
        <v>63</v>
      </c>
      <c r="H104" s="75" t="s">
        <v>5967</v>
      </c>
      <c r="I104" s="15">
        <v>100</v>
      </c>
      <c r="J104" s="15">
        <v>48</v>
      </c>
      <c r="K104" s="15">
        <v>35</v>
      </c>
      <c r="L104" s="15">
        <v>25</v>
      </c>
      <c r="M104" s="79">
        <v>42</v>
      </c>
      <c r="N104" s="101">
        <v>42</v>
      </c>
      <c r="O104" s="63">
        <v>2530</v>
      </c>
      <c r="P104" s="64">
        <f>Table224578910112345678910111213141516171819202122232425262728293031323334353637383940414243444546[[#This Row],[PEMBULATAN]]*O104</f>
        <v>106260</v>
      </c>
    </row>
    <row r="105" spans="1:16" ht="26.25" customHeight="1" x14ac:dyDescent="0.2">
      <c r="A105" s="13"/>
      <c r="B105" s="73"/>
      <c r="C105" s="71" t="s">
        <v>6138</v>
      </c>
      <c r="D105" s="76" t="s">
        <v>69</v>
      </c>
      <c r="E105" s="12" t="s">
        <v>60</v>
      </c>
      <c r="F105" s="74" t="s">
        <v>523</v>
      </c>
      <c r="G105" s="12" t="s">
        <v>63</v>
      </c>
      <c r="H105" s="75" t="s">
        <v>5967</v>
      </c>
      <c r="I105" s="15">
        <v>67</v>
      </c>
      <c r="J105" s="15">
        <v>71</v>
      </c>
      <c r="K105" s="15">
        <v>18</v>
      </c>
      <c r="L105" s="15">
        <v>12</v>
      </c>
      <c r="M105" s="79">
        <v>21.406500000000001</v>
      </c>
      <c r="N105" s="101">
        <v>22</v>
      </c>
      <c r="O105" s="63">
        <v>2530</v>
      </c>
      <c r="P105" s="64">
        <f>Table224578910112345678910111213141516171819202122232425262728293031323334353637383940414243444546[[#This Row],[PEMBULATAN]]*O105</f>
        <v>55660</v>
      </c>
    </row>
    <row r="106" spans="1:16" ht="26.25" customHeight="1" x14ac:dyDescent="0.2">
      <c r="A106" s="13"/>
      <c r="B106" s="73"/>
      <c r="C106" s="71" t="s">
        <v>6139</v>
      </c>
      <c r="D106" s="76" t="s">
        <v>69</v>
      </c>
      <c r="E106" s="12" t="s">
        <v>60</v>
      </c>
      <c r="F106" s="74" t="s">
        <v>523</v>
      </c>
      <c r="G106" s="12" t="s">
        <v>63</v>
      </c>
      <c r="H106" s="75" t="s">
        <v>5967</v>
      </c>
      <c r="I106" s="15">
        <v>100</v>
      </c>
      <c r="J106" s="15">
        <v>52</v>
      </c>
      <c r="K106" s="15">
        <v>40</v>
      </c>
      <c r="L106" s="15">
        <v>28</v>
      </c>
      <c r="M106" s="79">
        <v>52</v>
      </c>
      <c r="N106" s="101">
        <v>52</v>
      </c>
      <c r="O106" s="63">
        <v>2530</v>
      </c>
      <c r="P106" s="64">
        <f>Table224578910112345678910111213141516171819202122232425262728293031323334353637383940414243444546[[#This Row],[PEMBULATAN]]*O106</f>
        <v>131560</v>
      </c>
    </row>
    <row r="107" spans="1:16" ht="26.25" customHeight="1" x14ac:dyDescent="0.2">
      <c r="A107" s="13"/>
      <c r="B107" s="73"/>
      <c r="C107" s="71" t="s">
        <v>6140</v>
      </c>
      <c r="D107" s="76" t="s">
        <v>69</v>
      </c>
      <c r="E107" s="12" t="s">
        <v>60</v>
      </c>
      <c r="F107" s="74" t="s">
        <v>523</v>
      </c>
      <c r="G107" s="12" t="s">
        <v>63</v>
      </c>
      <c r="H107" s="75" t="s">
        <v>5967</v>
      </c>
      <c r="I107" s="15">
        <v>90</v>
      </c>
      <c r="J107" s="15">
        <v>57</v>
      </c>
      <c r="K107" s="15">
        <v>38</v>
      </c>
      <c r="L107" s="15">
        <v>29</v>
      </c>
      <c r="M107" s="79">
        <v>48.734999999999999</v>
      </c>
      <c r="N107" s="101">
        <v>48.734999999999999</v>
      </c>
      <c r="O107" s="63">
        <v>2530</v>
      </c>
      <c r="P107" s="64">
        <f>Table224578910112345678910111213141516171819202122232425262728293031323334353637383940414243444546[[#This Row],[PEMBULATAN]]*O107</f>
        <v>123299.55</v>
      </c>
    </row>
    <row r="108" spans="1:16" ht="26.25" customHeight="1" x14ac:dyDescent="0.2">
      <c r="A108" s="13"/>
      <c r="B108" s="73"/>
      <c r="C108" s="71" t="s">
        <v>6141</v>
      </c>
      <c r="D108" s="76" t="s">
        <v>69</v>
      </c>
      <c r="E108" s="12" t="s">
        <v>60</v>
      </c>
      <c r="F108" s="74" t="s">
        <v>523</v>
      </c>
      <c r="G108" s="12" t="s">
        <v>63</v>
      </c>
      <c r="H108" s="75" t="s">
        <v>5967</v>
      </c>
      <c r="I108" s="15">
        <v>76</v>
      </c>
      <c r="J108" s="15">
        <v>47</v>
      </c>
      <c r="K108" s="15">
        <v>11</v>
      </c>
      <c r="L108" s="15">
        <v>2</v>
      </c>
      <c r="M108" s="79">
        <v>9.8230000000000004</v>
      </c>
      <c r="N108" s="101">
        <v>9.8230000000000004</v>
      </c>
      <c r="O108" s="63">
        <v>2530</v>
      </c>
      <c r="P108" s="64">
        <f>Table224578910112345678910111213141516171819202122232425262728293031323334353637383940414243444546[[#This Row],[PEMBULATAN]]*O108</f>
        <v>24852.190000000002</v>
      </c>
    </row>
    <row r="109" spans="1:16" ht="26.25" customHeight="1" x14ac:dyDescent="0.2">
      <c r="A109" s="13"/>
      <c r="B109" s="73"/>
      <c r="C109" s="71" t="s">
        <v>6142</v>
      </c>
      <c r="D109" s="76" t="s">
        <v>69</v>
      </c>
      <c r="E109" s="12" t="s">
        <v>60</v>
      </c>
      <c r="F109" s="74" t="s">
        <v>523</v>
      </c>
      <c r="G109" s="12" t="s">
        <v>63</v>
      </c>
      <c r="H109" s="75" t="s">
        <v>5967</v>
      </c>
      <c r="I109" s="15">
        <v>70</v>
      </c>
      <c r="J109" s="15">
        <v>46</v>
      </c>
      <c r="K109" s="15">
        <v>42</v>
      </c>
      <c r="L109" s="15">
        <v>15</v>
      </c>
      <c r="M109" s="79">
        <v>33.81</v>
      </c>
      <c r="N109" s="101">
        <v>33.81</v>
      </c>
      <c r="O109" s="63">
        <v>2530</v>
      </c>
      <c r="P109" s="64">
        <f>Table224578910112345678910111213141516171819202122232425262728293031323334353637383940414243444546[[#This Row],[PEMBULATAN]]*O109</f>
        <v>85539.3</v>
      </c>
    </row>
    <row r="110" spans="1:16" ht="26.25" customHeight="1" x14ac:dyDescent="0.2">
      <c r="A110" s="13"/>
      <c r="B110" s="73"/>
      <c r="C110" s="71" t="s">
        <v>6143</v>
      </c>
      <c r="D110" s="76" t="s">
        <v>69</v>
      </c>
      <c r="E110" s="12" t="s">
        <v>60</v>
      </c>
      <c r="F110" s="74" t="s">
        <v>523</v>
      </c>
      <c r="G110" s="12" t="s">
        <v>63</v>
      </c>
      <c r="H110" s="75" t="s">
        <v>5967</v>
      </c>
      <c r="I110" s="15">
        <v>72</v>
      </c>
      <c r="J110" s="15">
        <v>56</v>
      </c>
      <c r="K110" s="15">
        <v>32</v>
      </c>
      <c r="L110" s="15">
        <v>7</v>
      </c>
      <c r="M110" s="79">
        <v>32.256</v>
      </c>
      <c r="N110" s="101">
        <v>32.256</v>
      </c>
      <c r="O110" s="63">
        <v>2530</v>
      </c>
      <c r="P110" s="64">
        <f>Table224578910112345678910111213141516171819202122232425262728293031323334353637383940414243444546[[#This Row],[PEMBULATAN]]*O110</f>
        <v>81607.680000000008</v>
      </c>
    </row>
    <row r="111" spans="1:16" ht="26.25" customHeight="1" x14ac:dyDescent="0.2">
      <c r="A111" s="13"/>
      <c r="B111" s="73"/>
      <c r="C111" s="71" t="s">
        <v>6144</v>
      </c>
      <c r="D111" s="76" t="s">
        <v>69</v>
      </c>
      <c r="E111" s="12" t="s">
        <v>60</v>
      </c>
      <c r="F111" s="74" t="s">
        <v>523</v>
      </c>
      <c r="G111" s="12" t="s">
        <v>63</v>
      </c>
      <c r="H111" s="75" t="s">
        <v>5967</v>
      </c>
      <c r="I111" s="15">
        <v>64</v>
      </c>
      <c r="J111" s="15">
        <v>70</v>
      </c>
      <c r="K111" s="15">
        <v>21</v>
      </c>
      <c r="L111" s="15">
        <v>14</v>
      </c>
      <c r="M111" s="79">
        <v>23.52</v>
      </c>
      <c r="N111" s="101">
        <v>23.52</v>
      </c>
      <c r="O111" s="63">
        <v>2530</v>
      </c>
      <c r="P111" s="64">
        <f>Table224578910112345678910111213141516171819202122232425262728293031323334353637383940414243444546[[#This Row],[PEMBULATAN]]*O111</f>
        <v>59505.599999999999</v>
      </c>
    </row>
    <row r="112" spans="1:16" ht="26.25" customHeight="1" x14ac:dyDescent="0.2">
      <c r="A112" s="13"/>
      <c r="B112" s="73"/>
      <c r="C112" s="71" t="s">
        <v>6145</v>
      </c>
      <c r="D112" s="76" t="s">
        <v>69</v>
      </c>
      <c r="E112" s="12" t="s">
        <v>60</v>
      </c>
      <c r="F112" s="74" t="s">
        <v>523</v>
      </c>
      <c r="G112" s="12" t="s">
        <v>63</v>
      </c>
      <c r="H112" s="75" t="s">
        <v>5967</v>
      </c>
      <c r="I112" s="15">
        <v>70</v>
      </c>
      <c r="J112" s="15">
        <v>63</v>
      </c>
      <c r="K112" s="15">
        <v>20</v>
      </c>
      <c r="L112" s="15">
        <v>10</v>
      </c>
      <c r="M112" s="79">
        <v>22.05</v>
      </c>
      <c r="N112" s="101">
        <v>22.05</v>
      </c>
      <c r="O112" s="63">
        <v>2530</v>
      </c>
      <c r="P112" s="64">
        <f>Table224578910112345678910111213141516171819202122232425262728293031323334353637383940414243444546[[#This Row],[PEMBULATAN]]*O112</f>
        <v>55786.5</v>
      </c>
    </row>
    <row r="113" spans="1:16" ht="26.25" customHeight="1" x14ac:dyDescent="0.2">
      <c r="A113" s="13"/>
      <c r="B113" s="73"/>
      <c r="C113" s="71" t="s">
        <v>6146</v>
      </c>
      <c r="D113" s="76" t="s">
        <v>69</v>
      </c>
      <c r="E113" s="12" t="s">
        <v>60</v>
      </c>
      <c r="F113" s="74" t="s">
        <v>523</v>
      </c>
      <c r="G113" s="12" t="s">
        <v>63</v>
      </c>
      <c r="H113" s="75" t="s">
        <v>5967</v>
      </c>
      <c r="I113" s="15">
        <v>56</v>
      </c>
      <c r="J113" s="15">
        <v>45</v>
      </c>
      <c r="K113" s="15">
        <v>14</v>
      </c>
      <c r="L113" s="15">
        <v>2</v>
      </c>
      <c r="M113" s="79">
        <v>8.82</v>
      </c>
      <c r="N113" s="101">
        <v>8.82</v>
      </c>
      <c r="O113" s="63">
        <v>2530</v>
      </c>
      <c r="P113" s="64">
        <f>Table224578910112345678910111213141516171819202122232425262728293031323334353637383940414243444546[[#This Row],[PEMBULATAN]]*O113</f>
        <v>22314.600000000002</v>
      </c>
    </row>
    <row r="114" spans="1:16" ht="26.25" customHeight="1" x14ac:dyDescent="0.2">
      <c r="A114" s="13"/>
      <c r="B114" s="73"/>
      <c r="C114" s="71" t="s">
        <v>6147</v>
      </c>
      <c r="D114" s="76" t="s">
        <v>69</v>
      </c>
      <c r="E114" s="12" t="s">
        <v>60</v>
      </c>
      <c r="F114" s="74" t="s">
        <v>523</v>
      </c>
      <c r="G114" s="12" t="s">
        <v>63</v>
      </c>
      <c r="H114" s="75" t="s">
        <v>5967</v>
      </c>
      <c r="I114" s="15">
        <v>81</v>
      </c>
      <c r="J114" s="15">
        <v>58</v>
      </c>
      <c r="K114" s="15">
        <v>10</v>
      </c>
      <c r="L114" s="15">
        <v>9</v>
      </c>
      <c r="M114" s="79">
        <v>11.744999999999999</v>
      </c>
      <c r="N114" s="101">
        <v>11.744999999999999</v>
      </c>
      <c r="O114" s="63">
        <v>2530</v>
      </c>
      <c r="P114" s="64">
        <f>Table224578910112345678910111213141516171819202122232425262728293031323334353637383940414243444546[[#This Row],[PEMBULATAN]]*O114</f>
        <v>29714.85</v>
      </c>
    </row>
    <row r="115" spans="1:16" ht="26.25" customHeight="1" x14ac:dyDescent="0.2">
      <c r="A115" s="13"/>
      <c r="B115" s="73"/>
      <c r="C115" s="71" t="s">
        <v>6148</v>
      </c>
      <c r="D115" s="76" t="s">
        <v>69</v>
      </c>
      <c r="E115" s="12" t="s">
        <v>60</v>
      </c>
      <c r="F115" s="74" t="s">
        <v>523</v>
      </c>
      <c r="G115" s="12" t="s">
        <v>63</v>
      </c>
      <c r="H115" s="75" t="s">
        <v>5967</v>
      </c>
      <c r="I115" s="15">
        <v>85</v>
      </c>
      <c r="J115" s="15">
        <v>64</v>
      </c>
      <c r="K115" s="15">
        <v>17</v>
      </c>
      <c r="L115" s="15">
        <v>11</v>
      </c>
      <c r="M115" s="79">
        <v>23.12</v>
      </c>
      <c r="N115" s="101">
        <v>23.12</v>
      </c>
      <c r="O115" s="63">
        <v>2530</v>
      </c>
      <c r="P115" s="64">
        <f>Table224578910112345678910111213141516171819202122232425262728293031323334353637383940414243444546[[#This Row],[PEMBULATAN]]*O115</f>
        <v>58493.600000000006</v>
      </c>
    </row>
    <row r="116" spans="1:16" ht="26.25" customHeight="1" x14ac:dyDescent="0.2">
      <c r="A116" s="13"/>
      <c r="B116" s="73"/>
      <c r="C116" s="71" t="s">
        <v>6149</v>
      </c>
      <c r="D116" s="76" t="s">
        <v>69</v>
      </c>
      <c r="E116" s="12" t="s">
        <v>60</v>
      </c>
      <c r="F116" s="74" t="s">
        <v>523</v>
      </c>
      <c r="G116" s="12" t="s">
        <v>63</v>
      </c>
      <c r="H116" s="75" t="s">
        <v>5967</v>
      </c>
      <c r="I116" s="15">
        <v>72</v>
      </c>
      <c r="J116" s="15">
        <v>65</v>
      </c>
      <c r="K116" s="15">
        <v>16</v>
      </c>
      <c r="L116" s="15">
        <v>7</v>
      </c>
      <c r="M116" s="79">
        <v>18.72</v>
      </c>
      <c r="N116" s="101">
        <v>18.72</v>
      </c>
      <c r="O116" s="63">
        <v>2530</v>
      </c>
      <c r="P116" s="64">
        <f>Table224578910112345678910111213141516171819202122232425262728293031323334353637383940414243444546[[#This Row],[PEMBULATAN]]*O116</f>
        <v>47361.599999999999</v>
      </c>
    </row>
    <row r="117" spans="1:16" ht="26.25" customHeight="1" x14ac:dyDescent="0.2">
      <c r="A117" s="13"/>
      <c r="B117" s="73"/>
      <c r="C117" s="71" t="s">
        <v>6150</v>
      </c>
      <c r="D117" s="76" t="s">
        <v>69</v>
      </c>
      <c r="E117" s="12" t="s">
        <v>60</v>
      </c>
      <c r="F117" s="74" t="s">
        <v>523</v>
      </c>
      <c r="G117" s="12" t="s">
        <v>63</v>
      </c>
      <c r="H117" s="75" t="s">
        <v>5967</v>
      </c>
      <c r="I117" s="15">
        <v>110</v>
      </c>
      <c r="J117" s="15">
        <v>44</v>
      </c>
      <c r="K117" s="15">
        <v>39</v>
      </c>
      <c r="L117" s="15">
        <v>21</v>
      </c>
      <c r="M117" s="79">
        <v>47.19</v>
      </c>
      <c r="N117" s="101">
        <v>47.19</v>
      </c>
      <c r="O117" s="63">
        <v>2530</v>
      </c>
      <c r="P117" s="64">
        <f>Table224578910112345678910111213141516171819202122232425262728293031323334353637383940414243444546[[#This Row],[PEMBULATAN]]*O117</f>
        <v>119390.7</v>
      </c>
    </row>
    <row r="118" spans="1:16" ht="26.25" customHeight="1" x14ac:dyDescent="0.2">
      <c r="A118" s="13"/>
      <c r="B118" s="73"/>
      <c r="C118" s="71" t="s">
        <v>6151</v>
      </c>
      <c r="D118" s="76" t="s">
        <v>69</v>
      </c>
      <c r="E118" s="12" t="s">
        <v>60</v>
      </c>
      <c r="F118" s="74" t="s">
        <v>523</v>
      </c>
      <c r="G118" s="12" t="s">
        <v>63</v>
      </c>
      <c r="H118" s="75" t="s">
        <v>5967</v>
      </c>
      <c r="I118" s="15">
        <v>33</v>
      </c>
      <c r="J118" s="15">
        <v>40</v>
      </c>
      <c r="K118" s="15">
        <v>17</v>
      </c>
      <c r="L118" s="15">
        <v>2</v>
      </c>
      <c r="M118" s="79">
        <v>5.61</v>
      </c>
      <c r="N118" s="101">
        <v>5.61</v>
      </c>
      <c r="O118" s="63">
        <v>2530</v>
      </c>
      <c r="P118" s="64">
        <f>Table224578910112345678910111213141516171819202122232425262728293031323334353637383940414243444546[[#This Row],[PEMBULATAN]]*O118</f>
        <v>14193.300000000001</v>
      </c>
    </row>
    <row r="119" spans="1:16" ht="26.25" customHeight="1" x14ac:dyDescent="0.2">
      <c r="A119" s="13"/>
      <c r="B119" s="73"/>
      <c r="C119" s="71" t="s">
        <v>6152</v>
      </c>
      <c r="D119" s="76" t="s">
        <v>69</v>
      </c>
      <c r="E119" s="12" t="s">
        <v>60</v>
      </c>
      <c r="F119" s="74" t="s">
        <v>523</v>
      </c>
      <c r="G119" s="12" t="s">
        <v>63</v>
      </c>
      <c r="H119" s="75" t="s">
        <v>5967</v>
      </c>
      <c r="I119" s="15">
        <v>57</v>
      </c>
      <c r="J119" s="15">
        <v>30</v>
      </c>
      <c r="K119" s="15">
        <v>10</v>
      </c>
      <c r="L119" s="15">
        <v>1</v>
      </c>
      <c r="M119" s="79">
        <v>4.2750000000000004</v>
      </c>
      <c r="N119" s="101">
        <v>4.2750000000000004</v>
      </c>
      <c r="O119" s="63">
        <v>2530</v>
      </c>
      <c r="P119" s="64">
        <f>Table224578910112345678910111213141516171819202122232425262728293031323334353637383940414243444546[[#This Row],[PEMBULATAN]]*O119</f>
        <v>10815.75</v>
      </c>
    </row>
    <row r="120" spans="1:16" ht="26.25" customHeight="1" x14ac:dyDescent="0.2">
      <c r="A120" s="13"/>
      <c r="B120" s="73"/>
      <c r="C120" s="71" t="s">
        <v>6153</v>
      </c>
      <c r="D120" s="76" t="s">
        <v>69</v>
      </c>
      <c r="E120" s="12" t="s">
        <v>60</v>
      </c>
      <c r="F120" s="74" t="s">
        <v>523</v>
      </c>
      <c r="G120" s="12" t="s">
        <v>63</v>
      </c>
      <c r="H120" s="75" t="s">
        <v>5967</v>
      </c>
      <c r="I120" s="15">
        <v>65</v>
      </c>
      <c r="J120" s="15">
        <v>64</v>
      </c>
      <c r="K120" s="15">
        <v>7</v>
      </c>
      <c r="L120" s="15">
        <v>4</v>
      </c>
      <c r="M120" s="79">
        <v>7.28</v>
      </c>
      <c r="N120" s="101">
        <v>7.28</v>
      </c>
      <c r="O120" s="63">
        <v>2530</v>
      </c>
      <c r="P120" s="64">
        <f>Table224578910112345678910111213141516171819202122232425262728293031323334353637383940414243444546[[#This Row],[PEMBULATAN]]*O120</f>
        <v>18418.400000000001</v>
      </c>
    </row>
    <row r="121" spans="1:16" ht="26.25" customHeight="1" x14ac:dyDescent="0.2">
      <c r="A121" s="13"/>
      <c r="B121" s="73"/>
      <c r="C121" s="71" t="s">
        <v>6154</v>
      </c>
      <c r="D121" s="76" t="s">
        <v>69</v>
      </c>
      <c r="E121" s="12" t="s">
        <v>60</v>
      </c>
      <c r="F121" s="74" t="s">
        <v>523</v>
      </c>
      <c r="G121" s="12" t="s">
        <v>63</v>
      </c>
      <c r="H121" s="75" t="s">
        <v>5967</v>
      </c>
      <c r="I121" s="15">
        <v>72</v>
      </c>
      <c r="J121" s="15">
        <v>66</v>
      </c>
      <c r="K121" s="15">
        <v>21</v>
      </c>
      <c r="L121" s="15">
        <v>8</v>
      </c>
      <c r="M121" s="79">
        <v>24.948</v>
      </c>
      <c r="N121" s="101">
        <v>24.948</v>
      </c>
      <c r="O121" s="63">
        <v>2530</v>
      </c>
      <c r="P121" s="64">
        <f>Table224578910112345678910111213141516171819202122232425262728293031323334353637383940414243444546[[#This Row],[PEMBULATAN]]*O121</f>
        <v>63118.44</v>
      </c>
    </row>
    <row r="122" spans="1:16" ht="26.25" customHeight="1" x14ac:dyDescent="0.2">
      <c r="A122" s="13"/>
      <c r="B122" s="73"/>
      <c r="C122" s="71" t="s">
        <v>6155</v>
      </c>
      <c r="D122" s="76" t="s">
        <v>69</v>
      </c>
      <c r="E122" s="12" t="s">
        <v>60</v>
      </c>
      <c r="F122" s="74" t="s">
        <v>523</v>
      </c>
      <c r="G122" s="12" t="s">
        <v>63</v>
      </c>
      <c r="H122" s="75" t="s">
        <v>5967</v>
      </c>
      <c r="I122" s="15">
        <v>90</v>
      </c>
      <c r="J122" s="15">
        <v>65</v>
      </c>
      <c r="K122" s="15">
        <v>28</v>
      </c>
      <c r="L122" s="15">
        <v>21</v>
      </c>
      <c r="M122" s="79">
        <v>40.950000000000003</v>
      </c>
      <c r="N122" s="101">
        <v>40.950000000000003</v>
      </c>
      <c r="O122" s="63">
        <v>2530</v>
      </c>
      <c r="P122" s="64">
        <f>Table224578910112345678910111213141516171819202122232425262728293031323334353637383940414243444546[[#This Row],[PEMBULATAN]]*O122</f>
        <v>103603.5</v>
      </c>
    </row>
    <row r="123" spans="1:16" ht="26.25" customHeight="1" x14ac:dyDescent="0.2">
      <c r="A123" s="13"/>
      <c r="B123" s="73"/>
      <c r="C123" s="71" t="s">
        <v>6156</v>
      </c>
      <c r="D123" s="76" t="s">
        <v>69</v>
      </c>
      <c r="E123" s="12" t="s">
        <v>60</v>
      </c>
      <c r="F123" s="74" t="s">
        <v>523</v>
      </c>
      <c r="G123" s="12" t="s">
        <v>63</v>
      </c>
      <c r="H123" s="75" t="s">
        <v>5967</v>
      </c>
      <c r="I123" s="15">
        <v>73</v>
      </c>
      <c r="J123" s="15">
        <v>51</v>
      </c>
      <c r="K123" s="15">
        <v>38</v>
      </c>
      <c r="L123" s="15">
        <v>29</v>
      </c>
      <c r="M123" s="79">
        <v>35.368499999999997</v>
      </c>
      <c r="N123" s="101">
        <v>36</v>
      </c>
      <c r="O123" s="63">
        <v>2530</v>
      </c>
      <c r="P123" s="64">
        <f>Table224578910112345678910111213141516171819202122232425262728293031323334353637383940414243444546[[#This Row],[PEMBULATAN]]*O123</f>
        <v>91080</v>
      </c>
    </row>
    <row r="124" spans="1:16" ht="26.25" customHeight="1" x14ac:dyDescent="0.2">
      <c r="A124" s="13"/>
      <c r="B124" s="73"/>
      <c r="C124" s="71" t="s">
        <v>6157</v>
      </c>
      <c r="D124" s="76" t="s">
        <v>69</v>
      </c>
      <c r="E124" s="12" t="s">
        <v>60</v>
      </c>
      <c r="F124" s="74" t="s">
        <v>523</v>
      </c>
      <c r="G124" s="12" t="s">
        <v>63</v>
      </c>
      <c r="H124" s="75" t="s">
        <v>5967</v>
      </c>
      <c r="I124" s="15">
        <v>51</v>
      </c>
      <c r="J124" s="15">
        <v>27</v>
      </c>
      <c r="K124" s="15">
        <v>10</v>
      </c>
      <c r="L124" s="15">
        <v>2</v>
      </c>
      <c r="M124" s="79">
        <v>3.4424999999999999</v>
      </c>
      <c r="N124" s="101">
        <v>4</v>
      </c>
      <c r="O124" s="63">
        <v>2530</v>
      </c>
      <c r="P124" s="64">
        <f>Table224578910112345678910111213141516171819202122232425262728293031323334353637383940414243444546[[#This Row],[PEMBULATAN]]*O124</f>
        <v>10120</v>
      </c>
    </row>
    <row r="125" spans="1:16" ht="26.25" customHeight="1" x14ac:dyDescent="0.2">
      <c r="A125" s="13"/>
      <c r="B125" s="73"/>
      <c r="C125" s="71" t="s">
        <v>6158</v>
      </c>
      <c r="D125" s="76" t="s">
        <v>69</v>
      </c>
      <c r="E125" s="12" t="s">
        <v>60</v>
      </c>
      <c r="F125" s="74" t="s">
        <v>523</v>
      </c>
      <c r="G125" s="12" t="s">
        <v>63</v>
      </c>
      <c r="H125" s="75" t="s">
        <v>5967</v>
      </c>
      <c r="I125" s="15">
        <v>62</v>
      </c>
      <c r="J125" s="15">
        <v>71</v>
      </c>
      <c r="K125" s="15">
        <v>17</v>
      </c>
      <c r="L125" s="15">
        <v>6</v>
      </c>
      <c r="M125" s="79">
        <v>18.708500000000001</v>
      </c>
      <c r="N125" s="101">
        <v>18.708500000000001</v>
      </c>
      <c r="O125" s="63">
        <v>2530</v>
      </c>
      <c r="P125" s="64">
        <f>Table224578910112345678910111213141516171819202122232425262728293031323334353637383940414243444546[[#This Row],[PEMBULATAN]]*O125</f>
        <v>47332.505000000005</v>
      </c>
    </row>
    <row r="126" spans="1:16" ht="26.25" customHeight="1" x14ac:dyDescent="0.2">
      <c r="A126" s="13"/>
      <c r="B126" s="73"/>
      <c r="C126" s="71" t="s">
        <v>6159</v>
      </c>
      <c r="D126" s="76" t="s">
        <v>69</v>
      </c>
      <c r="E126" s="12" t="s">
        <v>60</v>
      </c>
      <c r="F126" s="74" t="s">
        <v>523</v>
      </c>
      <c r="G126" s="12" t="s">
        <v>63</v>
      </c>
      <c r="H126" s="75" t="s">
        <v>5967</v>
      </c>
      <c r="I126" s="15">
        <v>49</v>
      </c>
      <c r="J126" s="15">
        <v>29</v>
      </c>
      <c r="K126" s="15">
        <v>29</v>
      </c>
      <c r="L126" s="15">
        <v>2</v>
      </c>
      <c r="M126" s="79">
        <v>10.302250000000001</v>
      </c>
      <c r="N126" s="101">
        <v>11</v>
      </c>
      <c r="O126" s="63">
        <v>2530</v>
      </c>
      <c r="P126" s="64">
        <f>Table224578910112345678910111213141516171819202122232425262728293031323334353637383940414243444546[[#This Row],[PEMBULATAN]]*O126</f>
        <v>27830</v>
      </c>
    </row>
    <row r="127" spans="1:16" ht="26.25" customHeight="1" x14ac:dyDescent="0.2">
      <c r="A127" s="13"/>
      <c r="B127" s="73"/>
      <c r="C127" s="71" t="s">
        <v>6160</v>
      </c>
      <c r="D127" s="76" t="s">
        <v>69</v>
      </c>
      <c r="E127" s="12" t="s">
        <v>60</v>
      </c>
      <c r="F127" s="74" t="s">
        <v>523</v>
      </c>
      <c r="G127" s="12" t="s">
        <v>63</v>
      </c>
      <c r="H127" s="75" t="s">
        <v>5967</v>
      </c>
      <c r="I127" s="15">
        <v>56</v>
      </c>
      <c r="J127" s="15">
        <v>44</v>
      </c>
      <c r="K127" s="15">
        <v>13</v>
      </c>
      <c r="L127" s="15">
        <v>2</v>
      </c>
      <c r="M127" s="79">
        <v>8.0079999999999991</v>
      </c>
      <c r="N127" s="101">
        <v>8.0079999999999991</v>
      </c>
      <c r="O127" s="63">
        <v>2530</v>
      </c>
      <c r="P127" s="64">
        <f>Table224578910112345678910111213141516171819202122232425262728293031323334353637383940414243444546[[#This Row],[PEMBULATAN]]*O127</f>
        <v>20260.239999999998</v>
      </c>
    </row>
    <row r="128" spans="1:16" ht="26.25" customHeight="1" x14ac:dyDescent="0.2">
      <c r="A128" s="13"/>
      <c r="B128" s="73"/>
      <c r="C128" s="71" t="s">
        <v>6161</v>
      </c>
      <c r="D128" s="76" t="s">
        <v>69</v>
      </c>
      <c r="E128" s="12" t="s">
        <v>60</v>
      </c>
      <c r="F128" s="74" t="s">
        <v>523</v>
      </c>
      <c r="G128" s="12" t="s">
        <v>63</v>
      </c>
      <c r="H128" s="75" t="s">
        <v>5967</v>
      </c>
      <c r="I128" s="15">
        <v>65</v>
      </c>
      <c r="J128" s="15">
        <v>40</v>
      </c>
      <c r="K128" s="15">
        <v>36</v>
      </c>
      <c r="L128" s="15">
        <v>18</v>
      </c>
      <c r="M128" s="79">
        <v>23.4</v>
      </c>
      <c r="N128" s="101">
        <v>24</v>
      </c>
      <c r="O128" s="63">
        <v>2530</v>
      </c>
      <c r="P128" s="64">
        <f>Table224578910112345678910111213141516171819202122232425262728293031323334353637383940414243444546[[#This Row],[PEMBULATAN]]*O128</f>
        <v>60720</v>
      </c>
    </row>
    <row r="129" spans="1:16" ht="26.25" customHeight="1" x14ac:dyDescent="0.2">
      <c r="A129" s="13"/>
      <c r="B129" s="73"/>
      <c r="C129" s="71" t="s">
        <v>6162</v>
      </c>
      <c r="D129" s="76" t="s">
        <v>69</v>
      </c>
      <c r="E129" s="12" t="s">
        <v>60</v>
      </c>
      <c r="F129" s="74" t="s">
        <v>523</v>
      </c>
      <c r="G129" s="12" t="s">
        <v>63</v>
      </c>
      <c r="H129" s="75" t="s">
        <v>5967</v>
      </c>
      <c r="I129" s="15">
        <v>100</v>
      </c>
      <c r="J129" s="15">
        <v>9</v>
      </c>
      <c r="K129" s="15">
        <v>7</v>
      </c>
      <c r="L129" s="15">
        <v>1</v>
      </c>
      <c r="M129" s="79">
        <v>1.575</v>
      </c>
      <c r="N129" s="101">
        <v>1.575</v>
      </c>
      <c r="O129" s="63">
        <v>2530</v>
      </c>
      <c r="P129" s="64">
        <f>Table224578910112345678910111213141516171819202122232425262728293031323334353637383940414243444546[[#This Row],[PEMBULATAN]]*O129</f>
        <v>3984.75</v>
      </c>
    </row>
    <row r="130" spans="1:16" ht="26.25" customHeight="1" x14ac:dyDescent="0.2">
      <c r="A130" s="13"/>
      <c r="B130" s="73"/>
      <c r="C130" s="71" t="s">
        <v>6163</v>
      </c>
      <c r="D130" s="76" t="s">
        <v>69</v>
      </c>
      <c r="E130" s="12" t="s">
        <v>60</v>
      </c>
      <c r="F130" s="74" t="s">
        <v>523</v>
      </c>
      <c r="G130" s="12" t="s">
        <v>63</v>
      </c>
      <c r="H130" s="75" t="s">
        <v>5967</v>
      </c>
      <c r="I130" s="15">
        <v>103</v>
      </c>
      <c r="J130" s="15">
        <v>67</v>
      </c>
      <c r="K130" s="15">
        <v>26</v>
      </c>
      <c r="L130" s="15">
        <v>27</v>
      </c>
      <c r="M130" s="79">
        <v>44.856499999999997</v>
      </c>
      <c r="N130" s="101">
        <v>44.856499999999997</v>
      </c>
      <c r="O130" s="63">
        <v>2530</v>
      </c>
      <c r="P130" s="64">
        <f>Table224578910112345678910111213141516171819202122232425262728293031323334353637383940414243444546[[#This Row],[PEMBULATAN]]*O130</f>
        <v>113486.94499999999</v>
      </c>
    </row>
    <row r="131" spans="1:16" ht="26.25" customHeight="1" x14ac:dyDescent="0.2">
      <c r="A131" s="13"/>
      <c r="B131" s="73"/>
      <c r="C131" s="71" t="s">
        <v>6164</v>
      </c>
      <c r="D131" s="76" t="s">
        <v>69</v>
      </c>
      <c r="E131" s="12" t="s">
        <v>60</v>
      </c>
      <c r="F131" s="74" t="s">
        <v>523</v>
      </c>
      <c r="G131" s="12" t="s">
        <v>63</v>
      </c>
      <c r="H131" s="75" t="s">
        <v>5967</v>
      </c>
      <c r="I131" s="15">
        <v>170</v>
      </c>
      <c r="J131" s="15">
        <v>42</v>
      </c>
      <c r="K131" s="15">
        <v>63</v>
      </c>
      <c r="L131" s="15">
        <v>24</v>
      </c>
      <c r="M131" s="79">
        <v>112.455</v>
      </c>
      <c r="N131" s="101">
        <v>113</v>
      </c>
      <c r="O131" s="63">
        <v>2530</v>
      </c>
      <c r="P131" s="64">
        <f>Table224578910112345678910111213141516171819202122232425262728293031323334353637383940414243444546[[#This Row],[PEMBULATAN]]*O131</f>
        <v>285890</v>
      </c>
    </row>
    <row r="132" spans="1:16" ht="26.25" customHeight="1" x14ac:dyDescent="0.2">
      <c r="A132" s="13"/>
      <c r="B132" s="106"/>
      <c r="C132" s="71" t="s">
        <v>6165</v>
      </c>
      <c r="D132" s="76" t="s">
        <v>69</v>
      </c>
      <c r="E132" s="12" t="s">
        <v>60</v>
      </c>
      <c r="F132" s="74" t="s">
        <v>523</v>
      </c>
      <c r="G132" s="12" t="s">
        <v>63</v>
      </c>
      <c r="H132" s="75" t="s">
        <v>5967</v>
      </c>
      <c r="I132" s="15">
        <v>74</v>
      </c>
      <c r="J132" s="15">
        <v>62</v>
      </c>
      <c r="K132" s="15">
        <v>28</v>
      </c>
      <c r="L132" s="15">
        <v>23</v>
      </c>
      <c r="M132" s="79">
        <v>32.116</v>
      </c>
      <c r="N132" s="101">
        <v>32.116</v>
      </c>
      <c r="O132" s="63">
        <v>2530</v>
      </c>
      <c r="P132" s="64">
        <f>Table224578910112345678910111213141516171819202122232425262728293031323334353637383940414243444546[[#This Row],[PEMBULATAN]]*O132</f>
        <v>81253.48</v>
      </c>
    </row>
    <row r="133" spans="1:16" ht="26.25" customHeight="1" x14ac:dyDescent="0.2">
      <c r="A133" s="13"/>
      <c r="B133" s="73" t="s">
        <v>6166</v>
      </c>
      <c r="C133" s="71" t="s">
        <v>6167</v>
      </c>
      <c r="D133" s="76" t="s">
        <v>69</v>
      </c>
      <c r="E133" s="12" t="s">
        <v>60</v>
      </c>
      <c r="F133" s="74" t="s">
        <v>523</v>
      </c>
      <c r="G133" s="12" t="s">
        <v>63</v>
      </c>
      <c r="H133" s="75" t="s">
        <v>5967</v>
      </c>
      <c r="I133" s="15">
        <v>35</v>
      </c>
      <c r="J133" s="15">
        <v>20</v>
      </c>
      <c r="K133" s="15">
        <v>24</v>
      </c>
      <c r="L133" s="15">
        <v>7</v>
      </c>
      <c r="M133" s="79">
        <v>4.2</v>
      </c>
      <c r="N133" s="101">
        <v>7</v>
      </c>
      <c r="O133" s="63">
        <v>2530</v>
      </c>
      <c r="P133" s="64">
        <f>Table224578910112345678910111213141516171819202122232425262728293031323334353637383940414243444546[[#This Row],[PEMBULATAN]]*O133</f>
        <v>17710</v>
      </c>
    </row>
    <row r="134" spans="1:16" ht="26.25" customHeight="1" x14ac:dyDescent="0.2">
      <c r="A134" s="13"/>
      <c r="B134" s="73"/>
      <c r="C134" s="71" t="s">
        <v>6168</v>
      </c>
      <c r="D134" s="76" t="s">
        <v>69</v>
      </c>
      <c r="E134" s="12" t="s">
        <v>60</v>
      </c>
      <c r="F134" s="74" t="s">
        <v>523</v>
      </c>
      <c r="G134" s="12" t="s">
        <v>63</v>
      </c>
      <c r="H134" s="75" t="s">
        <v>5967</v>
      </c>
      <c r="I134" s="15">
        <v>68</v>
      </c>
      <c r="J134" s="15">
        <v>56</v>
      </c>
      <c r="K134" s="15">
        <v>28</v>
      </c>
      <c r="L134" s="15">
        <v>10</v>
      </c>
      <c r="M134" s="79">
        <v>26.655999999999999</v>
      </c>
      <c r="N134" s="101">
        <v>26.655999999999999</v>
      </c>
      <c r="O134" s="63">
        <v>2530</v>
      </c>
      <c r="P134" s="64">
        <f>Table224578910112345678910111213141516171819202122232425262728293031323334353637383940414243444546[[#This Row],[PEMBULATAN]]*O134</f>
        <v>67439.679999999993</v>
      </c>
    </row>
    <row r="135" spans="1:16" ht="26.25" customHeight="1" x14ac:dyDescent="0.2">
      <c r="A135" s="13"/>
      <c r="B135" s="73"/>
      <c r="C135" s="71" t="s">
        <v>6169</v>
      </c>
      <c r="D135" s="76" t="s">
        <v>69</v>
      </c>
      <c r="E135" s="12" t="s">
        <v>60</v>
      </c>
      <c r="F135" s="74" t="s">
        <v>523</v>
      </c>
      <c r="G135" s="12" t="s">
        <v>63</v>
      </c>
      <c r="H135" s="75" t="s">
        <v>5967</v>
      </c>
      <c r="I135" s="15">
        <v>55</v>
      </c>
      <c r="J135" s="15">
        <v>41</v>
      </c>
      <c r="K135" s="15">
        <v>12</v>
      </c>
      <c r="L135" s="15">
        <v>3</v>
      </c>
      <c r="M135" s="79">
        <v>6.7649999999999997</v>
      </c>
      <c r="N135" s="101">
        <v>6.7649999999999997</v>
      </c>
      <c r="O135" s="63">
        <v>2530</v>
      </c>
      <c r="P135" s="64">
        <f>Table224578910112345678910111213141516171819202122232425262728293031323334353637383940414243444546[[#This Row],[PEMBULATAN]]*O135</f>
        <v>17115.45</v>
      </c>
    </row>
    <row r="136" spans="1:16" ht="26.25" customHeight="1" x14ac:dyDescent="0.2">
      <c r="A136" s="13"/>
      <c r="B136" s="106"/>
      <c r="C136" s="71" t="s">
        <v>6170</v>
      </c>
      <c r="D136" s="76" t="s">
        <v>69</v>
      </c>
      <c r="E136" s="12" t="s">
        <v>60</v>
      </c>
      <c r="F136" s="74" t="s">
        <v>523</v>
      </c>
      <c r="G136" s="12" t="s">
        <v>63</v>
      </c>
      <c r="H136" s="75" t="s">
        <v>5967</v>
      </c>
      <c r="I136" s="15">
        <v>28</v>
      </c>
      <c r="J136" s="15">
        <v>27</v>
      </c>
      <c r="K136" s="15">
        <v>8</v>
      </c>
      <c r="L136" s="15">
        <v>2</v>
      </c>
      <c r="M136" s="79">
        <v>1.512</v>
      </c>
      <c r="N136" s="101">
        <v>2</v>
      </c>
      <c r="O136" s="63">
        <v>2530</v>
      </c>
      <c r="P136" s="64">
        <f>Table224578910112345678910111213141516171819202122232425262728293031323334353637383940414243444546[[#This Row],[PEMBULATAN]]*O136</f>
        <v>5060</v>
      </c>
    </row>
    <row r="137" spans="1:16" ht="26.25" customHeight="1" x14ac:dyDescent="0.2">
      <c r="A137" s="13"/>
      <c r="B137" s="73" t="s">
        <v>6171</v>
      </c>
      <c r="C137" s="71" t="s">
        <v>6172</v>
      </c>
      <c r="D137" s="76" t="s">
        <v>69</v>
      </c>
      <c r="E137" s="12" t="s">
        <v>60</v>
      </c>
      <c r="F137" s="74" t="s">
        <v>523</v>
      </c>
      <c r="G137" s="12" t="s">
        <v>63</v>
      </c>
      <c r="H137" s="75" t="s">
        <v>5967</v>
      </c>
      <c r="I137" s="15">
        <v>62</v>
      </c>
      <c r="J137" s="15">
        <v>42</v>
      </c>
      <c r="K137" s="15">
        <v>76</v>
      </c>
      <c r="L137" s="15">
        <v>31</v>
      </c>
      <c r="M137" s="79">
        <v>49.475999999999999</v>
      </c>
      <c r="N137" s="101">
        <v>50</v>
      </c>
      <c r="O137" s="63">
        <v>2530</v>
      </c>
      <c r="P137" s="64">
        <f>Table224578910112345678910111213141516171819202122232425262728293031323334353637383940414243444546[[#This Row],[PEMBULATAN]]*O137</f>
        <v>126500</v>
      </c>
    </row>
    <row r="138" spans="1:16" ht="26.25" customHeight="1" x14ac:dyDescent="0.2">
      <c r="A138" s="13"/>
      <c r="B138" s="73"/>
      <c r="C138" s="71" t="s">
        <v>6173</v>
      </c>
      <c r="D138" s="76" t="s">
        <v>69</v>
      </c>
      <c r="E138" s="12" t="s">
        <v>60</v>
      </c>
      <c r="F138" s="74" t="s">
        <v>523</v>
      </c>
      <c r="G138" s="12" t="s">
        <v>63</v>
      </c>
      <c r="H138" s="75" t="s">
        <v>5967</v>
      </c>
      <c r="I138" s="15">
        <v>62</v>
      </c>
      <c r="J138" s="15">
        <v>42</v>
      </c>
      <c r="K138" s="15">
        <v>76</v>
      </c>
      <c r="L138" s="15">
        <v>31</v>
      </c>
      <c r="M138" s="79">
        <v>49.475999999999999</v>
      </c>
      <c r="N138" s="101">
        <v>50</v>
      </c>
      <c r="O138" s="63">
        <v>2530</v>
      </c>
      <c r="P138" s="64">
        <f>Table224578910112345678910111213141516171819202122232425262728293031323334353637383940414243444546[[#This Row],[PEMBULATAN]]*O138</f>
        <v>126500</v>
      </c>
    </row>
    <row r="139" spans="1:16" ht="26.25" customHeight="1" x14ac:dyDescent="0.2">
      <c r="A139" s="13"/>
      <c r="B139" s="73"/>
      <c r="C139" s="71" t="s">
        <v>6174</v>
      </c>
      <c r="D139" s="76" t="s">
        <v>69</v>
      </c>
      <c r="E139" s="12" t="s">
        <v>60</v>
      </c>
      <c r="F139" s="74" t="s">
        <v>523</v>
      </c>
      <c r="G139" s="12" t="s">
        <v>63</v>
      </c>
      <c r="H139" s="75" t="s">
        <v>5967</v>
      </c>
      <c r="I139" s="15">
        <v>62</v>
      </c>
      <c r="J139" s="15">
        <v>42</v>
      </c>
      <c r="K139" s="15">
        <v>76</v>
      </c>
      <c r="L139" s="15">
        <v>31</v>
      </c>
      <c r="M139" s="79">
        <v>49.475999999999999</v>
      </c>
      <c r="N139" s="101">
        <v>50</v>
      </c>
      <c r="O139" s="63">
        <v>2530</v>
      </c>
      <c r="P139" s="64">
        <f>Table224578910112345678910111213141516171819202122232425262728293031323334353637383940414243444546[[#This Row],[PEMBULATAN]]*O139</f>
        <v>126500</v>
      </c>
    </row>
    <row r="140" spans="1:16" ht="26.25" customHeight="1" x14ac:dyDescent="0.2">
      <c r="A140" s="13"/>
      <c r="B140" s="73"/>
      <c r="C140" s="71" t="s">
        <v>6175</v>
      </c>
      <c r="D140" s="76" t="s">
        <v>69</v>
      </c>
      <c r="E140" s="12" t="s">
        <v>60</v>
      </c>
      <c r="F140" s="74" t="s">
        <v>523</v>
      </c>
      <c r="G140" s="12" t="s">
        <v>63</v>
      </c>
      <c r="H140" s="75" t="s">
        <v>5967</v>
      </c>
      <c r="I140" s="15">
        <v>62</v>
      </c>
      <c r="J140" s="15">
        <v>42</v>
      </c>
      <c r="K140" s="15">
        <v>76</v>
      </c>
      <c r="L140" s="15">
        <v>31</v>
      </c>
      <c r="M140" s="79">
        <v>49.475999999999999</v>
      </c>
      <c r="N140" s="101">
        <v>50</v>
      </c>
      <c r="O140" s="63">
        <v>2530</v>
      </c>
      <c r="P140" s="64">
        <f>Table224578910112345678910111213141516171819202122232425262728293031323334353637383940414243444546[[#This Row],[PEMBULATAN]]*O140</f>
        <v>126500</v>
      </c>
    </row>
    <row r="141" spans="1:16" ht="26.25" customHeight="1" x14ac:dyDescent="0.2">
      <c r="A141" s="13"/>
      <c r="B141" s="73"/>
      <c r="C141" s="71" t="s">
        <v>6176</v>
      </c>
      <c r="D141" s="76" t="s">
        <v>69</v>
      </c>
      <c r="E141" s="12" t="s">
        <v>60</v>
      </c>
      <c r="F141" s="74" t="s">
        <v>523</v>
      </c>
      <c r="G141" s="12" t="s">
        <v>63</v>
      </c>
      <c r="H141" s="75" t="s">
        <v>5967</v>
      </c>
      <c r="I141" s="15">
        <v>62</v>
      </c>
      <c r="J141" s="15">
        <v>42</v>
      </c>
      <c r="K141" s="15">
        <v>76</v>
      </c>
      <c r="L141" s="15">
        <v>31</v>
      </c>
      <c r="M141" s="79">
        <v>49.475999999999999</v>
      </c>
      <c r="N141" s="101">
        <v>50</v>
      </c>
      <c r="O141" s="63">
        <v>2530</v>
      </c>
      <c r="P141" s="64">
        <f>Table224578910112345678910111213141516171819202122232425262728293031323334353637383940414243444546[[#This Row],[PEMBULATAN]]*O141</f>
        <v>126500</v>
      </c>
    </row>
    <row r="142" spans="1:16" ht="26.25" customHeight="1" x14ac:dyDescent="0.2">
      <c r="A142" s="13"/>
      <c r="B142" s="73"/>
      <c r="C142" s="71" t="s">
        <v>6177</v>
      </c>
      <c r="D142" s="76" t="s">
        <v>69</v>
      </c>
      <c r="E142" s="12" t="s">
        <v>60</v>
      </c>
      <c r="F142" s="74" t="s">
        <v>523</v>
      </c>
      <c r="G142" s="12" t="s">
        <v>63</v>
      </c>
      <c r="H142" s="75" t="s">
        <v>5967</v>
      </c>
      <c r="I142" s="15">
        <v>62</v>
      </c>
      <c r="J142" s="15">
        <v>42</v>
      </c>
      <c r="K142" s="15">
        <v>76</v>
      </c>
      <c r="L142" s="15">
        <v>31</v>
      </c>
      <c r="M142" s="79">
        <v>49.475999999999999</v>
      </c>
      <c r="N142" s="101">
        <v>50</v>
      </c>
      <c r="O142" s="63">
        <v>2530</v>
      </c>
      <c r="P142" s="64">
        <f>Table224578910112345678910111213141516171819202122232425262728293031323334353637383940414243444546[[#This Row],[PEMBULATAN]]*O142</f>
        <v>126500</v>
      </c>
    </row>
    <row r="143" spans="1:16" ht="26.25" customHeight="1" x14ac:dyDescent="0.2">
      <c r="A143" s="13"/>
      <c r="B143" s="73"/>
      <c r="C143" s="71" t="s">
        <v>6178</v>
      </c>
      <c r="D143" s="76" t="s">
        <v>69</v>
      </c>
      <c r="E143" s="12" t="s">
        <v>60</v>
      </c>
      <c r="F143" s="74" t="s">
        <v>523</v>
      </c>
      <c r="G143" s="12" t="s">
        <v>63</v>
      </c>
      <c r="H143" s="75" t="s">
        <v>5967</v>
      </c>
      <c r="I143" s="15">
        <v>62</v>
      </c>
      <c r="J143" s="15">
        <v>42</v>
      </c>
      <c r="K143" s="15">
        <v>76</v>
      </c>
      <c r="L143" s="15">
        <v>31</v>
      </c>
      <c r="M143" s="79">
        <v>49.475999999999999</v>
      </c>
      <c r="N143" s="101">
        <v>50</v>
      </c>
      <c r="O143" s="63">
        <v>2530</v>
      </c>
      <c r="P143" s="64">
        <f>Table224578910112345678910111213141516171819202122232425262728293031323334353637383940414243444546[[#This Row],[PEMBULATAN]]*O143</f>
        <v>126500</v>
      </c>
    </row>
    <row r="144" spans="1:16" ht="26.25" customHeight="1" x14ac:dyDescent="0.2">
      <c r="A144" s="13"/>
      <c r="B144" s="73"/>
      <c r="C144" s="71" t="s">
        <v>6179</v>
      </c>
      <c r="D144" s="76" t="s">
        <v>69</v>
      </c>
      <c r="E144" s="12" t="s">
        <v>60</v>
      </c>
      <c r="F144" s="74" t="s">
        <v>523</v>
      </c>
      <c r="G144" s="12" t="s">
        <v>63</v>
      </c>
      <c r="H144" s="75" t="s">
        <v>5967</v>
      </c>
      <c r="I144" s="15">
        <v>62</v>
      </c>
      <c r="J144" s="15">
        <v>42</v>
      </c>
      <c r="K144" s="15">
        <v>76</v>
      </c>
      <c r="L144" s="15">
        <v>3</v>
      </c>
      <c r="M144" s="79">
        <v>49.475999999999999</v>
      </c>
      <c r="N144" s="101">
        <v>50</v>
      </c>
      <c r="O144" s="63">
        <v>2530</v>
      </c>
      <c r="P144" s="64">
        <f>Table224578910112345678910111213141516171819202122232425262728293031323334353637383940414243444546[[#This Row],[PEMBULATAN]]*O144</f>
        <v>126500</v>
      </c>
    </row>
    <row r="145" spans="1:16" ht="26.25" customHeight="1" x14ac:dyDescent="0.2">
      <c r="A145" s="13"/>
      <c r="B145" s="106"/>
      <c r="C145" s="8" t="s">
        <v>6180</v>
      </c>
      <c r="D145" s="74" t="s">
        <v>69</v>
      </c>
      <c r="E145" s="12" t="s">
        <v>60</v>
      </c>
      <c r="F145" s="74" t="s">
        <v>523</v>
      </c>
      <c r="G145" s="12" t="s">
        <v>63</v>
      </c>
      <c r="H145" s="9" t="s">
        <v>5967</v>
      </c>
      <c r="I145" s="1">
        <v>60</v>
      </c>
      <c r="J145" s="1">
        <v>54</v>
      </c>
      <c r="K145" s="1">
        <v>12</v>
      </c>
      <c r="L145" s="1">
        <v>11</v>
      </c>
      <c r="M145" s="78">
        <v>9.7200000000000006</v>
      </c>
      <c r="N145" s="101">
        <v>11</v>
      </c>
      <c r="O145" s="63">
        <v>2530</v>
      </c>
      <c r="P145" s="64">
        <f>Table224578910112345678910111213141516171819202122232425262728293031323334353637383940414243444546[[#This Row],[PEMBULATAN]]*O145</f>
        <v>27830</v>
      </c>
    </row>
    <row r="146" spans="1:16" ht="26.25" customHeight="1" x14ac:dyDescent="0.2">
      <c r="A146" s="13"/>
      <c r="B146" s="106" t="s">
        <v>6181</v>
      </c>
      <c r="C146" s="94" t="s">
        <v>6182</v>
      </c>
      <c r="D146" s="95" t="s">
        <v>69</v>
      </c>
      <c r="E146" s="96" t="s">
        <v>60</v>
      </c>
      <c r="F146" s="97" t="s">
        <v>523</v>
      </c>
      <c r="G146" s="96" t="s">
        <v>63</v>
      </c>
      <c r="H146" s="98" t="s">
        <v>5967</v>
      </c>
      <c r="I146" s="99">
        <v>62</v>
      </c>
      <c r="J146" s="99">
        <v>42</v>
      </c>
      <c r="K146" s="99">
        <v>76</v>
      </c>
      <c r="L146" s="99">
        <v>31</v>
      </c>
      <c r="M146" s="100">
        <v>49.475999999999999</v>
      </c>
      <c r="N146" s="105">
        <v>50</v>
      </c>
      <c r="O146" s="63">
        <v>2530</v>
      </c>
      <c r="P146" s="64">
        <f>Table224578910112345678910111213141516171819202122232425262728293031323334353637383940414243444546[[#This Row],[PEMBULATAN]]*O146</f>
        <v>126500</v>
      </c>
    </row>
    <row r="147" spans="1:16" ht="22.5" customHeight="1" x14ac:dyDescent="0.2">
      <c r="A147" s="165" t="s">
        <v>30</v>
      </c>
      <c r="B147" s="166"/>
      <c r="C147" s="166"/>
      <c r="D147" s="166"/>
      <c r="E147" s="166"/>
      <c r="F147" s="166"/>
      <c r="G147" s="166"/>
      <c r="H147" s="166"/>
      <c r="I147" s="166"/>
      <c r="J147" s="166"/>
      <c r="K147" s="166"/>
      <c r="L147" s="167"/>
      <c r="M147" s="77">
        <f>SUBTOTAL(109,Table224578910112345678910111213141516171819202122232425262728293031323334353637383940414243444546[KG VOLUME])</f>
        <v>3463.0730000000003</v>
      </c>
      <c r="N147" s="67">
        <f>SUM(N3:N146)</f>
        <v>3571.5222499999991</v>
      </c>
      <c r="O147" s="168">
        <f>SUM(P3:P146)</f>
        <v>9035951.2924999967</v>
      </c>
      <c r="P147" s="169"/>
    </row>
    <row r="148" spans="1:16" ht="18" customHeight="1" x14ac:dyDescent="0.2">
      <c r="A148" s="84"/>
      <c r="B148" s="55" t="s">
        <v>42</v>
      </c>
      <c r="C148" s="54"/>
      <c r="D148" s="56" t="s">
        <v>43</v>
      </c>
      <c r="E148" s="84"/>
      <c r="F148" s="84"/>
      <c r="G148" s="84"/>
      <c r="H148" s="84"/>
      <c r="I148" s="84"/>
      <c r="J148" s="84"/>
      <c r="K148" s="84"/>
      <c r="L148" s="84"/>
      <c r="M148" s="85"/>
      <c r="N148" s="86" t="s">
        <v>51</v>
      </c>
      <c r="O148" s="87"/>
      <c r="P148" s="87">
        <f>O147*10%</f>
        <v>903595.12924999977</v>
      </c>
    </row>
    <row r="149" spans="1:16" ht="18" customHeight="1" thickBot="1" x14ac:dyDescent="0.25">
      <c r="A149" s="84"/>
      <c r="B149" s="55"/>
      <c r="C149" s="54"/>
      <c r="D149" s="56"/>
      <c r="E149" s="84"/>
      <c r="F149" s="84"/>
      <c r="G149" s="84"/>
      <c r="H149" s="84"/>
      <c r="I149" s="84"/>
      <c r="J149" s="84"/>
      <c r="K149" s="84"/>
      <c r="L149" s="84"/>
      <c r="M149" s="85"/>
      <c r="N149" s="88" t="s">
        <v>52</v>
      </c>
      <c r="O149" s="89"/>
      <c r="P149" s="89">
        <f>O147-P148</f>
        <v>8132356.1632499974</v>
      </c>
    </row>
    <row r="150" spans="1:16" ht="18" customHeight="1" x14ac:dyDescent="0.2">
      <c r="A150" s="10"/>
      <c r="H150" s="62"/>
      <c r="N150" s="61" t="s">
        <v>31</v>
      </c>
      <c r="P150" s="68">
        <f>P149*1%</f>
        <v>81323.561632499972</v>
      </c>
    </row>
    <row r="151" spans="1:16" ht="18" customHeight="1" thickBot="1" x14ac:dyDescent="0.25">
      <c r="A151" s="10"/>
      <c r="H151" s="62"/>
      <c r="N151" s="61" t="s">
        <v>53</v>
      </c>
      <c r="P151" s="70">
        <f>P149*2%</f>
        <v>162647.12326499994</v>
      </c>
    </row>
    <row r="152" spans="1:16" ht="18" customHeight="1" x14ac:dyDescent="0.2">
      <c r="A152" s="10"/>
      <c r="H152" s="62"/>
      <c r="N152" s="65" t="s">
        <v>32</v>
      </c>
      <c r="O152" s="66"/>
      <c r="P152" s="69">
        <f>P149+P150-P151</f>
        <v>8051032.6016174974</v>
      </c>
    </row>
    <row r="154" spans="1:16" x14ac:dyDescent="0.2">
      <c r="A154" s="10"/>
      <c r="H154" s="62"/>
      <c r="P154" s="70"/>
    </row>
    <row r="155" spans="1:16" x14ac:dyDescent="0.2">
      <c r="A155" s="10"/>
      <c r="H155" s="62"/>
      <c r="O155" s="57"/>
      <c r="P155" s="70"/>
    </row>
    <row r="156" spans="1:16" s="3" customFormat="1" x14ac:dyDescent="0.25">
      <c r="A156" s="10"/>
      <c r="B156" s="2"/>
      <c r="C156" s="2"/>
      <c r="E156" s="11"/>
      <c r="H156" s="62"/>
      <c r="N156" s="14"/>
      <c r="O156" s="14"/>
      <c r="P156" s="14"/>
    </row>
    <row r="157" spans="1:16" s="3" customFormat="1" x14ac:dyDescent="0.25">
      <c r="A157" s="10"/>
      <c r="B157" s="2"/>
      <c r="C157" s="2"/>
      <c r="E157" s="11"/>
      <c r="H157" s="62"/>
      <c r="N157" s="14"/>
      <c r="O157" s="14"/>
      <c r="P157" s="14"/>
    </row>
    <row r="158" spans="1:16" s="3" customFormat="1" x14ac:dyDescent="0.25">
      <c r="A158" s="10"/>
      <c r="B158" s="2"/>
      <c r="C158" s="2"/>
      <c r="E158" s="11"/>
      <c r="H158" s="62"/>
      <c r="N158" s="14"/>
      <c r="O158" s="14"/>
      <c r="P158" s="14"/>
    </row>
    <row r="159" spans="1:16" s="3" customFormat="1" x14ac:dyDescent="0.25">
      <c r="A159" s="10"/>
      <c r="B159" s="2"/>
      <c r="C159" s="2"/>
      <c r="E159" s="11"/>
      <c r="H159" s="62"/>
      <c r="N159" s="14"/>
      <c r="O159" s="14"/>
      <c r="P159" s="14"/>
    </row>
    <row r="160" spans="1:16" s="3" customFormat="1" x14ac:dyDescent="0.25">
      <c r="A160" s="10"/>
      <c r="B160" s="2"/>
      <c r="C160" s="2"/>
      <c r="E160" s="11"/>
      <c r="H160" s="62"/>
      <c r="N160" s="14"/>
      <c r="O160" s="14"/>
      <c r="P160" s="14"/>
    </row>
    <row r="161" spans="1:16" s="3" customFormat="1" x14ac:dyDescent="0.25">
      <c r="A161" s="10"/>
      <c r="B161" s="2"/>
      <c r="C161" s="2"/>
      <c r="E161" s="11"/>
      <c r="H161" s="62"/>
      <c r="N161" s="14"/>
      <c r="O161" s="14"/>
      <c r="P161" s="14"/>
    </row>
    <row r="162" spans="1:16" s="3" customFormat="1" x14ac:dyDescent="0.25">
      <c r="A162" s="10"/>
      <c r="B162" s="2"/>
      <c r="C162" s="2"/>
      <c r="E162" s="11"/>
      <c r="H162" s="62"/>
      <c r="N162" s="14"/>
      <c r="O162" s="14"/>
      <c r="P162" s="14"/>
    </row>
    <row r="163" spans="1:16" s="3" customFormat="1" x14ac:dyDescent="0.25">
      <c r="A163" s="10"/>
      <c r="B163" s="2"/>
      <c r="C163" s="2"/>
      <c r="E163" s="11"/>
      <c r="H163" s="62"/>
      <c r="N163" s="14"/>
      <c r="O163" s="14"/>
      <c r="P163" s="14"/>
    </row>
    <row r="164" spans="1:16" s="3" customFormat="1" x14ac:dyDescent="0.25">
      <c r="A164" s="10"/>
      <c r="B164" s="2"/>
      <c r="C164" s="2"/>
      <c r="E164" s="11"/>
      <c r="H164" s="62"/>
      <c r="N164" s="14"/>
      <c r="O164" s="14"/>
      <c r="P164" s="14"/>
    </row>
    <row r="165" spans="1:16" s="3" customFormat="1" x14ac:dyDescent="0.25">
      <c r="A165" s="10"/>
      <c r="B165" s="2"/>
      <c r="C165" s="2"/>
      <c r="E165" s="11"/>
      <c r="H165" s="62"/>
      <c r="N165" s="14"/>
      <c r="O165" s="14"/>
      <c r="P165" s="14"/>
    </row>
    <row r="166" spans="1:16" s="3" customFormat="1" x14ac:dyDescent="0.25">
      <c r="A166" s="10"/>
      <c r="B166" s="2"/>
      <c r="C166" s="2"/>
      <c r="E166" s="11"/>
      <c r="H166" s="62"/>
      <c r="N166" s="14"/>
      <c r="O166" s="14"/>
      <c r="P166" s="14"/>
    </row>
    <row r="167" spans="1:16" s="3" customFormat="1" x14ac:dyDescent="0.25">
      <c r="A167" s="10"/>
      <c r="B167" s="2"/>
      <c r="C167" s="2"/>
      <c r="E167" s="11"/>
      <c r="H167" s="62"/>
      <c r="N167" s="14"/>
      <c r="O167" s="14"/>
      <c r="P167" s="14"/>
    </row>
  </sheetData>
  <mergeCells count="2">
    <mergeCell ref="A147:L147"/>
    <mergeCell ref="O147:P147"/>
  </mergeCells>
  <conditionalFormatting sqref="B3:B144">
    <cfRule type="duplicateValues" dxfId="260" priority="2"/>
  </conditionalFormatting>
  <conditionalFormatting sqref="B145:B146">
    <cfRule type="duplicateValues" dxfId="259" priority="11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52"/>
  <sheetViews>
    <sheetView zoomScale="110" zoomScaleNormal="110" workbookViewId="0">
      <pane xSplit="3" ySplit="2" topLeftCell="D24" activePane="bottomRight" state="frozen"/>
      <selection pane="topRight" activeCell="B1" sqref="B1"/>
      <selection pane="bottomLeft" activeCell="A3" sqref="A3"/>
      <selection pane="bottomRight" activeCell="M30" sqref="M30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71093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403924</v>
      </c>
      <c r="B3" s="72" t="s">
        <v>6183</v>
      </c>
      <c r="C3" s="8" t="s">
        <v>6184</v>
      </c>
      <c r="D3" s="74" t="s">
        <v>69</v>
      </c>
      <c r="E3" s="12" t="s">
        <v>62</v>
      </c>
      <c r="F3" s="74" t="s">
        <v>523</v>
      </c>
      <c r="G3" s="12" t="s">
        <v>63</v>
      </c>
      <c r="H3" s="9" t="s">
        <v>5967</v>
      </c>
      <c r="I3" s="1">
        <v>80</v>
      </c>
      <c r="J3" s="1">
        <v>58</v>
      </c>
      <c r="K3" s="1">
        <v>22</v>
      </c>
      <c r="L3" s="1">
        <v>4</v>
      </c>
      <c r="M3" s="78">
        <v>25.52</v>
      </c>
      <c r="N3" s="101">
        <v>25.52</v>
      </c>
      <c r="O3" s="63">
        <v>2530</v>
      </c>
      <c r="P3" s="64">
        <f>Table22457891011234567891011121314151617181920212223242526272829303132333435363738394041424344454647[[#This Row],[PEMBULATAN]]*O3</f>
        <v>64565.599999999999</v>
      </c>
    </row>
    <row r="4" spans="1:16" ht="26.25" customHeight="1" x14ac:dyDescent="0.2">
      <c r="A4" s="13"/>
      <c r="B4" s="73"/>
      <c r="C4" s="71" t="s">
        <v>6185</v>
      </c>
      <c r="D4" s="76" t="s">
        <v>69</v>
      </c>
      <c r="E4" s="12" t="s">
        <v>62</v>
      </c>
      <c r="F4" s="74" t="s">
        <v>523</v>
      </c>
      <c r="G4" s="12" t="s">
        <v>63</v>
      </c>
      <c r="H4" s="75" t="s">
        <v>5967</v>
      </c>
      <c r="I4" s="15">
        <v>100</v>
      </c>
      <c r="J4" s="15">
        <v>49</v>
      </c>
      <c r="K4" s="15">
        <v>33</v>
      </c>
      <c r="L4" s="15">
        <v>9</v>
      </c>
      <c r="M4" s="79">
        <v>40.424999999999997</v>
      </c>
      <c r="N4" s="101">
        <v>41</v>
      </c>
      <c r="O4" s="63">
        <v>2530</v>
      </c>
      <c r="P4" s="64">
        <f>Table22457891011234567891011121314151617181920212223242526272829303132333435363738394041424344454647[[#This Row],[PEMBULATAN]]*O4</f>
        <v>103730</v>
      </c>
    </row>
    <row r="5" spans="1:16" ht="26.25" customHeight="1" x14ac:dyDescent="0.2">
      <c r="A5" s="13"/>
      <c r="B5" s="73"/>
      <c r="C5" s="71" t="s">
        <v>6186</v>
      </c>
      <c r="D5" s="76" t="s">
        <v>69</v>
      </c>
      <c r="E5" s="12" t="s">
        <v>62</v>
      </c>
      <c r="F5" s="74" t="s">
        <v>523</v>
      </c>
      <c r="G5" s="12" t="s">
        <v>63</v>
      </c>
      <c r="H5" s="75" t="s">
        <v>5967</v>
      </c>
      <c r="I5" s="15">
        <v>60</v>
      </c>
      <c r="J5" s="15">
        <v>58</v>
      </c>
      <c r="K5" s="15">
        <v>30</v>
      </c>
      <c r="L5" s="15">
        <v>4</v>
      </c>
      <c r="M5" s="79">
        <v>26.1</v>
      </c>
      <c r="N5" s="101">
        <v>26.1</v>
      </c>
      <c r="O5" s="63">
        <v>2530</v>
      </c>
      <c r="P5" s="64">
        <f>Table22457891011234567891011121314151617181920212223242526272829303132333435363738394041424344454647[[#This Row],[PEMBULATAN]]*O5</f>
        <v>66033</v>
      </c>
    </row>
    <row r="6" spans="1:16" ht="26.25" customHeight="1" x14ac:dyDescent="0.2">
      <c r="A6" s="13"/>
      <c r="B6" s="73"/>
      <c r="C6" s="71" t="s">
        <v>6187</v>
      </c>
      <c r="D6" s="76" t="s">
        <v>69</v>
      </c>
      <c r="E6" s="12" t="s">
        <v>62</v>
      </c>
      <c r="F6" s="74" t="s">
        <v>523</v>
      </c>
      <c r="G6" s="12" t="s">
        <v>63</v>
      </c>
      <c r="H6" s="75" t="s">
        <v>5967</v>
      </c>
      <c r="I6" s="15">
        <v>40</v>
      </c>
      <c r="J6" s="15">
        <v>42</v>
      </c>
      <c r="K6" s="15">
        <v>10</v>
      </c>
      <c r="L6" s="15">
        <v>4</v>
      </c>
      <c r="M6" s="79">
        <v>4.2</v>
      </c>
      <c r="N6" s="101">
        <v>4.2</v>
      </c>
      <c r="O6" s="63">
        <v>2530</v>
      </c>
      <c r="P6" s="64">
        <f>Table22457891011234567891011121314151617181920212223242526272829303132333435363738394041424344454647[[#This Row],[PEMBULATAN]]*O6</f>
        <v>10626</v>
      </c>
    </row>
    <row r="7" spans="1:16" ht="26.25" customHeight="1" x14ac:dyDescent="0.2">
      <c r="A7" s="13"/>
      <c r="B7" s="73"/>
      <c r="C7" s="71" t="s">
        <v>6188</v>
      </c>
      <c r="D7" s="76" t="s">
        <v>69</v>
      </c>
      <c r="E7" s="12" t="s">
        <v>62</v>
      </c>
      <c r="F7" s="74" t="s">
        <v>523</v>
      </c>
      <c r="G7" s="12" t="s">
        <v>63</v>
      </c>
      <c r="H7" s="75" t="s">
        <v>5967</v>
      </c>
      <c r="I7" s="15">
        <v>90</v>
      </c>
      <c r="J7" s="15">
        <v>50</v>
      </c>
      <c r="K7" s="15">
        <v>25</v>
      </c>
      <c r="L7" s="15">
        <v>7</v>
      </c>
      <c r="M7" s="79">
        <v>28.125</v>
      </c>
      <c r="N7" s="101">
        <v>28.125</v>
      </c>
      <c r="O7" s="63">
        <v>2530</v>
      </c>
      <c r="P7" s="64">
        <f>Table22457891011234567891011121314151617181920212223242526272829303132333435363738394041424344454647[[#This Row],[PEMBULATAN]]*O7</f>
        <v>71156.25</v>
      </c>
    </row>
    <row r="8" spans="1:16" ht="26.25" customHeight="1" x14ac:dyDescent="0.2">
      <c r="A8" s="13"/>
      <c r="B8" s="73"/>
      <c r="C8" s="71" t="s">
        <v>6189</v>
      </c>
      <c r="D8" s="76" t="s">
        <v>69</v>
      </c>
      <c r="E8" s="12" t="s">
        <v>62</v>
      </c>
      <c r="F8" s="74" t="s">
        <v>523</v>
      </c>
      <c r="G8" s="12" t="s">
        <v>63</v>
      </c>
      <c r="H8" s="75" t="s">
        <v>5967</v>
      </c>
      <c r="I8" s="15">
        <v>80</v>
      </c>
      <c r="J8" s="15">
        <v>52</v>
      </c>
      <c r="K8" s="15">
        <v>30</v>
      </c>
      <c r="L8" s="15">
        <v>7</v>
      </c>
      <c r="M8" s="79">
        <v>31.2</v>
      </c>
      <c r="N8" s="101">
        <v>31.2</v>
      </c>
      <c r="O8" s="63">
        <v>2530</v>
      </c>
      <c r="P8" s="64">
        <f>Table22457891011234567891011121314151617181920212223242526272829303132333435363738394041424344454647[[#This Row],[PEMBULATAN]]*O8</f>
        <v>78936</v>
      </c>
    </row>
    <row r="9" spans="1:16" ht="26.25" customHeight="1" x14ac:dyDescent="0.2">
      <c r="A9" s="13"/>
      <c r="B9" s="73"/>
      <c r="C9" s="71" t="s">
        <v>6190</v>
      </c>
      <c r="D9" s="76" t="s">
        <v>69</v>
      </c>
      <c r="E9" s="12" t="s">
        <v>62</v>
      </c>
      <c r="F9" s="74" t="s">
        <v>523</v>
      </c>
      <c r="G9" s="12" t="s">
        <v>63</v>
      </c>
      <c r="H9" s="75" t="s">
        <v>5967</v>
      </c>
      <c r="I9" s="15">
        <v>63</v>
      </c>
      <c r="J9" s="15">
        <v>58</v>
      </c>
      <c r="K9" s="15">
        <v>23</v>
      </c>
      <c r="L9" s="15">
        <v>7</v>
      </c>
      <c r="M9" s="79">
        <v>21.0105</v>
      </c>
      <c r="N9" s="101">
        <v>21.0105</v>
      </c>
      <c r="O9" s="63">
        <v>2530</v>
      </c>
      <c r="P9" s="64">
        <f>Table22457891011234567891011121314151617181920212223242526272829303132333435363738394041424344454647[[#This Row],[PEMBULATAN]]*O9</f>
        <v>53156.565000000002</v>
      </c>
    </row>
    <row r="10" spans="1:16" ht="26.25" customHeight="1" x14ac:dyDescent="0.2">
      <c r="A10" s="13"/>
      <c r="B10" s="73"/>
      <c r="C10" s="71" t="s">
        <v>6191</v>
      </c>
      <c r="D10" s="76" t="s">
        <v>69</v>
      </c>
      <c r="E10" s="12" t="s">
        <v>62</v>
      </c>
      <c r="F10" s="74" t="s">
        <v>523</v>
      </c>
      <c r="G10" s="12" t="s">
        <v>63</v>
      </c>
      <c r="H10" s="75" t="s">
        <v>5967</v>
      </c>
      <c r="I10" s="15">
        <v>90</v>
      </c>
      <c r="J10" s="15">
        <v>60</v>
      </c>
      <c r="K10" s="15">
        <v>30</v>
      </c>
      <c r="L10" s="15">
        <v>15</v>
      </c>
      <c r="M10" s="79">
        <v>40.5</v>
      </c>
      <c r="N10" s="101">
        <v>40.5</v>
      </c>
      <c r="O10" s="63">
        <v>2530</v>
      </c>
      <c r="P10" s="64">
        <f>Table22457891011234567891011121314151617181920212223242526272829303132333435363738394041424344454647[[#This Row],[PEMBULATAN]]*O10</f>
        <v>102465</v>
      </c>
    </row>
    <row r="11" spans="1:16" ht="26.25" customHeight="1" x14ac:dyDescent="0.2">
      <c r="A11" s="13"/>
      <c r="B11" s="73"/>
      <c r="C11" s="71" t="s">
        <v>6192</v>
      </c>
      <c r="D11" s="76" t="s">
        <v>69</v>
      </c>
      <c r="E11" s="12" t="s">
        <v>62</v>
      </c>
      <c r="F11" s="74" t="s">
        <v>523</v>
      </c>
      <c r="G11" s="12" t="s">
        <v>63</v>
      </c>
      <c r="H11" s="75" t="s">
        <v>5967</v>
      </c>
      <c r="I11" s="15">
        <v>54</v>
      </c>
      <c r="J11" s="15">
        <v>40</v>
      </c>
      <c r="K11" s="15">
        <v>25</v>
      </c>
      <c r="L11" s="15">
        <v>5</v>
      </c>
      <c r="M11" s="79">
        <v>13.5</v>
      </c>
      <c r="N11" s="101">
        <v>13.5</v>
      </c>
      <c r="O11" s="63">
        <v>2530</v>
      </c>
      <c r="P11" s="64">
        <f>Table22457891011234567891011121314151617181920212223242526272829303132333435363738394041424344454647[[#This Row],[PEMBULATAN]]*O11</f>
        <v>34155</v>
      </c>
    </row>
    <row r="12" spans="1:16" ht="26.25" customHeight="1" x14ac:dyDescent="0.2">
      <c r="A12" s="13"/>
      <c r="B12" s="73"/>
      <c r="C12" s="71" t="s">
        <v>6193</v>
      </c>
      <c r="D12" s="76" t="s">
        <v>69</v>
      </c>
      <c r="E12" s="12" t="s">
        <v>62</v>
      </c>
      <c r="F12" s="74" t="s">
        <v>523</v>
      </c>
      <c r="G12" s="12" t="s">
        <v>63</v>
      </c>
      <c r="H12" s="75" t="s">
        <v>5967</v>
      </c>
      <c r="I12" s="15">
        <v>21</v>
      </c>
      <c r="J12" s="15">
        <v>20</v>
      </c>
      <c r="K12" s="15">
        <v>10</v>
      </c>
      <c r="L12" s="15">
        <v>1</v>
      </c>
      <c r="M12" s="79">
        <v>1.05</v>
      </c>
      <c r="N12" s="101">
        <v>1.05</v>
      </c>
      <c r="O12" s="63">
        <v>2530</v>
      </c>
      <c r="P12" s="64">
        <f>Table22457891011234567891011121314151617181920212223242526272829303132333435363738394041424344454647[[#This Row],[PEMBULATAN]]*O12</f>
        <v>2656.5</v>
      </c>
    </row>
    <row r="13" spans="1:16" ht="26.25" customHeight="1" x14ac:dyDescent="0.2">
      <c r="A13" s="13"/>
      <c r="B13" s="73"/>
      <c r="C13" s="71" t="s">
        <v>6194</v>
      </c>
      <c r="D13" s="76" t="s">
        <v>69</v>
      </c>
      <c r="E13" s="12" t="s">
        <v>62</v>
      </c>
      <c r="F13" s="74" t="s">
        <v>523</v>
      </c>
      <c r="G13" s="12" t="s">
        <v>63</v>
      </c>
      <c r="H13" s="75" t="s">
        <v>5967</v>
      </c>
      <c r="I13" s="15">
        <v>70</v>
      </c>
      <c r="J13" s="15">
        <v>54</v>
      </c>
      <c r="K13" s="15">
        <v>20</v>
      </c>
      <c r="L13" s="15">
        <v>3</v>
      </c>
      <c r="M13" s="79">
        <v>18.899999999999999</v>
      </c>
      <c r="N13" s="101">
        <v>18.899999999999999</v>
      </c>
      <c r="O13" s="63">
        <v>2530</v>
      </c>
      <c r="P13" s="64">
        <f>Table22457891011234567891011121314151617181920212223242526272829303132333435363738394041424344454647[[#This Row],[PEMBULATAN]]*O13</f>
        <v>47817</v>
      </c>
    </row>
    <row r="14" spans="1:16" ht="26.25" customHeight="1" x14ac:dyDescent="0.2">
      <c r="A14" s="13"/>
      <c r="B14" s="73"/>
      <c r="C14" s="71" t="s">
        <v>6195</v>
      </c>
      <c r="D14" s="76" t="s">
        <v>69</v>
      </c>
      <c r="E14" s="12" t="s">
        <v>62</v>
      </c>
      <c r="F14" s="74" t="s">
        <v>523</v>
      </c>
      <c r="G14" s="12" t="s">
        <v>63</v>
      </c>
      <c r="H14" s="75" t="s">
        <v>5967</v>
      </c>
      <c r="I14" s="15">
        <v>72</v>
      </c>
      <c r="J14" s="15">
        <v>60</v>
      </c>
      <c r="K14" s="15">
        <v>30</v>
      </c>
      <c r="L14" s="15">
        <v>12</v>
      </c>
      <c r="M14" s="79">
        <v>32.4</v>
      </c>
      <c r="N14" s="101">
        <v>33</v>
      </c>
      <c r="O14" s="63">
        <v>2530</v>
      </c>
      <c r="P14" s="64">
        <f>Table22457891011234567891011121314151617181920212223242526272829303132333435363738394041424344454647[[#This Row],[PEMBULATAN]]*O14</f>
        <v>83490</v>
      </c>
    </row>
    <row r="15" spans="1:16" ht="26.25" customHeight="1" x14ac:dyDescent="0.2">
      <c r="A15" s="13"/>
      <c r="B15" s="73"/>
      <c r="C15" s="71" t="s">
        <v>6196</v>
      </c>
      <c r="D15" s="76" t="s">
        <v>69</v>
      </c>
      <c r="E15" s="12" t="s">
        <v>62</v>
      </c>
      <c r="F15" s="74" t="s">
        <v>523</v>
      </c>
      <c r="G15" s="12" t="s">
        <v>63</v>
      </c>
      <c r="H15" s="75" t="s">
        <v>5967</v>
      </c>
      <c r="I15" s="15">
        <v>60</v>
      </c>
      <c r="J15" s="15">
        <v>45</v>
      </c>
      <c r="K15" s="15">
        <v>30</v>
      </c>
      <c r="L15" s="15">
        <v>6</v>
      </c>
      <c r="M15" s="79">
        <v>20.25</v>
      </c>
      <c r="N15" s="101">
        <v>20.25</v>
      </c>
      <c r="O15" s="63">
        <v>2530</v>
      </c>
      <c r="P15" s="64">
        <f>Table22457891011234567891011121314151617181920212223242526272829303132333435363738394041424344454647[[#This Row],[PEMBULATAN]]*O15</f>
        <v>51232.5</v>
      </c>
    </row>
    <row r="16" spans="1:16" ht="26.25" customHeight="1" x14ac:dyDescent="0.2">
      <c r="A16" s="13"/>
      <c r="B16" s="73"/>
      <c r="C16" s="71" t="s">
        <v>6197</v>
      </c>
      <c r="D16" s="76" t="s">
        <v>69</v>
      </c>
      <c r="E16" s="12" t="s">
        <v>62</v>
      </c>
      <c r="F16" s="74" t="s">
        <v>523</v>
      </c>
      <c r="G16" s="12" t="s">
        <v>63</v>
      </c>
      <c r="H16" s="75" t="s">
        <v>5967</v>
      </c>
      <c r="I16" s="15">
        <v>40</v>
      </c>
      <c r="J16" s="15">
        <v>30</v>
      </c>
      <c r="K16" s="15">
        <v>15</v>
      </c>
      <c r="L16" s="15">
        <v>4</v>
      </c>
      <c r="M16" s="79">
        <v>4.5</v>
      </c>
      <c r="N16" s="101">
        <v>4.5</v>
      </c>
      <c r="O16" s="63">
        <v>2530</v>
      </c>
      <c r="P16" s="64">
        <f>Table22457891011234567891011121314151617181920212223242526272829303132333435363738394041424344454647[[#This Row],[PEMBULATAN]]*O16</f>
        <v>11385</v>
      </c>
    </row>
    <row r="17" spans="1:16" ht="26.25" customHeight="1" x14ac:dyDescent="0.2">
      <c r="A17" s="13"/>
      <c r="B17" s="73"/>
      <c r="C17" s="71" t="s">
        <v>6198</v>
      </c>
      <c r="D17" s="76" t="s">
        <v>69</v>
      </c>
      <c r="E17" s="12" t="s">
        <v>62</v>
      </c>
      <c r="F17" s="74" t="s">
        <v>523</v>
      </c>
      <c r="G17" s="12" t="s">
        <v>63</v>
      </c>
      <c r="H17" s="75" t="s">
        <v>5967</v>
      </c>
      <c r="I17" s="15">
        <v>60</v>
      </c>
      <c r="J17" s="15">
        <v>48</v>
      </c>
      <c r="K17" s="15">
        <v>13</v>
      </c>
      <c r="L17" s="15">
        <v>3</v>
      </c>
      <c r="M17" s="79">
        <v>9.36</v>
      </c>
      <c r="N17" s="101">
        <v>10</v>
      </c>
      <c r="O17" s="63">
        <v>2530</v>
      </c>
      <c r="P17" s="64">
        <f>Table22457891011234567891011121314151617181920212223242526272829303132333435363738394041424344454647[[#This Row],[PEMBULATAN]]*O17</f>
        <v>25300</v>
      </c>
    </row>
    <row r="18" spans="1:16" ht="26.25" customHeight="1" x14ac:dyDescent="0.2">
      <c r="A18" s="13"/>
      <c r="B18" s="73"/>
      <c r="C18" s="71" t="s">
        <v>6199</v>
      </c>
      <c r="D18" s="76" t="s">
        <v>69</v>
      </c>
      <c r="E18" s="12" t="s">
        <v>62</v>
      </c>
      <c r="F18" s="74" t="s">
        <v>523</v>
      </c>
      <c r="G18" s="12" t="s">
        <v>63</v>
      </c>
      <c r="H18" s="75" t="s">
        <v>5967</v>
      </c>
      <c r="I18" s="15">
        <v>95</v>
      </c>
      <c r="J18" s="15">
        <v>55</v>
      </c>
      <c r="K18" s="15">
        <v>30</v>
      </c>
      <c r="L18" s="15">
        <v>16</v>
      </c>
      <c r="M18" s="79">
        <v>39.1875</v>
      </c>
      <c r="N18" s="101">
        <v>39.1875</v>
      </c>
      <c r="O18" s="63">
        <v>2530</v>
      </c>
      <c r="P18" s="64">
        <f>Table22457891011234567891011121314151617181920212223242526272829303132333435363738394041424344454647[[#This Row],[PEMBULATAN]]*O18</f>
        <v>99144.375</v>
      </c>
    </row>
    <row r="19" spans="1:16" ht="26.25" customHeight="1" x14ac:dyDescent="0.2">
      <c r="A19" s="13"/>
      <c r="B19" s="73"/>
      <c r="C19" s="71" t="s">
        <v>6200</v>
      </c>
      <c r="D19" s="76" t="s">
        <v>69</v>
      </c>
      <c r="E19" s="12" t="s">
        <v>62</v>
      </c>
      <c r="F19" s="74" t="s">
        <v>523</v>
      </c>
      <c r="G19" s="12" t="s">
        <v>63</v>
      </c>
      <c r="H19" s="75" t="s">
        <v>5967</v>
      </c>
      <c r="I19" s="15">
        <v>78</v>
      </c>
      <c r="J19" s="15">
        <v>52</v>
      </c>
      <c r="K19" s="15">
        <v>33</v>
      </c>
      <c r="L19" s="15">
        <v>6</v>
      </c>
      <c r="M19" s="79">
        <v>33.462000000000003</v>
      </c>
      <c r="N19" s="101">
        <v>34</v>
      </c>
      <c r="O19" s="63">
        <v>2530</v>
      </c>
      <c r="P19" s="64">
        <f>Table22457891011234567891011121314151617181920212223242526272829303132333435363738394041424344454647[[#This Row],[PEMBULATAN]]*O19</f>
        <v>86020</v>
      </c>
    </row>
    <row r="20" spans="1:16" ht="26.25" customHeight="1" x14ac:dyDescent="0.2">
      <c r="A20" s="13"/>
      <c r="B20" s="73"/>
      <c r="C20" s="71" t="s">
        <v>6201</v>
      </c>
      <c r="D20" s="76" t="s">
        <v>69</v>
      </c>
      <c r="E20" s="12" t="s">
        <v>62</v>
      </c>
      <c r="F20" s="74" t="s">
        <v>523</v>
      </c>
      <c r="G20" s="12" t="s">
        <v>63</v>
      </c>
      <c r="H20" s="75" t="s">
        <v>5967</v>
      </c>
      <c r="I20" s="15">
        <v>30</v>
      </c>
      <c r="J20" s="15">
        <v>20</v>
      </c>
      <c r="K20" s="15">
        <v>17</v>
      </c>
      <c r="L20" s="15">
        <v>1</v>
      </c>
      <c r="M20" s="79">
        <v>2.5499999999999998</v>
      </c>
      <c r="N20" s="101">
        <v>2.5499999999999998</v>
      </c>
      <c r="O20" s="63">
        <v>2530</v>
      </c>
      <c r="P20" s="64">
        <f>Table22457891011234567891011121314151617181920212223242526272829303132333435363738394041424344454647[[#This Row],[PEMBULATAN]]*O20</f>
        <v>6451.5</v>
      </c>
    </row>
    <row r="21" spans="1:16" ht="26.25" customHeight="1" x14ac:dyDescent="0.2">
      <c r="A21" s="13"/>
      <c r="B21" s="73"/>
      <c r="C21" s="71" t="s">
        <v>6202</v>
      </c>
      <c r="D21" s="76" t="s">
        <v>69</v>
      </c>
      <c r="E21" s="12" t="s">
        <v>62</v>
      </c>
      <c r="F21" s="74" t="s">
        <v>523</v>
      </c>
      <c r="G21" s="12" t="s">
        <v>63</v>
      </c>
      <c r="H21" s="75" t="s">
        <v>5967</v>
      </c>
      <c r="I21" s="15">
        <v>100</v>
      </c>
      <c r="J21" s="15">
        <v>63</v>
      </c>
      <c r="K21" s="15">
        <v>31</v>
      </c>
      <c r="L21" s="15">
        <v>15</v>
      </c>
      <c r="M21" s="79">
        <v>48.825000000000003</v>
      </c>
      <c r="N21" s="101">
        <v>48.825000000000003</v>
      </c>
      <c r="O21" s="63">
        <v>2530</v>
      </c>
      <c r="P21" s="64">
        <f>Table22457891011234567891011121314151617181920212223242526272829303132333435363738394041424344454647[[#This Row],[PEMBULATAN]]*O21</f>
        <v>123527.25</v>
      </c>
    </row>
    <row r="22" spans="1:16" ht="26.25" customHeight="1" x14ac:dyDescent="0.2">
      <c r="A22" s="13"/>
      <c r="B22" s="73"/>
      <c r="C22" s="71" t="s">
        <v>6203</v>
      </c>
      <c r="D22" s="76" t="s">
        <v>69</v>
      </c>
      <c r="E22" s="12" t="s">
        <v>62</v>
      </c>
      <c r="F22" s="74" t="s">
        <v>523</v>
      </c>
      <c r="G22" s="12" t="s">
        <v>63</v>
      </c>
      <c r="H22" s="75" t="s">
        <v>5967</v>
      </c>
      <c r="I22" s="15">
        <v>50</v>
      </c>
      <c r="J22" s="15">
        <v>40</v>
      </c>
      <c r="K22" s="15">
        <v>26</v>
      </c>
      <c r="L22" s="15">
        <v>6</v>
      </c>
      <c r="M22" s="79">
        <v>13</v>
      </c>
      <c r="N22" s="101">
        <v>13</v>
      </c>
      <c r="O22" s="63">
        <v>2530</v>
      </c>
      <c r="P22" s="64">
        <f>Table22457891011234567891011121314151617181920212223242526272829303132333435363738394041424344454647[[#This Row],[PEMBULATAN]]*O22</f>
        <v>32890</v>
      </c>
    </row>
    <row r="23" spans="1:16" ht="26.25" customHeight="1" x14ac:dyDescent="0.2">
      <c r="A23" s="13"/>
      <c r="B23" s="73"/>
      <c r="C23" s="71" t="s">
        <v>6204</v>
      </c>
      <c r="D23" s="76" t="s">
        <v>69</v>
      </c>
      <c r="E23" s="12" t="s">
        <v>62</v>
      </c>
      <c r="F23" s="74" t="s">
        <v>523</v>
      </c>
      <c r="G23" s="12" t="s">
        <v>63</v>
      </c>
      <c r="H23" s="75" t="s">
        <v>5967</v>
      </c>
      <c r="I23" s="15">
        <v>125</v>
      </c>
      <c r="J23" s="15">
        <v>9</v>
      </c>
      <c r="K23" s="15">
        <v>9</v>
      </c>
      <c r="L23" s="15">
        <v>1</v>
      </c>
      <c r="M23" s="79">
        <v>2.53125</v>
      </c>
      <c r="N23" s="101">
        <v>2.53125</v>
      </c>
      <c r="O23" s="63">
        <v>2530</v>
      </c>
      <c r="P23" s="64">
        <f>Table22457891011234567891011121314151617181920212223242526272829303132333435363738394041424344454647[[#This Row],[PEMBULATAN]]*O23</f>
        <v>6404.0625</v>
      </c>
    </row>
    <row r="24" spans="1:16" ht="26.25" customHeight="1" x14ac:dyDescent="0.2">
      <c r="A24" s="13"/>
      <c r="B24" s="73"/>
      <c r="C24" s="71" t="s">
        <v>6205</v>
      </c>
      <c r="D24" s="76" t="s">
        <v>69</v>
      </c>
      <c r="E24" s="12" t="s">
        <v>62</v>
      </c>
      <c r="F24" s="74" t="s">
        <v>523</v>
      </c>
      <c r="G24" s="12" t="s">
        <v>63</v>
      </c>
      <c r="H24" s="75" t="s">
        <v>5967</v>
      </c>
      <c r="I24" s="15">
        <v>43</v>
      </c>
      <c r="J24" s="15">
        <v>37</v>
      </c>
      <c r="K24" s="15">
        <v>15</v>
      </c>
      <c r="L24" s="15">
        <v>4</v>
      </c>
      <c r="M24" s="79">
        <v>5.9662499999999996</v>
      </c>
      <c r="N24" s="101">
        <v>5.9662499999999996</v>
      </c>
      <c r="O24" s="63">
        <v>2530</v>
      </c>
      <c r="P24" s="64">
        <f>Table22457891011234567891011121314151617181920212223242526272829303132333435363738394041424344454647[[#This Row],[PEMBULATAN]]*O24</f>
        <v>15094.612499999999</v>
      </c>
    </row>
    <row r="25" spans="1:16" ht="26.25" customHeight="1" x14ac:dyDescent="0.2">
      <c r="A25" s="13"/>
      <c r="B25" s="73"/>
      <c r="C25" s="71" t="s">
        <v>6206</v>
      </c>
      <c r="D25" s="76" t="s">
        <v>69</v>
      </c>
      <c r="E25" s="12" t="s">
        <v>62</v>
      </c>
      <c r="F25" s="74" t="s">
        <v>523</v>
      </c>
      <c r="G25" s="12" t="s">
        <v>63</v>
      </c>
      <c r="H25" s="75" t="s">
        <v>5967</v>
      </c>
      <c r="I25" s="15">
        <v>45</v>
      </c>
      <c r="J25" s="15">
        <v>39</v>
      </c>
      <c r="K25" s="15">
        <v>37</v>
      </c>
      <c r="L25" s="15">
        <v>33</v>
      </c>
      <c r="M25" s="79">
        <v>16.233750000000001</v>
      </c>
      <c r="N25" s="101">
        <v>33</v>
      </c>
      <c r="O25" s="63">
        <v>2530</v>
      </c>
      <c r="P25" s="64">
        <f>Table22457891011234567891011121314151617181920212223242526272829303132333435363738394041424344454647[[#This Row],[PEMBULATAN]]*O25</f>
        <v>83490</v>
      </c>
    </row>
    <row r="26" spans="1:16" ht="26.25" customHeight="1" x14ac:dyDescent="0.2">
      <c r="A26" s="13"/>
      <c r="B26" s="73"/>
      <c r="C26" s="71" t="s">
        <v>6207</v>
      </c>
      <c r="D26" s="76" t="s">
        <v>69</v>
      </c>
      <c r="E26" s="12" t="s">
        <v>62</v>
      </c>
      <c r="F26" s="74" t="s">
        <v>523</v>
      </c>
      <c r="G26" s="12" t="s">
        <v>63</v>
      </c>
      <c r="H26" s="75" t="s">
        <v>5967</v>
      </c>
      <c r="I26" s="15">
        <v>45</v>
      </c>
      <c r="J26" s="15">
        <v>39</v>
      </c>
      <c r="K26" s="15">
        <v>37</v>
      </c>
      <c r="L26" s="15">
        <v>33</v>
      </c>
      <c r="M26" s="79">
        <v>16.233750000000001</v>
      </c>
      <c r="N26" s="101">
        <v>33</v>
      </c>
      <c r="O26" s="63">
        <v>2530</v>
      </c>
      <c r="P26" s="64">
        <f>Table22457891011234567891011121314151617181920212223242526272829303132333435363738394041424344454647[[#This Row],[PEMBULATAN]]*O26</f>
        <v>83490</v>
      </c>
    </row>
    <row r="27" spans="1:16" ht="26.25" customHeight="1" x14ac:dyDescent="0.2">
      <c r="A27" s="13"/>
      <c r="B27" s="106"/>
      <c r="C27" s="71" t="s">
        <v>6208</v>
      </c>
      <c r="D27" s="76" t="s">
        <v>69</v>
      </c>
      <c r="E27" s="12" t="s">
        <v>62</v>
      </c>
      <c r="F27" s="74" t="s">
        <v>523</v>
      </c>
      <c r="G27" s="12" t="s">
        <v>63</v>
      </c>
      <c r="H27" s="75" t="s">
        <v>5967</v>
      </c>
      <c r="I27" s="15">
        <v>45</v>
      </c>
      <c r="J27" s="15">
        <v>40</v>
      </c>
      <c r="K27" s="15">
        <v>40</v>
      </c>
      <c r="L27" s="15">
        <v>9</v>
      </c>
      <c r="M27" s="79">
        <v>18</v>
      </c>
      <c r="N27" s="101">
        <v>18</v>
      </c>
      <c r="O27" s="63">
        <v>2530</v>
      </c>
      <c r="P27" s="64">
        <f>Table22457891011234567891011121314151617181920212223242526272829303132333435363738394041424344454647[[#This Row],[PEMBULATAN]]*O27</f>
        <v>45540</v>
      </c>
    </row>
    <row r="28" spans="1:16" ht="26.25" customHeight="1" x14ac:dyDescent="0.2">
      <c r="A28" s="13"/>
      <c r="B28" s="106" t="s">
        <v>6209</v>
      </c>
      <c r="C28" s="71" t="s">
        <v>6210</v>
      </c>
      <c r="D28" s="76" t="s">
        <v>69</v>
      </c>
      <c r="E28" s="12" t="s">
        <v>62</v>
      </c>
      <c r="F28" s="74" t="s">
        <v>523</v>
      </c>
      <c r="G28" s="12" t="s">
        <v>63</v>
      </c>
      <c r="H28" s="75" t="s">
        <v>5967</v>
      </c>
      <c r="I28" s="15">
        <v>55</v>
      </c>
      <c r="J28" s="15">
        <v>45</v>
      </c>
      <c r="K28" s="15">
        <v>32</v>
      </c>
      <c r="L28" s="15">
        <v>4</v>
      </c>
      <c r="M28" s="79">
        <v>19.8</v>
      </c>
      <c r="N28" s="101">
        <v>19.8</v>
      </c>
      <c r="O28" s="63">
        <v>2530</v>
      </c>
      <c r="P28" s="64">
        <f>Table22457891011234567891011121314151617181920212223242526272829303132333435363738394041424344454647[[#This Row],[PEMBULATAN]]*O28</f>
        <v>50094</v>
      </c>
    </row>
    <row r="29" spans="1:16" ht="26.25" customHeight="1" x14ac:dyDescent="0.2">
      <c r="A29" s="13"/>
      <c r="B29" s="73" t="s">
        <v>6211</v>
      </c>
      <c r="C29" s="71" t="s">
        <v>6212</v>
      </c>
      <c r="D29" s="76" t="s">
        <v>69</v>
      </c>
      <c r="E29" s="12" t="s">
        <v>62</v>
      </c>
      <c r="F29" s="74" t="s">
        <v>523</v>
      </c>
      <c r="G29" s="12" t="s">
        <v>63</v>
      </c>
      <c r="H29" s="75" t="s">
        <v>5967</v>
      </c>
      <c r="I29" s="15">
        <v>40</v>
      </c>
      <c r="J29" s="15">
        <v>38</v>
      </c>
      <c r="K29" s="15">
        <v>15</v>
      </c>
      <c r="L29" s="15">
        <v>3</v>
      </c>
      <c r="M29" s="79">
        <v>5.7</v>
      </c>
      <c r="N29" s="101">
        <v>5.7</v>
      </c>
      <c r="O29" s="63">
        <v>2530</v>
      </c>
      <c r="P29" s="64">
        <f>Table22457891011234567891011121314151617181920212223242526272829303132333435363738394041424344454647[[#This Row],[PEMBULATAN]]*O29</f>
        <v>14421</v>
      </c>
    </row>
    <row r="30" spans="1:16" ht="26.25" customHeight="1" x14ac:dyDescent="0.2">
      <c r="A30" s="13"/>
      <c r="B30" s="106"/>
      <c r="C30" s="71" t="s">
        <v>6213</v>
      </c>
      <c r="D30" s="76" t="s">
        <v>69</v>
      </c>
      <c r="E30" s="12" t="s">
        <v>62</v>
      </c>
      <c r="F30" s="74" t="s">
        <v>523</v>
      </c>
      <c r="G30" s="12" t="s">
        <v>63</v>
      </c>
      <c r="H30" s="75" t="s">
        <v>5967</v>
      </c>
      <c r="I30" s="15">
        <v>30</v>
      </c>
      <c r="J30" s="15">
        <v>32</v>
      </c>
      <c r="K30" s="15">
        <v>19</v>
      </c>
      <c r="L30" s="15">
        <v>3</v>
      </c>
      <c r="M30" s="79">
        <v>4.5599999999999996</v>
      </c>
      <c r="N30" s="101">
        <v>4.5599999999999996</v>
      </c>
      <c r="O30" s="63">
        <v>2530</v>
      </c>
      <c r="P30" s="64">
        <f>Table22457891011234567891011121314151617181920212223242526272829303132333435363738394041424344454647[[#This Row],[PEMBULATAN]]*O30</f>
        <v>11536.8</v>
      </c>
    </row>
    <row r="31" spans="1:16" ht="26.25" customHeight="1" x14ac:dyDescent="0.2">
      <c r="A31" s="13"/>
      <c r="B31" s="73" t="s">
        <v>6214</v>
      </c>
      <c r="C31" s="71" t="s">
        <v>6215</v>
      </c>
      <c r="D31" s="76" t="s">
        <v>69</v>
      </c>
      <c r="E31" s="12" t="s">
        <v>62</v>
      </c>
      <c r="F31" s="74" t="s">
        <v>523</v>
      </c>
      <c r="G31" s="12" t="s">
        <v>63</v>
      </c>
      <c r="H31" s="75" t="s">
        <v>5967</v>
      </c>
      <c r="I31" s="15">
        <v>57</v>
      </c>
      <c r="J31" s="15">
        <v>48</v>
      </c>
      <c r="K31" s="15">
        <v>30</v>
      </c>
      <c r="L31" s="15">
        <v>5</v>
      </c>
      <c r="M31" s="79">
        <v>20.52</v>
      </c>
      <c r="N31" s="101">
        <v>20.52</v>
      </c>
      <c r="O31" s="63">
        <v>2530</v>
      </c>
      <c r="P31" s="64">
        <f>Table22457891011234567891011121314151617181920212223242526272829303132333435363738394041424344454647[[#This Row],[PEMBULATAN]]*O31</f>
        <v>51915.6</v>
      </c>
    </row>
    <row r="32" spans="1:16" ht="22.5" customHeight="1" x14ac:dyDescent="0.2">
      <c r="A32" s="165" t="s">
        <v>30</v>
      </c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7"/>
      <c r="M32" s="77">
        <f>SUBTOTAL(109,Table22457891011234567891011121314151617181920212223242526272829303132333435363738394041424344454647[KG VOLUME])</f>
        <v>563.6099999999999</v>
      </c>
      <c r="N32" s="67">
        <f>SUM(N3:N31)</f>
        <v>599.49549999999999</v>
      </c>
      <c r="O32" s="168">
        <f>SUM(P3:P31)</f>
        <v>1516723.6150000002</v>
      </c>
      <c r="P32" s="169"/>
    </row>
    <row r="33" spans="1:16" ht="18" customHeight="1" x14ac:dyDescent="0.2">
      <c r="A33" s="84"/>
      <c r="B33" s="55" t="s">
        <v>42</v>
      </c>
      <c r="C33" s="54"/>
      <c r="D33" s="56" t="s">
        <v>43</v>
      </c>
      <c r="E33" s="84"/>
      <c r="F33" s="84"/>
      <c r="G33" s="84"/>
      <c r="H33" s="84"/>
      <c r="I33" s="84"/>
      <c r="J33" s="84"/>
      <c r="K33" s="84"/>
      <c r="L33" s="84"/>
      <c r="M33" s="85"/>
      <c r="N33" s="86" t="s">
        <v>51</v>
      </c>
      <c r="O33" s="87"/>
      <c r="P33" s="87">
        <f>O32*10%</f>
        <v>151672.36150000003</v>
      </c>
    </row>
    <row r="34" spans="1:16" ht="18" customHeight="1" thickBot="1" x14ac:dyDescent="0.25">
      <c r="A34" s="84"/>
      <c r="B34" s="55"/>
      <c r="C34" s="54"/>
      <c r="D34" s="56"/>
      <c r="E34" s="84"/>
      <c r="F34" s="84"/>
      <c r="G34" s="84"/>
      <c r="H34" s="84"/>
      <c r="I34" s="84"/>
      <c r="J34" s="84"/>
      <c r="K34" s="84"/>
      <c r="L34" s="84"/>
      <c r="M34" s="85"/>
      <c r="N34" s="88" t="s">
        <v>52</v>
      </c>
      <c r="O34" s="89"/>
      <c r="P34" s="89">
        <f>O32-P33</f>
        <v>1365051.2535000001</v>
      </c>
    </row>
    <row r="35" spans="1:16" ht="18" customHeight="1" x14ac:dyDescent="0.2">
      <c r="A35" s="10"/>
      <c r="H35" s="62"/>
      <c r="N35" s="61" t="s">
        <v>31</v>
      </c>
      <c r="P35" s="68">
        <f>P34*1%</f>
        <v>13650.512535000002</v>
      </c>
    </row>
    <row r="36" spans="1:16" ht="18" customHeight="1" thickBot="1" x14ac:dyDescent="0.25">
      <c r="A36" s="10"/>
      <c r="H36" s="62"/>
      <c r="N36" s="61" t="s">
        <v>53</v>
      </c>
      <c r="P36" s="70">
        <f>P34*2%</f>
        <v>27301.025070000003</v>
      </c>
    </row>
    <row r="37" spans="1:16" ht="18" customHeight="1" x14ac:dyDescent="0.2">
      <c r="A37" s="10"/>
      <c r="H37" s="62"/>
      <c r="N37" s="65" t="s">
        <v>32</v>
      </c>
      <c r="O37" s="66"/>
      <c r="P37" s="69">
        <f>P34+P35-P36</f>
        <v>1351400.7409650001</v>
      </c>
    </row>
    <row r="39" spans="1:16" x14ac:dyDescent="0.2">
      <c r="A39" s="10"/>
      <c r="H39" s="62"/>
      <c r="P39" s="70"/>
    </row>
    <row r="40" spans="1:16" x14ac:dyDescent="0.2">
      <c r="A40" s="10"/>
      <c r="H40" s="62"/>
      <c r="O40" s="57"/>
      <c r="P40" s="70"/>
    </row>
    <row r="41" spans="1:16" s="3" customFormat="1" x14ac:dyDescent="0.25">
      <c r="A41" s="10"/>
      <c r="B41" s="2"/>
      <c r="C41" s="2"/>
      <c r="E41" s="11"/>
      <c r="H41" s="62"/>
      <c r="N41" s="14"/>
      <c r="O41" s="14"/>
      <c r="P41" s="14"/>
    </row>
    <row r="42" spans="1:16" s="3" customFormat="1" x14ac:dyDescent="0.25">
      <c r="A42" s="10"/>
      <c r="B42" s="2"/>
      <c r="C42" s="2"/>
      <c r="E42" s="11"/>
      <c r="H42" s="62"/>
      <c r="N42" s="14"/>
      <c r="O42" s="14"/>
      <c r="P42" s="14"/>
    </row>
    <row r="43" spans="1:16" s="3" customFormat="1" x14ac:dyDescent="0.25">
      <c r="A43" s="10"/>
      <c r="B43" s="2"/>
      <c r="C43" s="2"/>
      <c r="E43" s="11"/>
      <c r="H43" s="62"/>
      <c r="N43" s="14"/>
      <c r="O43" s="14"/>
      <c r="P43" s="14"/>
    </row>
    <row r="44" spans="1:16" s="3" customFormat="1" x14ac:dyDescent="0.25">
      <c r="A44" s="10"/>
      <c r="B44" s="2"/>
      <c r="C44" s="2"/>
      <c r="E44" s="11"/>
      <c r="H44" s="62"/>
      <c r="N44" s="14"/>
      <c r="O44" s="14"/>
      <c r="P44" s="14"/>
    </row>
    <row r="45" spans="1:16" s="3" customFormat="1" x14ac:dyDescent="0.25">
      <c r="A45" s="10"/>
      <c r="B45" s="2"/>
      <c r="C45" s="2"/>
      <c r="E45" s="11"/>
      <c r="H45" s="62"/>
      <c r="N45" s="14"/>
      <c r="O45" s="14"/>
      <c r="P45" s="14"/>
    </row>
    <row r="46" spans="1:16" s="3" customFormat="1" x14ac:dyDescent="0.25">
      <c r="A46" s="10"/>
      <c r="B46" s="2"/>
      <c r="C46" s="2"/>
      <c r="E46" s="11"/>
      <c r="H46" s="62"/>
      <c r="N46" s="14"/>
      <c r="O46" s="14"/>
      <c r="P46" s="14"/>
    </row>
    <row r="47" spans="1:16" s="3" customFormat="1" x14ac:dyDescent="0.25">
      <c r="A47" s="10"/>
      <c r="B47" s="2"/>
      <c r="C47" s="2"/>
      <c r="E47" s="11"/>
      <c r="H47" s="62"/>
      <c r="N47" s="14"/>
      <c r="O47" s="14"/>
      <c r="P47" s="14"/>
    </row>
    <row r="48" spans="1:16" s="3" customFormat="1" x14ac:dyDescent="0.25">
      <c r="A48" s="10"/>
      <c r="B48" s="2"/>
      <c r="C48" s="2"/>
      <c r="E48" s="11"/>
      <c r="H48" s="62"/>
      <c r="N48" s="14"/>
      <c r="O48" s="14"/>
      <c r="P48" s="14"/>
    </row>
    <row r="49" spans="1:16" s="3" customFormat="1" x14ac:dyDescent="0.25">
      <c r="A49" s="10"/>
      <c r="B49" s="2"/>
      <c r="C49" s="2"/>
      <c r="E49" s="11"/>
      <c r="H49" s="62"/>
      <c r="N49" s="14"/>
      <c r="O49" s="14"/>
      <c r="P49" s="14"/>
    </row>
    <row r="50" spans="1:16" s="3" customFormat="1" x14ac:dyDescent="0.25">
      <c r="A50" s="10"/>
      <c r="B50" s="2"/>
      <c r="C50" s="2"/>
      <c r="E50" s="11"/>
      <c r="H50" s="62"/>
      <c r="N50" s="14"/>
      <c r="O50" s="14"/>
      <c r="P50" s="14"/>
    </row>
    <row r="51" spans="1:16" s="3" customFormat="1" x14ac:dyDescent="0.25">
      <c r="A51" s="10"/>
      <c r="B51" s="2"/>
      <c r="C51" s="2"/>
      <c r="E51" s="11"/>
      <c r="H51" s="62"/>
      <c r="N51" s="14"/>
      <c r="O51" s="14"/>
      <c r="P51" s="14"/>
    </row>
    <row r="52" spans="1:16" s="3" customFormat="1" x14ac:dyDescent="0.25">
      <c r="A52" s="10"/>
      <c r="B52" s="2"/>
      <c r="C52" s="2"/>
      <c r="E52" s="11"/>
      <c r="H52" s="62"/>
      <c r="N52" s="14"/>
      <c r="O52" s="14"/>
      <c r="P52" s="14"/>
    </row>
  </sheetData>
  <mergeCells count="2">
    <mergeCell ref="A32:L32"/>
    <mergeCell ref="O32:P32"/>
  </mergeCells>
  <conditionalFormatting sqref="B3:B31">
    <cfRule type="duplicateValues" dxfId="243" priority="118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67"/>
  <sheetViews>
    <sheetView zoomScale="110" zoomScaleNormal="110" workbookViewId="0">
      <pane xSplit="3" ySplit="2" topLeftCell="D43" activePane="bottomRight" state="frozen"/>
      <selection pane="topRight" activeCell="B1" sqref="B1"/>
      <selection pane="bottomLeft" activeCell="A3" sqref="A3"/>
      <selection pane="bottomRight" activeCell="H52" sqref="H52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71093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402248</v>
      </c>
      <c r="B3" s="72" t="s">
        <v>6216</v>
      </c>
      <c r="C3" s="8" t="s">
        <v>6217</v>
      </c>
      <c r="D3" s="74" t="s">
        <v>69</v>
      </c>
      <c r="E3" s="12" t="s">
        <v>62</v>
      </c>
      <c r="F3" s="74" t="s">
        <v>523</v>
      </c>
      <c r="G3" s="12" t="s">
        <v>63</v>
      </c>
      <c r="H3" s="9" t="s">
        <v>5967</v>
      </c>
      <c r="I3" s="1">
        <v>76</v>
      </c>
      <c r="J3" s="1">
        <v>66</v>
      </c>
      <c r="K3" s="1">
        <v>29</v>
      </c>
      <c r="L3" s="1">
        <v>17</v>
      </c>
      <c r="M3" s="78">
        <v>36.366</v>
      </c>
      <c r="N3" s="101">
        <v>37</v>
      </c>
      <c r="O3" s="63">
        <v>2530</v>
      </c>
      <c r="P3" s="64">
        <f>Table2245789101123456789101112131415161718192021222324252627282930313233343536373839404142434445464748[[#This Row],[PEMBULATAN]]*O3</f>
        <v>93610</v>
      </c>
    </row>
    <row r="4" spans="1:16" ht="26.25" customHeight="1" x14ac:dyDescent="0.2">
      <c r="A4" s="13"/>
      <c r="B4" s="73"/>
      <c r="C4" s="71" t="s">
        <v>6218</v>
      </c>
      <c r="D4" s="76" t="s">
        <v>69</v>
      </c>
      <c r="E4" s="12" t="s">
        <v>62</v>
      </c>
      <c r="F4" s="74" t="s">
        <v>523</v>
      </c>
      <c r="G4" s="12" t="s">
        <v>63</v>
      </c>
      <c r="H4" s="75" t="s">
        <v>5967</v>
      </c>
      <c r="I4" s="15">
        <v>92</v>
      </c>
      <c r="J4" s="15">
        <v>26</v>
      </c>
      <c r="K4" s="15">
        <v>58</v>
      </c>
      <c r="L4" s="15">
        <v>19</v>
      </c>
      <c r="M4" s="79">
        <v>34.683999999999997</v>
      </c>
      <c r="N4" s="101">
        <v>34.683999999999997</v>
      </c>
      <c r="O4" s="63">
        <v>2530</v>
      </c>
      <c r="P4" s="64">
        <f>Table2245789101123456789101112131415161718192021222324252627282930313233343536373839404142434445464748[[#This Row],[PEMBULATAN]]*O4</f>
        <v>87750.51999999999</v>
      </c>
    </row>
    <row r="5" spans="1:16" ht="26.25" customHeight="1" x14ac:dyDescent="0.2">
      <c r="A5" s="13"/>
      <c r="B5" s="73"/>
      <c r="C5" s="71" t="s">
        <v>6219</v>
      </c>
      <c r="D5" s="76" t="s">
        <v>69</v>
      </c>
      <c r="E5" s="12" t="s">
        <v>62</v>
      </c>
      <c r="F5" s="74" t="s">
        <v>523</v>
      </c>
      <c r="G5" s="12" t="s">
        <v>63</v>
      </c>
      <c r="H5" s="75" t="s">
        <v>5967</v>
      </c>
      <c r="I5" s="15">
        <v>80</v>
      </c>
      <c r="J5" s="15">
        <v>56</v>
      </c>
      <c r="K5" s="15">
        <v>40</v>
      </c>
      <c r="L5" s="15">
        <v>19</v>
      </c>
      <c r="M5" s="79">
        <v>44.8</v>
      </c>
      <c r="N5" s="101">
        <v>44.8</v>
      </c>
      <c r="O5" s="63">
        <v>2530</v>
      </c>
      <c r="P5" s="64">
        <f>Table2245789101123456789101112131415161718192021222324252627282930313233343536373839404142434445464748[[#This Row],[PEMBULATAN]]*O5</f>
        <v>113344</v>
      </c>
    </row>
    <row r="6" spans="1:16" ht="26.25" customHeight="1" x14ac:dyDescent="0.2">
      <c r="A6" s="13"/>
      <c r="B6" s="73"/>
      <c r="C6" s="71" t="s">
        <v>6220</v>
      </c>
      <c r="D6" s="76" t="s">
        <v>69</v>
      </c>
      <c r="E6" s="12" t="s">
        <v>62</v>
      </c>
      <c r="F6" s="74" t="s">
        <v>523</v>
      </c>
      <c r="G6" s="12" t="s">
        <v>63</v>
      </c>
      <c r="H6" s="75" t="s">
        <v>5967</v>
      </c>
      <c r="I6" s="15">
        <v>73</v>
      </c>
      <c r="J6" s="15">
        <v>65</v>
      </c>
      <c r="K6" s="15">
        <v>30</v>
      </c>
      <c r="L6" s="15">
        <v>20</v>
      </c>
      <c r="M6" s="79">
        <v>35.587499999999999</v>
      </c>
      <c r="N6" s="101">
        <v>35.587499999999999</v>
      </c>
      <c r="O6" s="63">
        <v>2530</v>
      </c>
      <c r="P6" s="64">
        <f>Table2245789101123456789101112131415161718192021222324252627282930313233343536373839404142434445464748[[#This Row],[PEMBULATAN]]*O6</f>
        <v>90036.375</v>
      </c>
    </row>
    <row r="7" spans="1:16" ht="26.25" customHeight="1" x14ac:dyDescent="0.2">
      <c r="A7" s="13"/>
      <c r="B7" s="73"/>
      <c r="C7" s="71" t="s">
        <v>6221</v>
      </c>
      <c r="D7" s="76" t="s">
        <v>69</v>
      </c>
      <c r="E7" s="12" t="s">
        <v>62</v>
      </c>
      <c r="F7" s="74" t="s">
        <v>523</v>
      </c>
      <c r="G7" s="12" t="s">
        <v>63</v>
      </c>
      <c r="H7" s="75" t="s">
        <v>5967</v>
      </c>
      <c r="I7" s="15">
        <v>70</v>
      </c>
      <c r="J7" s="15">
        <v>58</v>
      </c>
      <c r="K7" s="15">
        <v>16</v>
      </c>
      <c r="L7" s="15">
        <v>5</v>
      </c>
      <c r="M7" s="79">
        <v>16.239999999999998</v>
      </c>
      <c r="N7" s="101">
        <v>16.239999999999998</v>
      </c>
      <c r="O7" s="63">
        <v>2530</v>
      </c>
      <c r="P7" s="64">
        <f>Table2245789101123456789101112131415161718192021222324252627282930313233343536373839404142434445464748[[#This Row],[PEMBULATAN]]*O7</f>
        <v>41087.199999999997</v>
      </c>
    </row>
    <row r="8" spans="1:16" ht="26.25" customHeight="1" x14ac:dyDescent="0.2">
      <c r="A8" s="13"/>
      <c r="B8" s="73"/>
      <c r="C8" s="71" t="s">
        <v>6222</v>
      </c>
      <c r="D8" s="76" t="s">
        <v>69</v>
      </c>
      <c r="E8" s="12" t="s">
        <v>62</v>
      </c>
      <c r="F8" s="74" t="s">
        <v>523</v>
      </c>
      <c r="G8" s="12" t="s">
        <v>63</v>
      </c>
      <c r="H8" s="75" t="s">
        <v>5967</v>
      </c>
      <c r="I8" s="15">
        <v>80</v>
      </c>
      <c r="J8" s="15">
        <v>60</v>
      </c>
      <c r="K8" s="15">
        <v>28</v>
      </c>
      <c r="L8" s="15">
        <v>10</v>
      </c>
      <c r="M8" s="79">
        <v>33.6</v>
      </c>
      <c r="N8" s="101">
        <v>33.6</v>
      </c>
      <c r="O8" s="63">
        <v>2530</v>
      </c>
      <c r="P8" s="64">
        <f>Table2245789101123456789101112131415161718192021222324252627282930313233343536373839404142434445464748[[#This Row],[PEMBULATAN]]*O8</f>
        <v>85008</v>
      </c>
    </row>
    <row r="9" spans="1:16" ht="26.25" customHeight="1" x14ac:dyDescent="0.2">
      <c r="A9" s="13"/>
      <c r="B9" s="73"/>
      <c r="C9" s="71" t="s">
        <v>6223</v>
      </c>
      <c r="D9" s="76" t="s">
        <v>69</v>
      </c>
      <c r="E9" s="12" t="s">
        <v>62</v>
      </c>
      <c r="F9" s="74" t="s">
        <v>523</v>
      </c>
      <c r="G9" s="12" t="s">
        <v>63</v>
      </c>
      <c r="H9" s="75" t="s">
        <v>5967</v>
      </c>
      <c r="I9" s="15">
        <v>100</v>
      </c>
      <c r="J9" s="15">
        <v>42</v>
      </c>
      <c r="K9" s="15">
        <v>36</v>
      </c>
      <c r="L9" s="15">
        <v>23</v>
      </c>
      <c r="M9" s="79">
        <v>37.799999999999997</v>
      </c>
      <c r="N9" s="101">
        <v>37.799999999999997</v>
      </c>
      <c r="O9" s="63">
        <v>2530</v>
      </c>
      <c r="P9" s="64">
        <f>Table2245789101123456789101112131415161718192021222324252627282930313233343536373839404142434445464748[[#This Row],[PEMBULATAN]]*O9</f>
        <v>95634</v>
      </c>
    </row>
    <row r="10" spans="1:16" ht="26.25" customHeight="1" x14ac:dyDescent="0.2">
      <c r="A10" s="13"/>
      <c r="B10" s="73"/>
      <c r="C10" s="71" t="s">
        <v>6224</v>
      </c>
      <c r="D10" s="76" t="s">
        <v>69</v>
      </c>
      <c r="E10" s="12" t="s">
        <v>62</v>
      </c>
      <c r="F10" s="74" t="s">
        <v>523</v>
      </c>
      <c r="G10" s="12" t="s">
        <v>63</v>
      </c>
      <c r="H10" s="75" t="s">
        <v>5967</v>
      </c>
      <c r="I10" s="15">
        <v>68</v>
      </c>
      <c r="J10" s="15">
        <v>67</v>
      </c>
      <c r="K10" s="15">
        <v>16</v>
      </c>
      <c r="L10" s="15">
        <v>10</v>
      </c>
      <c r="M10" s="79">
        <v>18.224</v>
      </c>
      <c r="N10" s="101">
        <v>18.224</v>
      </c>
      <c r="O10" s="63">
        <v>2530</v>
      </c>
      <c r="P10" s="64">
        <f>Table2245789101123456789101112131415161718192021222324252627282930313233343536373839404142434445464748[[#This Row],[PEMBULATAN]]*O10</f>
        <v>46106.720000000001</v>
      </c>
    </row>
    <row r="11" spans="1:16" ht="26.25" customHeight="1" x14ac:dyDescent="0.2">
      <c r="A11" s="13"/>
      <c r="B11" s="73"/>
      <c r="C11" s="71" t="s">
        <v>6225</v>
      </c>
      <c r="D11" s="76" t="s">
        <v>69</v>
      </c>
      <c r="E11" s="12" t="s">
        <v>62</v>
      </c>
      <c r="F11" s="74" t="s">
        <v>523</v>
      </c>
      <c r="G11" s="12" t="s">
        <v>63</v>
      </c>
      <c r="H11" s="75" t="s">
        <v>5967</v>
      </c>
      <c r="I11" s="15">
        <v>85</v>
      </c>
      <c r="J11" s="15">
        <v>62</v>
      </c>
      <c r="K11" s="15">
        <v>25</v>
      </c>
      <c r="L11" s="15">
        <v>12</v>
      </c>
      <c r="M11" s="79">
        <v>32.9375</v>
      </c>
      <c r="N11" s="101">
        <v>32.9375</v>
      </c>
      <c r="O11" s="63">
        <v>2530</v>
      </c>
      <c r="P11" s="64">
        <f>Table2245789101123456789101112131415161718192021222324252627282930313233343536373839404142434445464748[[#This Row],[PEMBULATAN]]*O11</f>
        <v>83331.875</v>
      </c>
    </row>
    <row r="12" spans="1:16" ht="26.25" customHeight="1" x14ac:dyDescent="0.2">
      <c r="A12" s="13"/>
      <c r="B12" s="73"/>
      <c r="C12" s="71" t="s">
        <v>6226</v>
      </c>
      <c r="D12" s="76" t="s">
        <v>69</v>
      </c>
      <c r="E12" s="12" t="s">
        <v>62</v>
      </c>
      <c r="F12" s="74" t="s">
        <v>523</v>
      </c>
      <c r="G12" s="12" t="s">
        <v>63</v>
      </c>
      <c r="H12" s="75" t="s">
        <v>5967</v>
      </c>
      <c r="I12" s="15">
        <v>92</v>
      </c>
      <c r="J12" s="15">
        <v>55</v>
      </c>
      <c r="K12" s="15">
        <v>32</v>
      </c>
      <c r="L12" s="15">
        <v>15</v>
      </c>
      <c r="M12" s="79">
        <v>40.479999999999997</v>
      </c>
      <c r="N12" s="101">
        <v>41</v>
      </c>
      <c r="O12" s="63">
        <v>2530</v>
      </c>
      <c r="P12" s="64">
        <f>Table2245789101123456789101112131415161718192021222324252627282930313233343536373839404142434445464748[[#This Row],[PEMBULATAN]]*O12</f>
        <v>103730</v>
      </c>
    </row>
    <row r="13" spans="1:16" ht="26.25" customHeight="1" x14ac:dyDescent="0.2">
      <c r="A13" s="13"/>
      <c r="B13" s="73"/>
      <c r="C13" s="71" t="s">
        <v>6227</v>
      </c>
      <c r="D13" s="76" t="s">
        <v>69</v>
      </c>
      <c r="E13" s="12" t="s">
        <v>62</v>
      </c>
      <c r="F13" s="74" t="s">
        <v>523</v>
      </c>
      <c r="G13" s="12" t="s">
        <v>63</v>
      </c>
      <c r="H13" s="75" t="s">
        <v>5967</v>
      </c>
      <c r="I13" s="15">
        <v>72</v>
      </c>
      <c r="J13" s="15">
        <v>57</v>
      </c>
      <c r="K13" s="15">
        <v>24</v>
      </c>
      <c r="L13" s="15">
        <v>11</v>
      </c>
      <c r="M13" s="79">
        <v>24.623999999999999</v>
      </c>
      <c r="N13" s="101">
        <v>24.623999999999999</v>
      </c>
      <c r="O13" s="63">
        <v>2530</v>
      </c>
      <c r="P13" s="64">
        <f>Table2245789101123456789101112131415161718192021222324252627282930313233343536373839404142434445464748[[#This Row],[PEMBULATAN]]*O13</f>
        <v>62298.719999999994</v>
      </c>
    </row>
    <row r="14" spans="1:16" ht="26.25" customHeight="1" x14ac:dyDescent="0.2">
      <c r="A14" s="13"/>
      <c r="B14" s="73"/>
      <c r="C14" s="71" t="s">
        <v>6228</v>
      </c>
      <c r="D14" s="76" t="s">
        <v>69</v>
      </c>
      <c r="E14" s="12" t="s">
        <v>62</v>
      </c>
      <c r="F14" s="74" t="s">
        <v>523</v>
      </c>
      <c r="G14" s="12" t="s">
        <v>63</v>
      </c>
      <c r="H14" s="75" t="s">
        <v>5967</v>
      </c>
      <c r="I14" s="15">
        <v>95</v>
      </c>
      <c r="J14" s="15">
        <v>69</v>
      </c>
      <c r="K14" s="15">
        <v>27</v>
      </c>
      <c r="L14" s="15">
        <v>16</v>
      </c>
      <c r="M14" s="79">
        <v>44.246250000000003</v>
      </c>
      <c r="N14" s="101">
        <v>44.246250000000003</v>
      </c>
      <c r="O14" s="63">
        <v>2530</v>
      </c>
      <c r="P14" s="64">
        <f>Table2245789101123456789101112131415161718192021222324252627282930313233343536373839404142434445464748[[#This Row],[PEMBULATAN]]*O14</f>
        <v>111943.01250000001</v>
      </c>
    </row>
    <row r="15" spans="1:16" ht="26.25" customHeight="1" x14ac:dyDescent="0.2">
      <c r="A15" s="13"/>
      <c r="B15" s="73"/>
      <c r="C15" s="71" t="s">
        <v>6229</v>
      </c>
      <c r="D15" s="76" t="s">
        <v>69</v>
      </c>
      <c r="E15" s="12" t="s">
        <v>62</v>
      </c>
      <c r="F15" s="74" t="s">
        <v>523</v>
      </c>
      <c r="G15" s="12" t="s">
        <v>63</v>
      </c>
      <c r="H15" s="75" t="s">
        <v>5967</v>
      </c>
      <c r="I15" s="15">
        <v>103</v>
      </c>
      <c r="J15" s="15">
        <v>65</v>
      </c>
      <c r="K15" s="15">
        <v>35</v>
      </c>
      <c r="L15" s="15">
        <v>12</v>
      </c>
      <c r="M15" s="79">
        <v>58.581249999999997</v>
      </c>
      <c r="N15" s="101">
        <v>58.581249999999997</v>
      </c>
      <c r="O15" s="63">
        <v>2530</v>
      </c>
      <c r="P15" s="64">
        <f>Table2245789101123456789101112131415161718192021222324252627282930313233343536373839404142434445464748[[#This Row],[PEMBULATAN]]*O15</f>
        <v>148210.5625</v>
      </c>
    </row>
    <row r="16" spans="1:16" ht="26.25" customHeight="1" x14ac:dyDescent="0.2">
      <c r="A16" s="13"/>
      <c r="B16" s="73"/>
      <c r="C16" s="71" t="s">
        <v>6230</v>
      </c>
      <c r="D16" s="76" t="s">
        <v>69</v>
      </c>
      <c r="E16" s="12" t="s">
        <v>62</v>
      </c>
      <c r="F16" s="74" t="s">
        <v>523</v>
      </c>
      <c r="G16" s="12" t="s">
        <v>63</v>
      </c>
      <c r="H16" s="75" t="s">
        <v>5967</v>
      </c>
      <c r="I16" s="15">
        <v>60</v>
      </c>
      <c r="J16" s="15">
        <v>33</v>
      </c>
      <c r="K16" s="15">
        <v>10</v>
      </c>
      <c r="L16" s="15">
        <v>2</v>
      </c>
      <c r="M16" s="79">
        <v>4.95</v>
      </c>
      <c r="N16" s="101">
        <v>4.95</v>
      </c>
      <c r="O16" s="63">
        <v>2530</v>
      </c>
      <c r="P16" s="64">
        <f>Table2245789101123456789101112131415161718192021222324252627282930313233343536373839404142434445464748[[#This Row],[PEMBULATAN]]*O16</f>
        <v>12523.5</v>
      </c>
    </row>
    <row r="17" spans="1:16" ht="26.25" customHeight="1" x14ac:dyDescent="0.2">
      <c r="A17" s="13"/>
      <c r="B17" s="73"/>
      <c r="C17" s="71" t="s">
        <v>6231</v>
      </c>
      <c r="D17" s="76" t="s">
        <v>69</v>
      </c>
      <c r="E17" s="12" t="s">
        <v>62</v>
      </c>
      <c r="F17" s="74" t="s">
        <v>523</v>
      </c>
      <c r="G17" s="12" t="s">
        <v>63</v>
      </c>
      <c r="H17" s="75" t="s">
        <v>5967</v>
      </c>
      <c r="I17" s="15">
        <v>82</v>
      </c>
      <c r="J17" s="15">
        <v>40</v>
      </c>
      <c r="K17" s="15">
        <v>16</v>
      </c>
      <c r="L17" s="15">
        <v>8</v>
      </c>
      <c r="M17" s="79">
        <v>13.12</v>
      </c>
      <c r="N17" s="101">
        <v>13.12</v>
      </c>
      <c r="O17" s="63">
        <v>2530</v>
      </c>
      <c r="P17" s="64">
        <f>Table2245789101123456789101112131415161718192021222324252627282930313233343536373839404142434445464748[[#This Row],[PEMBULATAN]]*O17</f>
        <v>33193.599999999999</v>
      </c>
    </row>
    <row r="18" spans="1:16" ht="26.25" customHeight="1" x14ac:dyDescent="0.2">
      <c r="A18" s="13"/>
      <c r="B18" s="73"/>
      <c r="C18" s="71" t="s">
        <v>6232</v>
      </c>
      <c r="D18" s="76" t="s">
        <v>69</v>
      </c>
      <c r="E18" s="12" t="s">
        <v>62</v>
      </c>
      <c r="F18" s="74" t="s">
        <v>523</v>
      </c>
      <c r="G18" s="12" t="s">
        <v>63</v>
      </c>
      <c r="H18" s="75" t="s">
        <v>5967</v>
      </c>
      <c r="I18" s="15">
        <v>60</v>
      </c>
      <c r="J18" s="15">
        <v>45</v>
      </c>
      <c r="K18" s="15">
        <v>14</v>
      </c>
      <c r="L18" s="15">
        <v>4</v>
      </c>
      <c r="M18" s="79">
        <v>9.4499999999999993</v>
      </c>
      <c r="N18" s="101">
        <v>10</v>
      </c>
      <c r="O18" s="63">
        <v>2530</v>
      </c>
      <c r="P18" s="64">
        <f>Table2245789101123456789101112131415161718192021222324252627282930313233343536373839404142434445464748[[#This Row],[PEMBULATAN]]*O18</f>
        <v>25300</v>
      </c>
    </row>
    <row r="19" spans="1:16" ht="26.25" customHeight="1" x14ac:dyDescent="0.2">
      <c r="A19" s="13"/>
      <c r="B19" s="73"/>
      <c r="C19" s="71" t="s">
        <v>6233</v>
      </c>
      <c r="D19" s="76" t="s">
        <v>69</v>
      </c>
      <c r="E19" s="12" t="s">
        <v>62</v>
      </c>
      <c r="F19" s="74" t="s">
        <v>523</v>
      </c>
      <c r="G19" s="12" t="s">
        <v>63</v>
      </c>
      <c r="H19" s="75" t="s">
        <v>5967</v>
      </c>
      <c r="I19" s="15">
        <v>90</v>
      </c>
      <c r="J19" s="15">
        <v>56</v>
      </c>
      <c r="K19" s="15">
        <v>41</v>
      </c>
      <c r="L19" s="15">
        <v>18</v>
      </c>
      <c r="M19" s="79">
        <v>51.66</v>
      </c>
      <c r="N19" s="101">
        <v>51.66</v>
      </c>
      <c r="O19" s="63">
        <v>2530</v>
      </c>
      <c r="P19" s="64">
        <f>Table2245789101123456789101112131415161718192021222324252627282930313233343536373839404142434445464748[[#This Row],[PEMBULATAN]]*O19</f>
        <v>130699.79999999999</v>
      </c>
    </row>
    <row r="20" spans="1:16" ht="26.25" customHeight="1" x14ac:dyDescent="0.2">
      <c r="A20" s="13"/>
      <c r="B20" s="73"/>
      <c r="C20" s="71" t="s">
        <v>6234</v>
      </c>
      <c r="D20" s="76" t="s">
        <v>69</v>
      </c>
      <c r="E20" s="12" t="s">
        <v>62</v>
      </c>
      <c r="F20" s="74" t="s">
        <v>523</v>
      </c>
      <c r="G20" s="12" t="s">
        <v>63</v>
      </c>
      <c r="H20" s="75" t="s">
        <v>5967</v>
      </c>
      <c r="I20" s="15">
        <v>40</v>
      </c>
      <c r="J20" s="15">
        <v>42</v>
      </c>
      <c r="K20" s="15">
        <v>11</v>
      </c>
      <c r="L20" s="15">
        <v>2</v>
      </c>
      <c r="M20" s="79">
        <v>4.62</v>
      </c>
      <c r="N20" s="101">
        <v>4.62</v>
      </c>
      <c r="O20" s="63">
        <v>2530</v>
      </c>
      <c r="P20" s="64">
        <f>Table2245789101123456789101112131415161718192021222324252627282930313233343536373839404142434445464748[[#This Row],[PEMBULATAN]]*O20</f>
        <v>11688.6</v>
      </c>
    </row>
    <row r="21" spans="1:16" ht="26.25" customHeight="1" x14ac:dyDescent="0.2">
      <c r="A21" s="13"/>
      <c r="B21" s="73"/>
      <c r="C21" s="71" t="s">
        <v>6235</v>
      </c>
      <c r="D21" s="76" t="s">
        <v>69</v>
      </c>
      <c r="E21" s="12" t="s">
        <v>62</v>
      </c>
      <c r="F21" s="74" t="s">
        <v>523</v>
      </c>
      <c r="G21" s="12" t="s">
        <v>63</v>
      </c>
      <c r="H21" s="75" t="s">
        <v>5967</v>
      </c>
      <c r="I21" s="15">
        <v>27</v>
      </c>
      <c r="J21" s="15">
        <v>23</v>
      </c>
      <c r="K21" s="15">
        <v>14</v>
      </c>
      <c r="L21" s="15">
        <v>1</v>
      </c>
      <c r="M21" s="79">
        <v>2.1735000000000002</v>
      </c>
      <c r="N21" s="101">
        <v>2.1735000000000002</v>
      </c>
      <c r="O21" s="63">
        <v>2530</v>
      </c>
      <c r="P21" s="64">
        <f>Table2245789101123456789101112131415161718192021222324252627282930313233343536373839404142434445464748[[#This Row],[PEMBULATAN]]*O21</f>
        <v>5498.9550000000008</v>
      </c>
    </row>
    <row r="22" spans="1:16" ht="26.25" customHeight="1" x14ac:dyDescent="0.2">
      <c r="A22" s="13"/>
      <c r="B22" s="73"/>
      <c r="C22" s="71" t="s">
        <v>6236</v>
      </c>
      <c r="D22" s="76" t="s">
        <v>69</v>
      </c>
      <c r="E22" s="12" t="s">
        <v>62</v>
      </c>
      <c r="F22" s="74" t="s">
        <v>523</v>
      </c>
      <c r="G22" s="12" t="s">
        <v>63</v>
      </c>
      <c r="H22" s="75" t="s">
        <v>5967</v>
      </c>
      <c r="I22" s="15">
        <v>82</v>
      </c>
      <c r="J22" s="15">
        <v>54</v>
      </c>
      <c r="K22" s="15">
        <v>20</v>
      </c>
      <c r="L22" s="15">
        <v>3</v>
      </c>
      <c r="M22" s="79">
        <v>22.14</v>
      </c>
      <c r="N22" s="101">
        <v>22.14</v>
      </c>
      <c r="O22" s="63">
        <v>2530</v>
      </c>
      <c r="P22" s="64">
        <f>Table2245789101123456789101112131415161718192021222324252627282930313233343536373839404142434445464748[[#This Row],[PEMBULATAN]]*O22</f>
        <v>56014.200000000004</v>
      </c>
    </row>
    <row r="23" spans="1:16" ht="26.25" customHeight="1" x14ac:dyDescent="0.2">
      <c r="A23" s="13"/>
      <c r="B23" s="73"/>
      <c r="C23" s="71" t="s">
        <v>6237</v>
      </c>
      <c r="D23" s="76" t="s">
        <v>69</v>
      </c>
      <c r="E23" s="12" t="s">
        <v>62</v>
      </c>
      <c r="F23" s="74" t="s">
        <v>523</v>
      </c>
      <c r="G23" s="12" t="s">
        <v>63</v>
      </c>
      <c r="H23" s="75" t="s">
        <v>5967</v>
      </c>
      <c r="I23" s="15">
        <v>39</v>
      </c>
      <c r="J23" s="15">
        <v>39</v>
      </c>
      <c r="K23" s="15">
        <v>37</v>
      </c>
      <c r="L23" s="15">
        <v>6</v>
      </c>
      <c r="M23" s="79">
        <v>14.06925</v>
      </c>
      <c r="N23" s="101">
        <v>14.06925</v>
      </c>
      <c r="O23" s="63">
        <v>2530</v>
      </c>
      <c r="P23" s="64">
        <f>Table2245789101123456789101112131415161718192021222324252627282930313233343536373839404142434445464748[[#This Row],[PEMBULATAN]]*O23</f>
        <v>35595.202499999999</v>
      </c>
    </row>
    <row r="24" spans="1:16" ht="26.25" customHeight="1" x14ac:dyDescent="0.2">
      <c r="A24" s="13"/>
      <c r="B24" s="73"/>
      <c r="C24" s="71" t="s">
        <v>6238</v>
      </c>
      <c r="D24" s="76" t="s">
        <v>69</v>
      </c>
      <c r="E24" s="12" t="s">
        <v>62</v>
      </c>
      <c r="F24" s="74" t="s">
        <v>523</v>
      </c>
      <c r="G24" s="12" t="s">
        <v>63</v>
      </c>
      <c r="H24" s="75" t="s">
        <v>5967</v>
      </c>
      <c r="I24" s="15">
        <v>40</v>
      </c>
      <c r="J24" s="15">
        <v>39</v>
      </c>
      <c r="K24" s="15">
        <v>10</v>
      </c>
      <c r="L24" s="15">
        <v>2</v>
      </c>
      <c r="M24" s="79">
        <v>3.9</v>
      </c>
      <c r="N24" s="101">
        <v>3.9</v>
      </c>
      <c r="O24" s="63">
        <v>2530</v>
      </c>
      <c r="P24" s="64">
        <f>Table2245789101123456789101112131415161718192021222324252627282930313233343536373839404142434445464748[[#This Row],[PEMBULATAN]]*O24</f>
        <v>9867</v>
      </c>
    </row>
    <row r="25" spans="1:16" ht="26.25" customHeight="1" x14ac:dyDescent="0.2">
      <c r="A25" s="13"/>
      <c r="B25" s="73"/>
      <c r="C25" s="71" t="s">
        <v>6239</v>
      </c>
      <c r="D25" s="76" t="s">
        <v>69</v>
      </c>
      <c r="E25" s="12" t="s">
        <v>62</v>
      </c>
      <c r="F25" s="74" t="s">
        <v>523</v>
      </c>
      <c r="G25" s="12" t="s">
        <v>63</v>
      </c>
      <c r="H25" s="75" t="s">
        <v>5967</v>
      </c>
      <c r="I25" s="15">
        <v>73</v>
      </c>
      <c r="J25" s="15">
        <v>48</v>
      </c>
      <c r="K25" s="15">
        <v>15</v>
      </c>
      <c r="L25" s="15">
        <v>8</v>
      </c>
      <c r="M25" s="79">
        <v>13.14</v>
      </c>
      <c r="N25" s="101">
        <v>13.14</v>
      </c>
      <c r="O25" s="63">
        <v>2530</v>
      </c>
      <c r="P25" s="64">
        <f>Table2245789101123456789101112131415161718192021222324252627282930313233343536373839404142434445464748[[#This Row],[PEMBULATAN]]*O25</f>
        <v>33244.200000000004</v>
      </c>
    </row>
    <row r="26" spans="1:16" ht="26.25" customHeight="1" x14ac:dyDescent="0.2">
      <c r="A26" s="13"/>
      <c r="B26" s="73"/>
      <c r="C26" s="71" t="s">
        <v>6240</v>
      </c>
      <c r="D26" s="76" t="s">
        <v>69</v>
      </c>
      <c r="E26" s="12" t="s">
        <v>62</v>
      </c>
      <c r="F26" s="74" t="s">
        <v>523</v>
      </c>
      <c r="G26" s="12" t="s">
        <v>63</v>
      </c>
      <c r="H26" s="75" t="s">
        <v>5967</v>
      </c>
      <c r="I26" s="15">
        <v>90</v>
      </c>
      <c r="J26" s="15">
        <v>56</v>
      </c>
      <c r="K26" s="15">
        <v>32</v>
      </c>
      <c r="L26" s="15">
        <v>18</v>
      </c>
      <c r="M26" s="79">
        <v>40.32</v>
      </c>
      <c r="N26" s="101">
        <v>41</v>
      </c>
      <c r="O26" s="63">
        <v>2530</v>
      </c>
      <c r="P26" s="64">
        <f>Table2245789101123456789101112131415161718192021222324252627282930313233343536373839404142434445464748[[#This Row],[PEMBULATAN]]*O26</f>
        <v>103730</v>
      </c>
    </row>
    <row r="27" spans="1:16" ht="26.25" customHeight="1" x14ac:dyDescent="0.2">
      <c r="A27" s="13"/>
      <c r="B27" s="73"/>
      <c r="C27" s="71" t="s">
        <v>6241</v>
      </c>
      <c r="D27" s="76" t="s">
        <v>69</v>
      </c>
      <c r="E27" s="12" t="s">
        <v>62</v>
      </c>
      <c r="F27" s="74" t="s">
        <v>523</v>
      </c>
      <c r="G27" s="12" t="s">
        <v>63</v>
      </c>
      <c r="H27" s="75" t="s">
        <v>5967</v>
      </c>
      <c r="I27" s="15">
        <v>83</v>
      </c>
      <c r="J27" s="15">
        <v>55</v>
      </c>
      <c r="K27" s="15">
        <v>30</v>
      </c>
      <c r="L27" s="15">
        <v>10</v>
      </c>
      <c r="M27" s="79">
        <v>34.237499999999997</v>
      </c>
      <c r="N27" s="101">
        <v>34.237499999999997</v>
      </c>
      <c r="O27" s="63">
        <v>2530</v>
      </c>
      <c r="P27" s="64">
        <f>Table2245789101123456789101112131415161718192021222324252627282930313233343536373839404142434445464748[[#This Row],[PEMBULATAN]]*O27</f>
        <v>86620.875</v>
      </c>
    </row>
    <row r="28" spans="1:16" ht="26.25" customHeight="1" x14ac:dyDescent="0.2">
      <c r="A28" s="13"/>
      <c r="B28" s="73"/>
      <c r="C28" s="71" t="s">
        <v>6242</v>
      </c>
      <c r="D28" s="76" t="s">
        <v>69</v>
      </c>
      <c r="E28" s="12" t="s">
        <v>62</v>
      </c>
      <c r="F28" s="74" t="s">
        <v>523</v>
      </c>
      <c r="G28" s="12" t="s">
        <v>63</v>
      </c>
      <c r="H28" s="75" t="s">
        <v>5967</v>
      </c>
      <c r="I28" s="15">
        <v>60</v>
      </c>
      <c r="J28" s="15">
        <v>30</v>
      </c>
      <c r="K28" s="15">
        <v>10</v>
      </c>
      <c r="L28" s="15">
        <v>4</v>
      </c>
      <c r="M28" s="79">
        <v>4.5</v>
      </c>
      <c r="N28" s="101">
        <v>4.5</v>
      </c>
      <c r="O28" s="63">
        <v>2530</v>
      </c>
      <c r="P28" s="64">
        <f>Table2245789101123456789101112131415161718192021222324252627282930313233343536373839404142434445464748[[#This Row],[PEMBULATAN]]*O28</f>
        <v>11385</v>
      </c>
    </row>
    <row r="29" spans="1:16" ht="26.25" customHeight="1" x14ac:dyDescent="0.2">
      <c r="A29" s="13"/>
      <c r="B29" s="73"/>
      <c r="C29" s="71" t="s">
        <v>6243</v>
      </c>
      <c r="D29" s="76" t="s">
        <v>69</v>
      </c>
      <c r="E29" s="12" t="s">
        <v>62</v>
      </c>
      <c r="F29" s="74" t="s">
        <v>523</v>
      </c>
      <c r="G29" s="12" t="s">
        <v>63</v>
      </c>
      <c r="H29" s="75" t="s">
        <v>5967</v>
      </c>
      <c r="I29" s="15">
        <v>44</v>
      </c>
      <c r="J29" s="15">
        <v>46</v>
      </c>
      <c r="K29" s="15">
        <v>10</v>
      </c>
      <c r="L29" s="15">
        <v>3</v>
      </c>
      <c r="M29" s="79">
        <v>5.0599999999999996</v>
      </c>
      <c r="N29" s="101">
        <v>5.0599999999999996</v>
      </c>
      <c r="O29" s="63">
        <v>2530</v>
      </c>
      <c r="P29" s="64">
        <f>Table2245789101123456789101112131415161718192021222324252627282930313233343536373839404142434445464748[[#This Row],[PEMBULATAN]]*O29</f>
        <v>12801.8</v>
      </c>
    </row>
    <row r="30" spans="1:16" ht="26.25" customHeight="1" x14ac:dyDescent="0.2">
      <c r="A30" s="13"/>
      <c r="B30" s="73"/>
      <c r="C30" s="71" t="s">
        <v>6244</v>
      </c>
      <c r="D30" s="76" t="s">
        <v>69</v>
      </c>
      <c r="E30" s="12" t="s">
        <v>62</v>
      </c>
      <c r="F30" s="74" t="s">
        <v>523</v>
      </c>
      <c r="G30" s="12" t="s">
        <v>63</v>
      </c>
      <c r="H30" s="75" t="s">
        <v>5967</v>
      </c>
      <c r="I30" s="15">
        <v>84</v>
      </c>
      <c r="J30" s="15">
        <v>60</v>
      </c>
      <c r="K30" s="15">
        <v>25</v>
      </c>
      <c r="L30" s="15">
        <v>17</v>
      </c>
      <c r="M30" s="79">
        <v>31.5</v>
      </c>
      <c r="N30" s="101">
        <v>31.5</v>
      </c>
      <c r="O30" s="63">
        <v>2530</v>
      </c>
      <c r="P30" s="64">
        <f>Table2245789101123456789101112131415161718192021222324252627282930313233343536373839404142434445464748[[#This Row],[PEMBULATAN]]*O30</f>
        <v>79695</v>
      </c>
    </row>
    <row r="31" spans="1:16" ht="26.25" customHeight="1" x14ac:dyDescent="0.2">
      <c r="A31" s="13"/>
      <c r="B31" s="73"/>
      <c r="C31" s="71" t="s">
        <v>6245</v>
      </c>
      <c r="D31" s="76" t="s">
        <v>69</v>
      </c>
      <c r="E31" s="12" t="s">
        <v>62</v>
      </c>
      <c r="F31" s="74" t="s">
        <v>523</v>
      </c>
      <c r="G31" s="12" t="s">
        <v>63</v>
      </c>
      <c r="H31" s="75" t="s">
        <v>5967</v>
      </c>
      <c r="I31" s="15">
        <v>94</v>
      </c>
      <c r="J31" s="15">
        <v>47</v>
      </c>
      <c r="K31" s="15">
        <v>40</v>
      </c>
      <c r="L31" s="15">
        <v>21</v>
      </c>
      <c r="M31" s="79">
        <v>44.18</v>
      </c>
      <c r="N31" s="101">
        <v>44.18</v>
      </c>
      <c r="O31" s="63">
        <v>2530</v>
      </c>
      <c r="P31" s="64">
        <f>Table2245789101123456789101112131415161718192021222324252627282930313233343536373839404142434445464748[[#This Row],[PEMBULATAN]]*O31</f>
        <v>111775.4</v>
      </c>
    </row>
    <row r="32" spans="1:16" ht="26.25" customHeight="1" x14ac:dyDescent="0.2">
      <c r="A32" s="13"/>
      <c r="B32" s="73"/>
      <c r="C32" s="71" t="s">
        <v>6246</v>
      </c>
      <c r="D32" s="76" t="s">
        <v>69</v>
      </c>
      <c r="E32" s="12" t="s">
        <v>62</v>
      </c>
      <c r="F32" s="74" t="s">
        <v>523</v>
      </c>
      <c r="G32" s="12" t="s">
        <v>63</v>
      </c>
      <c r="H32" s="75" t="s">
        <v>5967</v>
      </c>
      <c r="I32" s="15">
        <v>71</v>
      </c>
      <c r="J32" s="15">
        <v>26</v>
      </c>
      <c r="K32" s="15">
        <v>21</v>
      </c>
      <c r="L32" s="15">
        <v>7</v>
      </c>
      <c r="M32" s="79">
        <v>9.6914999999999996</v>
      </c>
      <c r="N32" s="101">
        <v>9.6914999999999996</v>
      </c>
      <c r="O32" s="63">
        <v>2530</v>
      </c>
      <c r="P32" s="64">
        <f>Table2245789101123456789101112131415161718192021222324252627282930313233343536373839404142434445464748[[#This Row],[PEMBULATAN]]*O32</f>
        <v>24519.494999999999</v>
      </c>
    </row>
    <row r="33" spans="1:16" ht="26.25" customHeight="1" x14ac:dyDescent="0.2">
      <c r="A33" s="13"/>
      <c r="B33" s="73"/>
      <c r="C33" s="71" t="s">
        <v>6247</v>
      </c>
      <c r="D33" s="76" t="s">
        <v>69</v>
      </c>
      <c r="E33" s="12" t="s">
        <v>62</v>
      </c>
      <c r="F33" s="74" t="s">
        <v>523</v>
      </c>
      <c r="G33" s="12" t="s">
        <v>63</v>
      </c>
      <c r="H33" s="75" t="s">
        <v>5967</v>
      </c>
      <c r="I33" s="15">
        <v>110</v>
      </c>
      <c r="J33" s="15">
        <v>30</v>
      </c>
      <c r="K33" s="15">
        <v>10</v>
      </c>
      <c r="L33" s="15">
        <v>8</v>
      </c>
      <c r="M33" s="79">
        <v>8.25</v>
      </c>
      <c r="N33" s="101">
        <v>8.25</v>
      </c>
      <c r="O33" s="63">
        <v>2530</v>
      </c>
      <c r="P33" s="64">
        <f>Table2245789101123456789101112131415161718192021222324252627282930313233343536373839404142434445464748[[#This Row],[PEMBULATAN]]*O33</f>
        <v>20872.5</v>
      </c>
    </row>
    <row r="34" spans="1:16" ht="26.25" customHeight="1" x14ac:dyDescent="0.2">
      <c r="A34" s="13"/>
      <c r="B34" s="73"/>
      <c r="C34" s="71" t="s">
        <v>6248</v>
      </c>
      <c r="D34" s="76" t="s">
        <v>69</v>
      </c>
      <c r="E34" s="12" t="s">
        <v>62</v>
      </c>
      <c r="F34" s="74" t="s">
        <v>523</v>
      </c>
      <c r="G34" s="12" t="s">
        <v>63</v>
      </c>
      <c r="H34" s="75" t="s">
        <v>5967</v>
      </c>
      <c r="I34" s="15">
        <v>62</v>
      </c>
      <c r="J34" s="15">
        <v>46</v>
      </c>
      <c r="K34" s="15">
        <v>32</v>
      </c>
      <c r="L34" s="15">
        <v>10</v>
      </c>
      <c r="M34" s="79">
        <v>22.815999999999999</v>
      </c>
      <c r="N34" s="101">
        <v>22.815999999999999</v>
      </c>
      <c r="O34" s="63">
        <v>2530</v>
      </c>
      <c r="P34" s="64">
        <f>Table2245789101123456789101112131415161718192021222324252627282930313233343536373839404142434445464748[[#This Row],[PEMBULATAN]]*O34</f>
        <v>57724.479999999996</v>
      </c>
    </row>
    <row r="35" spans="1:16" ht="26.25" customHeight="1" x14ac:dyDescent="0.2">
      <c r="A35" s="13"/>
      <c r="B35" s="73"/>
      <c r="C35" s="71" t="s">
        <v>6249</v>
      </c>
      <c r="D35" s="76" t="s">
        <v>69</v>
      </c>
      <c r="E35" s="12" t="s">
        <v>62</v>
      </c>
      <c r="F35" s="74" t="s">
        <v>523</v>
      </c>
      <c r="G35" s="12" t="s">
        <v>63</v>
      </c>
      <c r="H35" s="75" t="s">
        <v>5967</v>
      </c>
      <c r="I35" s="15">
        <v>64</v>
      </c>
      <c r="J35" s="15">
        <v>61</v>
      </c>
      <c r="K35" s="15">
        <v>6</v>
      </c>
      <c r="L35" s="15">
        <v>3</v>
      </c>
      <c r="M35" s="79">
        <v>5.8559999999999999</v>
      </c>
      <c r="N35" s="101">
        <v>5.8559999999999999</v>
      </c>
      <c r="O35" s="63">
        <v>2530</v>
      </c>
      <c r="P35" s="64">
        <f>Table2245789101123456789101112131415161718192021222324252627282930313233343536373839404142434445464748[[#This Row],[PEMBULATAN]]*O35</f>
        <v>14815.68</v>
      </c>
    </row>
    <row r="36" spans="1:16" ht="26.25" customHeight="1" x14ac:dyDescent="0.2">
      <c r="A36" s="13"/>
      <c r="B36" s="106"/>
      <c r="C36" s="71" t="s">
        <v>6250</v>
      </c>
      <c r="D36" s="76" t="s">
        <v>69</v>
      </c>
      <c r="E36" s="12" t="s">
        <v>62</v>
      </c>
      <c r="F36" s="74" t="s">
        <v>523</v>
      </c>
      <c r="G36" s="12" t="s">
        <v>63</v>
      </c>
      <c r="H36" s="75" t="s">
        <v>5967</v>
      </c>
      <c r="I36" s="15">
        <v>106</v>
      </c>
      <c r="J36" s="15">
        <v>62</v>
      </c>
      <c r="K36" s="15">
        <v>10</v>
      </c>
      <c r="L36" s="15">
        <v>9</v>
      </c>
      <c r="M36" s="79">
        <v>16.43</v>
      </c>
      <c r="N36" s="101">
        <v>17</v>
      </c>
      <c r="O36" s="63">
        <v>2530</v>
      </c>
      <c r="P36" s="64">
        <f>Table2245789101123456789101112131415161718192021222324252627282930313233343536373839404142434445464748[[#This Row],[PEMBULATAN]]*O36</f>
        <v>43010</v>
      </c>
    </row>
    <row r="37" spans="1:16" ht="26.25" customHeight="1" x14ac:dyDescent="0.2">
      <c r="A37" s="13"/>
      <c r="B37" s="73" t="s">
        <v>6251</v>
      </c>
      <c r="C37" s="71" t="s">
        <v>6252</v>
      </c>
      <c r="D37" s="76" t="s">
        <v>69</v>
      </c>
      <c r="E37" s="12" t="s">
        <v>62</v>
      </c>
      <c r="F37" s="74" t="s">
        <v>523</v>
      </c>
      <c r="G37" s="12" t="s">
        <v>63</v>
      </c>
      <c r="H37" s="75" t="s">
        <v>5967</v>
      </c>
      <c r="I37" s="15">
        <v>20</v>
      </c>
      <c r="J37" s="15">
        <v>39</v>
      </c>
      <c r="K37" s="15">
        <v>11</v>
      </c>
      <c r="L37" s="15">
        <v>2</v>
      </c>
      <c r="M37" s="79">
        <v>2.145</v>
      </c>
      <c r="N37" s="101">
        <v>2.145</v>
      </c>
      <c r="O37" s="63">
        <v>2530</v>
      </c>
      <c r="P37" s="64">
        <f>Table2245789101123456789101112131415161718192021222324252627282930313233343536373839404142434445464748[[#This Row],[PEMBULATAN]]*O37</f>
        <v>5426.85</v>
      </c>
    </row>
    <row r="38" spans="1:16" ht="26.25" customHeight="1" x14ac:dyDescent="0.2">
      <c r="A38" s="13"/>
      <c r="B38" s="73"/>
      <c r="C38" s="71" t="s">
        <v>6253</v>
      </c>
      <c r="D38" s="76" t="s">
        <v>69</v>
      </c>
      <c r="E38" s="12" t="s">
        <v>62</v>
      </c>
      <c r="F38" s="74" t="s">
        <v>523</v>
      </c>
      <c r="G38" s="12" t="s">
        <v>63</v>
      </c>
      <c r="H38" s="75" t="s">
        <v>5967</v>
      </c>
      <c r="I38" s="15">
        <v>45</v>
      </c>
      <c r="J38" s="15">
        <v>32</v>
      </c>
      <c r="K38" s="15">
        <v>11</v>
      </c>
      <c r="L38" s="15">
        <v>3</v>
      </c>
      <c r="M38" s="79">
        <v>3.96</v>
      </c>
      <c r="N38" s="101">
        <v>3.96</v>
      </c>
      <c r="O38" s="63">
        <v>2530</v>
      </c>
      <c r="P38" s="64">
        <f>Table2245789101123456789101112131415161718192021222324252627282930313233343536373839404142434445464748[[#This Row],[PEMBULATAN]]*O38</f>
        <v>10018.799999999999</v>
      </c>
    </row>
    <row r="39" spans="1:16" ht="26.25" customHeight="1" x14ac:dyDescent="0.2">
      <c r="A39" s="13"/>
      <c r="B39" s="73"/>
      <c r="C39" s="71" t="s">
        <v>6254</v>
      </c>
      <c r="D39" s="76" t="s">
        <v>69</v>
      </c>
      <c r="E39" s="12" t="s">
        <v>62</v>
      </c>
      <c r="F39" s="74" t="s">
        <v>523</v>
      </c>
      <c r="G39" s="12" t="s">
        <v>63</v>
      </c>
      <c r="H39" s="75" t="s">
        <v>5967</v>
      </c>
      <c r="I39" s="15">
        <v>32</v>
      </c>
      <c r="J39" s="15">
        <v>31</v>
      </c>
      <c r="K39" s="15">
        <v>18</v>
      </c>
      <c r="L39" s="15">
        <v>2</v>
      </c>
      <c r="M39" s="79">
        <v>4.4640000000000004</v>
      </c>
      <c r="N39" s="101">
        <v>5</v>
      </c>
      <c r="O39" s="63">
        <v>2530</v>
      </c>
      <c r="P39" s="64">
        <f>Table2245789101123456789101112131415161718192021222324252627282930313233343536373839404142434445464748[[#This Row],[PEMBULATAN]]*O39</f>
        <v>12650</v>
      </c>
    </row>
    <row r="40" spans="1:16" ht="26.25" customHeight="1" x14ac:dyDescent="0.2">
      <c r="A40" s="13"/>
      <c r="B40" s="73"/>
      <c r="C40" s="71" t="s">
        <v>6255</v>
      </c>
      <c r="D40" s="76" t="s">
        <v>69</v>
      </c>
      <c r="E40" s="12" t="s">
        <v>62</v>
      </c>
      <c r="F40" s="74" t="s">
        <v>523</v>
      </c>
      <c r="G40" s="12" t="s">
        <v>63</v>
      </c>
      <c r="H40" s="75" t="s">
        <v>5967</v>
      </c>
      <c r="I40" s="15">
        <v>60</v>
      </c>
      <c r="J40" s="15">
        <v>40</v>
      </c>
      <c r="K40" s="15">
        <v>20</v>
      </c>
      <c r="L40" s="15">
        <v>7</v>
      </c>
      <c r="M40" s="79">
        <v>12</v>
      </c>
      <c r="N40" s="101">
        <v>12</v>
      </c>
      <c r="O40" s="63">
        <v>2530</v>
      </c>
      <c r="P40" s="64">
        <f>Table2245789101123456789101112131415161718192021222324252627282930313233343536373839404142434445464748[[#This Row],[PEMBULATAN]]*O40</f>
        <v>30360</v>
      </c>
    </row>
    <row r="41" spans="1:16" ht="26.25" customHeight="1" x14ac:dyDescent="0.2">
      <c r="A41" s="13"/>
      <c r="B41" s="106"/>
      <c r="C41" s="71" t="s">
        <v>6256</v>
      </c>
      <c r="D41" s="76" t="s">
        <v>69</v>
      </c>
      <c r="E41" s="12" t="s">
        <v>62</v>
      </c>
      <c r="F41" s="74" t="s">
        <v>523</v>
      </c>
      <c r="G41" s="12" t="s">
        <v>63</v>
      </c>
      <c r="H41" s="75" t="s">
        <v>5967</v>
      </c>
      <c r="I41" s="15">
        <v>36</v>
      </c>
      <c r="J41" s="15">
        <v>14</v>
      </c>
      <c r="K41" s="15">
        <v>14</v>
      </c>
      <c r="L41" s="15">
        <v>6</v>
      </c>
      <c r="M41" s="79">
        <v>1.764</v>
      </c>
      <c r="N41" s="101">
        <v>6</v>
      </c>
      <c r="O41" s="63">
        <v>2530</v>
      </c>
      <c r="P41" s="64">
        <f>Table2245789101123456789101112131415161718192021222324252627282930313233343536373839404142434445464748[[#This Row],[PEMBULATAN]]*O41</f>
        <v>15180</v>
      </c>
    </row>
    <row r="42" spans="1:16" ht="26.25" customHeight="1" x14ac:dyDescent="0.2">
      <c r="A42" s="13"/>
      <c r="B42" s="73" t="s">
        <v>6257</v>
      </c>
      <c r="C42" s="71" t="s">
        <v>6258</v>
      </c>
      <c r="D42" s="76" t="s">
        <v>69</v>
      </c>
      <c r="E42" s="12" t="s">
        <v>62</v>
      </c>
      <c r="F42" s="74" t="s">
        <v>523</v>
      </c>
      <c r="G42" s="12" t="s">
        <v>63</v>
      </c>
      <c r="H42" s="75" t="s">
        <v>5967</v>
      </c>
      <c r="I42" s="15">
        <v>61</v>
      </c>
      <c r="J42" s="15">
        <v>42</v>
      </c>
      <c r="K42" s="15">
        <v>74</v>
      </c>
      <c r="L42" s="15">
        <v>31</v>
      </c>
      <c r="M42" s="79">
        <v>47.396999999999998</v>
      </c>
      <c r="N42" s="101">
        <v>48</v>
      </c>
      <c r="O42" s="63">
        <v>2530</v>
      </c>
      <c r="P42" s="64">
        <f>Table2245789101123456789101112131415161718192021222324252627282930313233343536373839404142434445464748[[#This Row],[PEMBULATAN]]*O42</f>
        <v>121440</v>
      </c>
    </row>
    <row r="43" spans="1:16" ht="26.25" customHeight="1" x14ac:dyDescent="0.2">
      <c r="A43" s="13"/>
      <c r="B43" s="73"/>
      <c r="C43" s="71" t="s">
        <v>6259</v>
      </c>
      <c r="D43" s="76" t="s">
        <v>69</v>
      </c>
      <c r="E43" s="12" t="s">
        <v>62</v>
      </c>
      <c r="F43" s="74" t="s">
        <v>523</v>
      </c>
      <c r="G43" s="12" t="s">
        <v>63</v>
      </c>
      <c r="H43" s="75" t="s">
        <v>5967</v>
      </c>
      <c r="I43" s="15">
        <v>61</v>
      </c>
      <c r="J43" s="15">
        <v>42</v>
      </c>
      <c r="K43" s="15">
        <v>74</v>
      </c>
      <c r="L43" s="15">
        <v>31</v>
      </c>
      <c r="M43" s="79">
        <v>47.396999999999998</v>
      </c>
      <c r="N43" s="101">
        <v>48</v>
      </c>
      <c r="O43" s="63">
        <v>2530</v>
      </c>
      <c r="P43" s="64">
        <f>Table2245789101123456789101112131415161718192021222324252627282930313233343536373839404142434445464748[[#This Row],[PEMBULATAN]]*O43</f>
        <v>121440</v>
      </c>
    </row>
    <row r="44" spans="1:16" ht="26.25" customHeight="1" x14ac:dyDescent="0.2">
      <c r="A44" s="13"/>
      <c r="B44" s="73"/>
      <c r="C44" s="71" t="s">
        <v>6260</v>
      </c>
      <c r="D44" s="76" t="s">
        <v>69</v>
      </c>
      <c r="E44" s="12" t="s">
        <v>62</v>
      </c>
      <c r="F44" s="74" t="s">
        <v>523</v>
      </c>
      <c r="G44" s="12" t="s">
        <v>63</v>
      </c>
      <c r="H44" s="75" t="s">
        <v>5967</v>
      </c>
      <c r="I44" s="15">
        <v>61</v>
      </c>
      <c r="J44" s="15">
        <v>42</v>
      </c>
      <c r="K44" s="15">
        <v>74</v>
      </c>
      <c r="L44" s="15">
        <v>31</v>
      </c>
      <c r="M44" s="79">
        <v>47.396999999999998</v>
      </c>
      <c r="N44" s="101">
        <v>48</v>
      </c>
      <c r="O44" s="63">
        <v>2530</v>
      </c>
      <c r="P44" s="64">
        <f>Table2245789101123456789101112131415161718192021222324252627282930313233343536373839404142434445464748[[#This Row],[PEMBULATAN]]*O44</f>
        <v>121440</v>
      </c>
    </row>
    <row r="45" spans="1:16" ht="26.25" customHeight="1" x14ac:dyDescent="0.2">
      <c r="A45" s="13"/>
      <c r="B45" s="106"/>
      <c r="C45" s="8" t="s">
        <v>6261</v>
      </c>
      <c r="D45" s="74" t="s">
        <v>69</v>
      </c>
      <c r="E45" s="12" t="s">
        <v>62</v>
      </c>
      <c r="F45" s="74" t="s">
        <v>523</v>
      </c>
      <c r="G45" s="12" t="s">
        <v>63</v>
      </c>
      <c r="H45" s="9" t="s">
        <v>5967</v>
      </c>
      <c r="I45" s="1">
        <v>61</v>
      </c>
      <c r="J45" s="1">
        <v>42</v>
      </c>
      <c r="K45" s="1">
        <v>74</v>
      </c>
      <c r="L45" s="1">
        <v>31</v>
      </c>
      <c r="M45" s="78">
        <v>47.396999999999998</v>
      </c>
      <c r="N45" s="101">
        <v>48</v>
      </c>
      <c r="O45" s="63">
        <v>2530</v>
      </c>
      <c r="P45" s="64">
        <f>Table2245789101123456789101112131415161718192021222324252627282930313233343536373839404142434445464748[[#This Row],[PEMBULATAN]]*O45</f>
        <v>121440</v>
      </c>
    </row>
    <row r="46" spans="1:16" ht="26.25" customHeight="1" x14ac:dyDescent="0.2">
      <c r="A46" s="13"/>
      <c r="B46" s="73" t="s">
        <v>6262</v>
      </c>
      <c r="C46" s="94" t="s">
        <v>6263</v>
      </c>
      <c r="D46" s="95" t="s">
        <v>69</v>
      </c>
      <c r="E46" s="96" t="s">
        <v>62</v>
      </c>
      <c r="F46" s="97" t="s">
        <v>523</v>
      </c>
      <c r="G46" s="96" t="s">
        <v>63</v>
      </c>
      <c r="H46" s="98" t="s">
        <v>5967</v>
      </c>
      <c r="I46" s="99">
        <v>24</v>
      </c>
      <c r="J46" s="99">
        <v>22</v>
      </c>
      <c r="K46" s="99">
        <v>14</v>
      </c>
      <c r="L46" s="99">
        <v>3</v>
      </c>
      <c r="M46" s="100">
        <v>1.8480000000000001</v>
      </c>
      <c r="N46" s="105">
        <v>3</v>
      </c>
      <c r="O46" s="63">
        <v>2530</v>
      </c>
      <c r="P46" s="64">
        <f>Table2245789101123456789101112131415161718192021222324252627282930313233343536373839404142434445464748[[#This Row],[PEMBULATAN]]*O46</f>
        <v>7590</v>
      </c>
    </row>
    <row r="47" spans="1:16" ht="22.5" customHeight="1" x14ac:dyDescent="0.2">
      <c r="A47" s="165" t="s">
        <v>30</v>
      </c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7"/>
      <c r="M47" s="77">
        <f>SUBTOTAL(109,Table2245789101123456789101112131415161718192021222324252627282930313233343536373839404142434445464748[KG VOLUME])</f>
        <v>1036.00325</v>
      </c>
      <c r="N47" s="67">
        <f>SUM(N3:N46)</f>
        <v>1047.2932499999997</v>
      </c>
      <c r="O47" s="168">
        <f>SUM(P3:P46)</f>
        <v>2649651.9224999999</v>
      </c>
      <c r="P47" s="169"/>
    </row>
    <row r="48" spans="1:16" ht="18" customHeight="1" x14ac:dyDescent="0.2">
      <c r="A48" s="84"/>
      <c r="B48" s="55" t="s">
        <v>42</v>
      </c>
      <c r="C48" s="54"/>
      <c r="D48" s="56" t="s">
        <v>43</v>
      </c>
      <c r="E48" s="84"/>
      <c r="F48" s="84"/>
      <c r="G48" s="84"/>
      <c r="H48" s="84"/>
      <c r="I48" s="84"/>
      <c r="J48" s="84"/>
      <c r="K48" s="84"/>
      <c r="L48" s="84"/>
      <c r="M48" s="85"/>
      <c r="N48" s="86" t="s">
        <v>51</v>
      </c>
      <c r="O48" s="87"/>
      <c r="P48" s="87">
        <f>O47*10%</f>
        <v>264965.19225000002</v>
      </c>
    </row>
    <row r="49" spans="1:16" ht="18" customHeight="1" thickBot="1" x14ac:dyDescent="0.25">
      <c r="A49" s="84"/>
      <c r="B49" s="55"/>
      <c r="C49" s="54"/>
      <c r="D49" s="56"/>
      <c r="E49" s="84"/>
      <c r="F49" s="84"/>
      <c r="G49" s="84"/>
      <c r="H49" s="84"/>
      <c r="I49" s="84"/>
      <c r="J49" s="84"/>
      <c r="K49" s="84"/>
      <c r="L49" s="84"/>
      <c r="M49" s="85"/>
      <c r="N49" s="88" t="s">
        <v>52</v>
      </c>
      <c r="O49" s="89"/>
      <c r="P49" s="89">
        <f>O47-P48</f>
        <v>2384686.73025</v>
      </c>
    </row>
    <row r="50" spans="1:16" ht="18" customHeight="1" x14ac:dyDescent="0.2">
      <c r="A50" s="10"/>
      <c r="H50" s="62"/>
      <c r="N50" s="61" t="s">
        <v>31</v>
      </c>
      <c r="P50" s="68">
        <f>P49*1%</f>
        <v>23846.867302499999</v>
      </c>
    </row>
    <row r="51" spans="1:16" ht="18" customHeight="1" thickBot="1" x14ac:dyDescent="0.25">
      <c r="A51" s="10"/>
      <c r="H51" s="62"/>
      <c r="N51" s="61" t="s">
        <v>53</v>
      </c>
      <c r="P51" s="70">
        <f>P49*2%</f>
        <v>47693.734604999998</v>
      </c>
    </row>
    <row r="52" spans="1:16" ht="18" customHeight="1" x14ac:dyDescent="0.2">
      <c r="A52" s="10"/>
      <c r="H52" s="62"/>
      <c r="N52" s="65" t="s">
        <v>32</v>
      </c>
      <c r="O52" s="66"/>
      <c r="P52" s="69">
        <f>P49+P50-P51</f>
        <v>2360839.8629475003</v>
      </c>
    </row>
    <row r="54" spans="1:16" x14ac:dyDescent="0.2">
      <c r="A54" s="10"/>
      <c r="H54" s="62"/>
      <c r="P54" s="70"/>
    </row>
    <row r="55" spans="1:16" x14ac:dyDescent="0.2">
      <c r="A55" s="10"/>
      <c r="H55" s="62"/>
      <c r="O55" s="57"/>
      <c r="P55" s="70"/>
    </row>
    <row r="56" spans="1:16" s="3" customFormat="1" x14ac:dyDescent="0.25">
      <c r="A56" s="10"/>
      <c r="B56" s="2"/>
      <c r="C56" s="2"/>
      <c r="E56" s="11"/>
      <c r="H56" s="62"/>
      <c r="N56" s="14"/>
      <c r="O56" s="14"/>
      <c r="P56" s="14"/>
    </row>
    <row r="57" spans="1:16" s="3" customFormat="1" x14ac:dyDescent="0.25">
      <c r="A57" s="10"/>
      <c r="B57" s="2"/>
      <c r="C57" s="2"/>
      <c r="E57" s="11"/>
      <c r="H57" s="62"/>
      <c r="N57" s="14"/>
      <c r="O57" s="14"/>
      <c r="P57" s="14"/>
    </row>
    <row r="58" spans="1:16" s="3" customFormat="1" x14ac:dyDescent="0.25">
      <c r="A58" s="10"/>
      <c r="B58" s="2"/>
      <c r="C58" s="2"/>
      <c r="E58" s="11"/>
      <c r="H58" s="62"/>
      <c r="N58" s="14"/>
      <c r="O58" s="14"/>
      <c r="P58" s="14"/>
    </row>
    <row r="59" spans="1:16" s="3" customFormat="1" x14ac:dyDescent="0.25">
      <c r="A59" s="10"/>
      <c r="B59" s="2"/>
      <c r="C59" s="2"/>
      <c r="E59" s="11"/>
      <c r="H59" s="62"/>
      <c r="N59" s="14"/>
      <c r="O59" s="14"/>
      <c r="P59" s="14"/>
    </row>
    <row r="60" spans="1:16" s="3" customFormat="1" x14ac:dyDescent="0.25">
      <c r="A60" s="10"/>
      <c r="B60" s="2"/>
      <c r="C60" s="2"/>
      <c r="E60" s="11"/>
      <c r="H60" s="62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62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62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62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62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2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2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2"/>
      <c r="N67" s="14"/>
      <c r="O67" s="14"/>
      <c r="P67" s="14"/>
    </row>
  </sheetData>
  <mergeCells count="2">
    <mergeCell ref="A47:L47"/>
    <mergeCell ref="O47:P47"/>
  </mergeCells>
  <conditionalFormatting sqref="B3:B44">
    <cfRule type="duplicateValues" dxfId="227" priority="2"/>
  </conditionalFormatting>
  <conditionalFormatting sqref="B45:B46">
    <cfRule type="duplicateValues" dxfId="226" priority="119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03"/>
  <sheetViews>
    <sheetView zoomScale="110" zoomScaleNormal="110" workbookViewId="0">
      <pane xSplit="3" ySplit="2" topLeftCell="D81" activePane="bottomRight" state="frozen"/>
      <selection pane="topRight" activeCell="B1" sqref="B1"/>
      <selection pane="bottomLeft" activeCell="A3" sqref="A3"/>
      <selection pane="bottomRight" activeCell="O94" sqref="O9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1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403927</v>
      </c>
      <c r="B3" s="72" t="s">
        <v>6264</v>
      </c>
      <c r="C3" s="8" t="s">
        <v>6265</v>
      </c>
      <c r="D3" s="74" t="s">
        <v>69</v>
      </c>
      <c r="E3" s="12" t="s">
        <v>63</v>
      </c>
      <c r="F3" s="74" t="s">
        <v>523</v>
      </c>
      <c r="G3" s="12" t="s">
        <v>63</v>
      </c>
      <c r="H3" s="9" t="s">
        <v>5967</v>
      </c>
      <c r="I3" s="1">
        <v>93</v>
      </c>
      <c r="J3" s="1">
        <v>51</v>
      </c>
      <c r="K3" s="1">
        <v>38</v>
      </c>
      <c r="L3" s="1">
        <v>12</v>
      </c>
      <c r="M3" s="78">
        <v>45.058500000000002</v>
      </c>
      <c r="N3" s="101">
        <v>45.058500000000002</v>
      </c>
      <c r="O3" s="63">
        <v>2530</v>
      </c>
      <c r="P3" s="64">
        <f>Table224578910112345678910111213141516171819202122232425262728293031323334353637383940414243444546474849[[#This Row],[PEMBULATAN]]*O3</f>
        <v>113998.005</v>
      </c>
    </row>
    <row r="4" spans="1:16" ht="26.25" customHeight="1" x14ac:dyDescent="0.2">
      <c r="A4" s="13"/>
      <c r="B4" s="73"/>
      <c r="C4" s="71" t="s">
        <v>6266</v>
      </c>
      <c r="D4" s="76" t="s">
        <v>69</v>
      </c>
      <c r="E4" s="12" t="s">
        <v>63</v>
      </c>
      <c r="F4" s="74" t="s">
        <v>523</v>
      </c>
      <c r="G4" s="12" t="s">
        <v>63</v>
      </c>
      <c r="H4" s="75" t="s">
        <v>5967</v>
      </c>
      <c r="I4" s="15">
        <v>50</v>
      </c>
      <c r="J4" s="15">
        <v>30</v>
      </c>
      <c r="K4" s="15">
        <v>26</v>
      </c>
      <c r="L4" s="15">
        <v>4</v>
      </c>
      <c r="M4" s="79">
        <v>9.75</v>
      </c>
      <c r="N4" s="101">
        <v>9.75</v>
      </c>
      <c r="O4" s="63">
        <v>2530</v>
      </c>
      <c r="P4" s="64">
        <f>Table224578910112345678910111213141516171819202122232425262728293031323334353637383940414243444546474849[[#This Row],[PEMBULATAN]]*O4</f>
        <v>24667.5</v>
      </c>
    </row>
    <row r="5" spans="1:16" ht="26.25" customHeight="1" x14ac:dyDescent="0.2">
      <c r="A5" s="13"/>
      <c r="B5" s="73"/>
      <c r="C5" s="71" t="s">
        <v>6267</v>
      </c>
      <c r="D5" s="76" t="s">
        <v>69</v>
      </c>
      <c r="E5" s="12" t="s">
        <v>63</v>
      </c>
      <c r="F5" s="74" t="s">
        <v>523</v>
      </c>
      <c r="G5" s="12" t="s">
        <v>63</v>
      </c>
      <c r="H5" s="75" t="s">
        <v>5967</v>
      </c>
      <c r="I5" s="15">
        <v>70</v>
      </c>
      <c r="J5" s="15">
        <v>50</v>
      </c>
      <c r="K5" s="15">
        <v>23</v>
      </c>
      <c r="L5" s="15">
        <v>13</v>
      </c>
      <c r="M5" s="79">
        <v>20.125</v>
      </c>
      <c r="N5" s="101">
        <v>20.125</v>
      </c>
      <c r="O5" s="63">
        <v>2530</v>
      </c>
      <c r="P5" s="64">
        <f>Table224578910112345678910111213141516171819202122232425262728293031323334353637383940414243444546474849[[#This Row],[PEMBULATAN]]*O5</f>
        <v>50916.25</v>
      </c>
    </row>
    <row r="6" spans="1:16" ht="26.25" customHeight="1" x14ac:dyDescent="0.2">
      <c r="A6" s="13"/>
      <c r="B6" s="73"/>
      <c r="C6" s="71" t="s">
        <v>6268</v>
      </c>
      <c r="D6" s="76" t="s">
        <v>69</v>
      </c>
      <c r="E6" s="12" t="s">
        <v>63</v>
      </c>
      <c r="F6" s="74" t="s">
        <v>523</v>
      </c>
      <c r="G6" s="12" t="s">
        <v>63</v>
      </c>
      <c r="H6" s="75" t="s">
        <v>5967</v>
      </c>
      <c r="I6" s="15">
        <v>30</v>
      </c>
      <c r="J6" s="15">
        <v>230</v>
      </c>
      <c r="K6" s="15">
        <v>12</v>
      </c>
      <c r="L6" s="15">
        <v>2</v>
      </c>
      <c r="M6" s="79">
        <v>20.7</v>
      </c>
      <c r="N6" s="101">
        <v>20.7</v>
      </c>
      <c r="O6" s="63">
        <v>2530</v>
      </c>
      <c r="P6" s="64">
        <f>Table224578910112345678910111213141516171819202122232425262728293031323334353637383940414243444546474849[[#This Row],[PEMBULATAN]]*O6</f>
        <v>52371</v>
      </c>
    </row>
    <row r="7" spans="1:16" ht="26.25" customHeight="1" x14ac:dyDescent="0.2">
      <c r="A7" s="13"/>
      <c r="B7" s="73"/>
      <c r="C7" s="71" t="s">
        <v>6269</v>
      </c>
      <c r="D7" s="76" t="s">
        <v>69</v>
      </c>
      <c r="E7" s="12" t="s">
        <v>63</v>
      </c>
      <c r="F7" s="74" t="s">
        <v>523</v>
      </c>
      <c r="G7" s="12" t="s">
        <v>63</v>
      </c>
      <c r="H7" s="75" t="s">
        <v>5967</v>
      </c>
      <c r="I7" s="15">
        <v>41</v>
      </c>
      <c r="J7" s="15">
        <v>34</v>
      </c>
      <c r="K7" s="15">
        <v>26</v>
      </c>
      <c r="L7" s="15">
        <v>8</v>
      </c>
      <c r="M7" s="79">
        <v>9.0609999999999999</v>
      </c>
      <c r="N7" s="101">
        <v>9.0609999999999999</v>
      </c>
      <c r="O7" s="63">
        <v>2530</v>
      </c>
      <c r="P7" s="64">
        <f>Table224578910112345678910111213141516171819202122232425262728293031323334353637383940414243444546474849[[#This Row],[PEMBULATAN]]*O7</f>
        <v>22924.329999999998</v>
      </c>
    </row>
    <row r="8" spans="1:16" ht="26.25" customHeight="1" x14ac:dyDescent="0.2">
      <c r="A8" s="13"/>
      <c r="B8" s="73"/>
      <c r="C8" s="71" t="s">
        <v>6270</v>
      </c>
      <c r="D8" s="76" t="s">
        <v>69</v>
      </c>
      <c r="E8" s="12" t="s">
        <v>63</v>
      </c>
      <c r="F8" s="74" t="s">
        <v>523</v>
      </c>
      <c r="G8" s="12" t="s">
        <v>63</v>
      </c>
      <c r="H8" s="75" t="s">
        <v>5967</v>
      </c>
      <c r="I8" s="15">
        <v>72</v>
      </c>
      <c r="J8" s="15">
        <v>51</v>
      </c>
      <c r="K8" s="15">
        <v>23</v>
      </c>
      <c r="L8" s="15">
        <v>4</v>
      </c>
      <c r="M8" s="79">
        <v>21.114000000000001</v>
      </c>
      <c r="N8" s="101">
        <v>21.114000000000001</v>
      </c>
      <c r="O8" s="63">
        <v>2530</v>
      </c>
      <c r="P8" s="64">
        <f>Table224578910112345678910111213141516171819202122232425262728293031323334353637383940414243444546474849[[#This Row],[PEMBULATAN]]*O8</f>
        <v>53418.420000000006</v>
      </c>
    </row>
    <row r="9" spans="1:16" ht="26.25" customHeight="1" x14ac:dyDescent="0.2">
      <c r="A9" s="13"/>
      <c r="B9" s="73"/>
      <c r="C9" s="71" t="s">
        <v>6271</v>
      </c>
      <c r="D9" s="76" t="s">
        <v>69</v>
      </c>
      <c r="E9" s="12" t="s">
        <v>63</v>
      </c>
      <c r="F9" s="74" t="s">
        <v>523</v>
      </c>
      <c r="G9" s="12" t="s">
        <v>63</v>
      </c>
      <c r="H9" s="75" t="s">
        <v>5967</v>
      </c>
      <c r="I9" s="15">
        <v>81</v>
      </c>
      <c r="J9" s="15">
        <v>60</v>
      </c>
      <c r="K9" s="15">
        <v>30</v>
      </c>
      <c r="L9" s="15">
        <v>8</v>
      </c>
      <c r="M9" s="79">
        <v>36.450000000000003</v>
      </c>
      <c r="N9" s="101">
        <v>37</v>
      </c>
      <c r="O9" s="63">
        <v>2530</v>
      </c>
      <c r="P9" s="64">
        <f>Table224578910112345678910111213141516171819202122232425262728293031323334353637383940414243444546474849[[#This Row],[PEMBULATAN]]*O9</f>
        <v>93610</v>
      </c>
    </row>
    <row r="10" spans="1:16" ht="26.25" customHeight="1" x14ac:dyDescent="0.2">
      <c r="A10" s="13"/>
      <c r="B10" s="73"/>
      <c r="C10" s="71" t="s">
        <v>6272</v>
      </c>
      <c r="D10" s="76" t="s">
        <v>69</v>
      </c>
      <c r="E10" s="12" t="s">
        <v>63</v>
      </c>
      <c r="F10" s="74" t="s">
        <v>523</v>
      </c>
      <c r="G10" s="12" t="s">
        <v>63</v>
      </c>
      <c r="H10" s="75" t="s">
        <v>5967</v>
      </c>
      <c r="I10" s="15">
        <v>103</v>
      </c>
      <c r="J10" s="15">
        <v>51</v>
      </c>
      <c r="K10" s="15">
        <v>30</v>
      </c>
      <c r="L10" s="15">
        <v>28</v>
      </c>
      <c r="M10" s="79">
        <v>39.397500000000001</v>
      </c>
      <c r="N10" s="101">
        <v>40</v>
      </c>
      <c r="O10" s="63">
        <v>2530</v>
      </c>
      <c r="P10" s="64">
        <f>Table224578910112345678910111213141516171819202122232425262728293031323334353637383940414243444546474849[[#This Row],[PEMBULATAN]]*O10</f>
        <v>101200</v>
      </c>
    </row>
    <row r="11" spans="1:16" ht="26.25" customHeight="1" x14ac:dyDescent="0.2">
      <c r="A11" s="13"/>
      <c r="B11" s="73"/>
      <c r="C11" s="71" t="s">
        <v>6273</v>
      </c>
      <c r="D11" s="76" t="s">
        <v>69</v>
      </c>
      <c r="E11" s="12" t="s">
        <v>63</v>
      </c>
      <c r="F11" s="74" t="s">
        <v>523</v>
      </c>
      <c r="G11" s="12" t="s">
        <v>63</v>
      </c>
      <c r="H11" s="75" t="s">
        <v>5967</v>
      </c>
      <c r="I11" s="15">
        <v>100</v>
      </c>
      <c r="J11" s="15">
        <v>43</v>
      </c>
      <c r="K11" s="15">
        <v>38</v>
      </c>
      <c r="L11" s="15">
        <v>13</v>
      </c>
      <c r="M11" s="79">
        <v>40.85</v>
      </c>
      <c r="N11" s="101">
        <v>40.85</v>
      </c>
      <c r="O11" s="63">
        <v>2530</v>
      </c>
      <c r="P11" s="64">
        <f>Table224578910112345678910111213141516171819202122232425262728293031323334353637383940414243444546474849[[#This Row],[PEMBULATAN]]*O11</f>
        <v>103350.5</v>
      </c>
    </row>
    <row r="12" spans="1:16" ht="26.25" customHeight="1" x14ac:dyDescent="0.2">
      <c r="A12" s="13"/>
      <c r="B12" s="73"/>
      <c r="C12" s="71" t="s">
        <v>6274</v>
      </c>
      <c r="D12" s="76" t="s">
        <v>69</v>
      </c>
      <c r="E12" s="12" t="s">
        <v>63</v>
      </c>
      <c r="F12" s="74" t="s">
        <v>523</v>
      </c>
      <c r="G12" s="12" t="s">
        <v>63</v>
      </c>
      <c r="H12" s="75" t="s">
        <v>5967</v>
      </c>
      <c r="I12" s="15">
        <v>60</v>
      </c>
      <c r="J12" s="15">
        <v>52</v>
      </c>
      <c r="K12" s="15">
        <v>18</v>
      </c>
      <c r="L12" s="15">
        <v>2</v>
      </c>
      <c r="M12" s="79">
        <v>14.04</v>
      </c>
      <c r="N12" s="101">
        <v>14.04</v>
      </c>
      <c r="O12" s="63">
        <v>2530</v>
      </c>
      <c r="P12" s="64">
        <f>Table224578910112345678910111213141516171819202122232425262728293031323334353637383940414243444546474849[[#This Row],[PEMBULATAN]]*O12</f>
        <v>35521.199999999997</v>
      </c>
    </row>
    <row r="13" spans="1:16" ht="26.25" customHeight="1" x14ac:dyDescent="0.2">
      <c r="A13" s="13"/>
      <c r="B13" s="73"/>
      <c r="C13" s="71" t="s">
        <v>6275</v>
      </c>
      <c r="D13" s="76" t="s">
        <v>69</v>
      </c>
      <c r="E13" s="12" t="s">
        <v>63</v>
      </c>
      <c r="F13" s="74" t="s">
        <v>523</v>
      </c>
      <c r="G13" s="12" t="s">
        <v>63</v>
      </c>
      <c r="H13" s="75" t="s">
        <v>5967</v>
      </c>
      <c r="I13" s="15">
        <v>110</v>
      </c>
      <c r="J13" s="15">
        <v>53</v>
      </c>
      <c r="K13" s="15">
        <v>38</v>
      </c>
      <c r="L13" s="15">
        <v>26</v>
      </c>
      <c r="M13" s="79">
        <v>55.384999999999998</v>
      </c>
      <c r="N13" s="101">
        <v>56</v>
      </c>
      <c r="O13" s="63">
        <v>2530</v>
      </c>
      <c r="P13" s="64">
        <f>Table224578910112345678910111213141516171819202122232425262728293031323334353637383940414243444546474849[[#This Row],[PEMBULATAN]]*O13</f>
        <v>141680</v>
      </c>
    </row>
    <row r="14" spans="1:16" ht="26.25" customHeight="1" x14ac:dyDescent="0.2">
      <c r="A14" s="13"/>
      <c r="B14" s="73"/>
      <c r="C14" s="71" t="s">
        <v>6276</v>
      </c>
      <c r="D14" s="76" t="s">
        <v>69</v>
      </c>
      <c r="E14" s="12" t="s">
        <v>63</v>
      </c>
      <c r="F14" s="74" t="s">
        <v>523</v>
      </c>
      <c r="G14" s="12" t="s">
        <v>63</v>
      </c>
      <c r="H14" s="75" t="s">
        <v>5967</v>
      </c>
      <c r="I14" s="15">
        <v>43</v>
      </c>
      <c r="J14" s="15">
        <v>40</v>
      </c>
      <c r="K14" s="15">
        <v>11</v>
      </c>
      <c r="L14" s="15">
        <v>2</v>
      </c>
      <c r="M14" s="79">
        <v>4.7300000000000004</v>
      </c>
      <c r="N14" s="101">
        <v>4.7300000000000004</v>
      </c>
      <c r="O14" s="63">
        <v>2530</v>
      </c>
      <c r="P14" s="64">
        <f>Table224578910112345678910111213141516171819202122232425262728293031323334353637383940414243444546474849[[#This Row],[PEMBULATAN]]*O14</f>
        <v>11966.900000000001</v>
      </c>
    </row>
    <row r="15" spans="1:16" ht="26.25" customHeight="1" x14ac:dyDescent="0.2">
      <c r="A15" s="13"/>
      <c r="B15" s="73"/>
      <c r="C15" s="71" t="s">
        <v>6277</v>
      </c>
      <c r="D15" s="76" t="s">
        <v>69</v>
      </c>
      <c r="E15" s="12" t="s">
        <v>63</v>
      </c>
      <c r="F15" s="74" t="s">
        <v>523</v>
      </c>
      <c r="G15" s="12" t="s">
        <v>63</v>
      </c>
      <c r="H15" s="75" t="s">
        <v>5967</v>
      </c>
      <c r="I15" s="15">
        <v>70</v>
      </c>
      <c r="J15" s="15">
        <v>31</v>
      </c>
      <c r="K15" s="15">
        <v>40</v>
      </c>
      <c r="L15" s="15">
        <v>7</v>
      </c>
      <c r="M15" s="79">
        <v>21.7</v>
      </c>
      <c r="N15" s="101">
        <v>21.7</v>
      </c>
      <c r="O15" s="63">
        <v>2530</v>
      </c>
      <c r="P15" s="64">
        <f>Table224578910112345678910111213141516171819202122232425262728293031323334353637383940414243444546474849[[#This Row],[PEMBULATAN]]*O15</f>
        <v>54901</v>
      </c>
    </row>
    <row r="16" spans="1:16" ht="26.25" customHeight="1" x14ac:dyDescent="0.2">
      <c r="A16" s="13"/>
      <c r="B16" s="73"/>
      <c r="C16" s="71" t="s">
        <v>6278</v>
      </c>
      <c r="D16" s="76" t="s">
        <v>69</v>
      </c>
      <c r="E16" s="12" t="s">
        <v>63</v>
      </c>
      <c r="F16" s="74" t="s">
        <v>523</v>
      </c>
      <c r="G16" s="12" t="s">
        <v>63</v>
      </c>
      <c r="H16" s="75" t="s">
        <v>5967</v>
      </c>
      <c r="I16" s="15">
        <v>70</v>
      </c>
      <c r="J16" s="15">
        <v>51</v>
      </c>
      <c r="K16" s="15">
        <v>13</v>
      </c>
      <c r="L16" s="15">
        <v>2</v>
      </c>
      <c r="M16" s="79">
        <v>11.602499999999999</v>
      </c>
      <c r="N16" s="101">
        <v>11.602499999999999</v>
      </c>
      <c r="O16" s="63">
        <v>2530</v>
      </c>
      <c r="P16" s="64">
        <f>Table224578910112345678910111213141516171819202122232425262728293031323334353637383940414243444546474849[[#This Row],[PEMBULATAN]]*O16</f>
        <v>29354.324999999997</v>
      </c>
    </row>
    <row r="17" spans="1:16" ht="26.25" customHeight="1" x14ac:dyDescent="0.2">
      <c r="A17" s="13"/>
      <c r="B17" s="73"/>
      <c r="C17" s="71" t="s">
        <v>6279</v>
      </c>
      <c r="D17" s="76" t="s">
        <v>69</v>
      </c>
      <c r="E17" s="12" t="s">
        <v>63</v>
      </c>
      <c r="F17" s="74" t="s">
        <v>523</v>
      </c>
      <c r="G17" s="12" t="s">
        <v>63</v>
      </c>
      <c r="H17" s="75" t="s">
        <v>5967</v>
      </c>
      <c r="I17" s="15">
        <v>93</v>
      </c>
      <c r="J17" s="15">
        <v>40</v>
      </c>
      <c r="K17" s="15">
        <v>33</v>
      </c>
      <c r="L17" s="15">
        <v>10</v>
      </c>
      <c r="M17" s="79">
        <v>30.69</v>
      </c>
      <c r="N17" s="101">
        <v>30.69</v>
      </c>
      <c r="O17" s="63">
        <v>2530</v>
      </c>
      <c r="P17" s="64">
        <f>Table224578910112345678910111213141516171819202122232425262728293031323334353637383940414243444546474849[[#This Row],[PEMBULATAN]]*O17</f>
        <v>77645.7</v>
      </c>
    </row>
    <row r="18" spans="1:16" ht="26.25" customHeight="1" x14ac:dyDescent="0.2">
      <c r="A18" s="13"/>
      <c r="B18" s="73"/>
      <c r="C18" s="71" t="s">
        <v>6280</v>
      </c>
      <c r="D18" s="76" t="s">
        <v>69</v>
      </c>
      <c r="E18" s="12" t="s">
        <v>63</v>
      </c>
      <c r="F18" s="74" t="s">
        <v>523</v>
      </c>
      <c r="G18" s="12" t="s">
        <v>63</v>
      </c>
      <c r="H18" s="75" t="s">
        <v>5967</v>
      </c>
      <c r="I18" s="15">
        <v>60</v>
      </c>
      <c r="J18" s="15">
        <v>60</v>
      </c>
      <c r="K18" s="15">
        <v>23</v>
      </c>
      <c r="L18" s="15">
        <v>9</v>
      </c>
      <c r="M18" s="79">
        <v>20.7</v>
      </c>
      <c r="N18" s="101">
        <v>20.7</v>
      </c>
      <c r="O18" s="63">
        <v>2530</v>
      </c>
      <c r="P18" s="64">
        <f>Table224578910112345678910111213141516171819202122232425262728293031323334353637383940414243444546474849[[#This Row],[PEMBULATAN]]*O18</f>
        <v>52371</v>
      </c>
    </row>
    <row r="19" spans="1:16" ht="26.25" customHeight="1" x14ac:dyDescent="0.2">
      <c r="A19" s="13"/>
      <c r="B19" s="73"/>
      <c r="C19" s="71" t="s">
        <v>6281</v>
      </c>
      <c r="D19" s="76" t="s">
        <v>69</v>
      </c>
      <c r="E19" s="12" t="s">
        <v>63</v>
      </c>
      <c r="F19" s="74" t="s">
        <v>523</v>
      </c>
      <c r="G19" s="12" t="s">
        <v>63</v>
      </c>
      <c r="H19" s="75" t="s">
        <v>5967</v>
      </c>
      <c r="I19" s="15">
        <v>41</v>
      </c>
      <c r="J19" s="15">
        <v>33</v>
      </c>
      <c r="K19" s="15">
        <v>20</v>
      </c>
      <c r="L19" s="15">
        <v>5</v>
      </c>
      <c r="M19" s="79">
        <v>6.7649999999999997</v>
      </c>
      <c r="N19" s="101">
        <v>6.7649999999999997</v>
      </c>
      <c r="O19" s="63">
        <v>2530</v>
      </c>
      <c r="P19" s="64">
        <f>Table224578910112345678910111213141516171819202122232425262728293031323334353637383940414243444546474849[[#This Row],[PEMBULATAN]]*O19</f>
        <v>17115.45</v>
      </c>
    </row>
    <row r="20" spans="1:16" ht="26.25" customHeight="1" x14ac:dyDescent="0.2">
      <c r="A20" s="13"/>
      <c r="B20" s="73"/>
      <c r="C20" s="71" t="s">
        <v>6282</v>
      </c>
      <c r="D20" s="76" t="s">
        <v>69</v>
      </c>
      <c r="E20" s="12" t="s">
        <v>63</v>
      </c>
      <c r="F20" s="74" t="s">
        <v>523</v>
      </c>
      <c r="G20" s="12" t="s">
        <v>63</v>
      </c>
      <c r="H20" s="75" t="s">
        <v>5967</v>
      </c>
      <c r="I20" s="15">
        <v>100</v>
      </c>
      <c r="J20" s="15">
        <v>57</v>
      </c>
      <c r="K20" s="15">
        <v>28</v>
      </c>
      <c r="L20" s="15">
        <v>21</v>
      </c>
      <c r="M20" s="79">
        <v>39.9</v>
      </c>
      <c r="N20" s="101">
        <v>39.9</v>
      </c>
      <c r="O20" s="63">
        <v>2530</v>
      </c>
      <c r="P20" s="64">
        <f>Table224578910112345678910111213141516171819202122232425262728293031323334353637383940414243444546474849[[#This Row],[PEMBULATAN]]*O20</f>
        <v>100947</v>
      </c>
    </row>
    <row r="21" spans="1:16" ht="26.25" customHeight="1" x14ac:dyDescent="0.2">
      <c r="A21" s="13"/>
      <c r="B21" s="73"/>
      <c r="C21" s="71" t="s">
        <v>6283</v>
      </c>
      <c r="D21" s="76" t="s">
        <v>69</v>
      </c>
      <c r="E21" s="12" t="s">
        <v>63</v>
      </c>
      <c r="F21" s="74" t="s">
        <v>523</v>
      </c>
      <c r="G21" s="12" t="s">
        <v>63</v>
      </c>
      <c r="H21" s="75" t="s">
        <v>5967</v>
      </c>
      <c r="I21" s="15">
        <v>75</v>
      </c>
      <c r="J21" s="15">
        <v>60</v>
      </c>
      <c r="K21" s="15">
        <v>34</v>
      </c>
      <c r="L21" s="15">
        <v>7</v>
      </c>
      <c r="M21" s="79">
        <v>38.25</v>
      </c>
      <c r="N21" s="101">
        <v>38.25</v>
      </c>
      <c r="O21" s="63">
        <v>2530</v>
      </c>
      <c r="P21" s="64">
        <f>Table224578910112345678910111213141516171819202122232425262728293031323334353637383940414243444546474849[[#This Row],[PEMBULATAN]]*O21</f>
        <v>96772.5</v>
      </c>
    </row>
    <row r="22" spans="1:16" ht="26.25" customHeight="1" x14ac:dyDescent="0.2">
      <c r="A22" s="13"/>
      <c r="B22" s="73"/>
      <c r="C22" s="71" t="s">
        <v>6284</v>
      </c>
      <c r="D22" s="76" t="s">
        <v>69</v>
      </c>
      <c r="E22" s="12" t="s">
        <v>63</v>
      </c>
      <c r="F22" s="74" t="s">
        <v>523</v>
      </c>
      <c r="G22" s="12" t="s">
        <v>63</v>
      </c>
      <c r="H22" s="75" t="s">
        <v>5967</v>
      </c>
      <c r="I22" s="15">
        <v>94</v>
      </c>
      <c r="J22" s="15">
        <v>50</v>
      </c>
      <c r="K22" s="15">
        <v>31</v>
      </c>
      <c r="L22" s="15">
        <v>9</v>
      </c>
      <c r="M22" s="79">
        <v>36.424999999999997</v>
      </c>
      <c r="N22" s="101">
        <v>37</v>
      </c>
      <c r="O22" s="63">
        <v>2530</v>
      </c>
      <c r="P22" s="64">
        <f>Table224578910112345678910111213141516171819202122232425262728293031323334353637383940414243444546474849[[#This Row],[PEMBULATAN]]*O22</f>
        <v>93610</v>
      </c>
    </row>
    <row r="23" spans="1:16" ht="26.25" customHeight="1" x14ac:dyDescent="0.2">
      <c r="A23" s="13"/>
      <c r="B23" s="73"/>
      <c r="C23" s="71" t="s">
        <v>6285</v>
      </c>
      <c r="D23" s="76" t="s">
        <v>69</v>
      </c>
      <c r="E23" s="12" t="s">
        <v>63</v>
      </c>
      <c r="F23" s="74" t="s">
        <v>523</v>
      </c>
      <c r="G23" s="12" t="s">
        <v>63</v>
      </c>
      <c r="H23" s="75" t="s">
        <v>5967</v>
      </c>
      <c r="I23" s="15">
        <v>100</v>
      </c>
      <c r="J23" s="15">
        <v>40</v>
      </c>
      <c r="K23" s="15">
        <v>32</v>
      </c>
      <c r="L23" s="15">
        <v>11</v>
      </c>
      <c r="M23" s="79">
        <v>32</v>
      </c>
      <c r="N23" s="101">
        <v>32</v>
      </c>
      <c r="O23" s="63">
        <v>2530</v>
      </c>
      <c r="P23" s="64">
        <f>Table224578910112345678910111213141516171819202122232425262728293031323334353637383940414243444546474849[[#This Row],[PEMBULATAN]]*O23</f>
        <v>80960</v>
      </c>
    </row>
    <row r="24" spans="1:16" ht="26.25" customHeight="1" x14ac:dyDescent="0.2">
      <c r="A24" s="13"/>
      <c r="B24" s="73"/>
      <c r="C24" s="71" t="s">
        <v>6286</v>
      </c>
      <c r="D24" s="76" t="s">
        <v>69</v>
      </c>
      <c r="E24" s="12" t="s">
        <v>63</v>
      </c>
      <c r="F24" s="74" t="s">
        <v>523</v>
      </c>
      <c r="G24" s="12" t="s">
        <v>63</v>
      </c>
      <c r="H24" s="75" t="s">
        <v>5967</v>
      </c>
      <c r="I24" s="15">
        <v>110</v>
      </c>
      <c r="J24" s="15">
        <v>53</v>
      </c>
      <c r="K24" s="15">
        <v>42</v>
      </c>
      <c r="L24" s="15">
        <v>30</v>
      </c>
      <c r="M24" s="79">
        <v>61.215000000000003</v>
      </c>
      <c r="N24" s="101">
        <v>61.215000000000003</v>
      </c>
      <c r="O24" s="63">
        <v>2530</v>
      </c>
      <c r="P24" s="64">
        <f>Table224578910112345678910111213141516171819202122232425262728293031323334353637383940414243444546474849[[#This Row],[PEMBULATAN]]*O24</f>
        <v>154873.95000000001</v>
      </c>
    </row>
    <row r="25" spans="1:16" ht="26.25" customHeight="1" x14ac:dyDescent="0.2">
      <c r="A25" s="13"/>
      <c r="B25" s="73"/>
      <c r="C25" s="71" t="s">
        <v>6287</v>
      </c>
      <c r="D25" s="76" t="s">
        <v>69</v>
      </c>
      <c r="E25" s="12" t="s">
        <v>63</v>
      </c>
      <c r="F25" s="74" t="s">
        <v>523</v>
      </c>
      <c r="G25" s="12" t="s">
        <v>63</v>
      </c>
      <c r="H25" s="75" t="s">
        <v>5967</v>
      </c>
      <c r="I25" s="15">
        <v>102</v>
      </c>
      <c r="J25" s="15">
        <v>40</v>
      </c>
      <c r="K25" s="15">
        <v>40</v>
      </c>
      <c r="L25" s="15">
        <v>12</v>
      </c>
      <c r="M25" s="79">
        <v>40.799999999999997</v>
      </c>
      <c r="N25" s="101">
        <v>40.799999999999997</v>
      </c>
      <c r="O25" s="63">
        <v>2530</v>
      </c>
      <c r="P25" s="64">
        <f>Table224578910112345678910111213141516171819202122232425262728293031323334353637383940414243444546474849[[#This Row],[PEMBULATAN]]*O25</f>
        <v>103224</v>
      </c>
    </row>
    <row r="26" spans="1:16" ht="26.25" customHeight="1" x14ac:dyDescent="0.2">
      <c r="A26" s="13"/>
      <c r="B26" s="73"/>
      <c r="C26" s="71" t="s">
        <v>6288</v>
      </c>
      <c r="D26" s="76" t="s">
        <v>69</v>
      </c>
      <c r="E26" s="12" t="s">
        <v>63</v>
      </c>
      <c r="F26" s="74" t="s">
        <v>523</v>
      </c>
      <c r="G26" s="12" t="s">
        <v>63</v>
      </c>
      <c r="H26" s="75" t="s">
        <v>5967</v>
      </c>
      <c r="I26" s="15">
        <v>80</v>
      </c>
      <c r="J26" s="15">
        <v>60</v>
      </c>
      <c r="K26" s="15">
        <v>30</v>
      </c>
      <c r="L26" s="15">
        <v>11</v>
      </c>
      <c r="M26" s="79">
        <v>36</v>
      </c>
      <c r="N26" s="101">
        <v>36</v>
      </c>
      <c r="O26" s="63">
        <v>2530</v>
      </c>
      <c r="P26" s="64">
        <f>Table224578910112345678910111213141516171819202122232425262728293031323334353637383940414243444546474849[[#This Row],[PEMBULATAN]]*O26</f>
        <v>91080</v>
      </c>
    </row>
    <row r="27" spans="1:16" ht="26.25" customHeight="1" x14ac:dyDescent="0.2">
      <c r="A27" s="13"/>
      <c r="B27" s="73"/>
      <c r="C27" s="71" t="s">
        <v>6289</v>
      </c>
      <c r="D27" s="76" t="s">
        <v>69</v>
      </c>
      <c r="E27" s="12" t="s">
        <v>63</v>
      </c>
      <c r="F27" s="74" t="s">
        <v>523</v>
      </c>
      <c r="G27" s="12" t="s">
        <v>63</v>
      </c>
      <c r="H27" s="75" t="s">
        <v>5967</v>
      </c>
      <c r="I27" s="15">
        <v>101</v>
      </c>
      <c r="J27" s="15">
        <v>60</v>
      </c>
      <c r="K27" s="15">
        <v>34</v>
      </c>
      <c r="L27" s="15">
        <v>17</v>
      </c>
      <c r="M27" s="79">
        <v>51.51</v>
      </c>
      <c r="N27" s="101">
        <v>51.51</v>
      </c>
      <c r="O27" s="63">
        <v>2530</v>
      </c>
      <c r="P27" s="64">
        <f>Table224578910112345678910111213141516171819202122232425262728293031323334353637383940414243444546474849[[#This Row],[PEMBULATAN]]*O27</f>
        <v>130320.29999999999</v>
      </c>
    </row>
    <row r="28" spans="1:16" ht="26.25" customHeight="1" x14ac:dyDescent="0.2">
      <c r="A28" s="13"/>
      <c r="B28" s="73"/>
      <c r="C28" s="71" t="s">
        <v>6290</v>
      </c>
      <c r="D28" s="76" t="s">
        <v>69</v>
      </c>
      <c r="E28" s="12" t="s">
        <v>63</v>
      </c>
      <c r="F28" s="74" t="s">
        <v>523</v>
      </c>
      <c r="G28" s="12" t="s">
        <v>63</v>
      </c>
      <c r="H28" s="75" t="s">
        <v>5967</v>
      </c>
      <c r="I28" s="15">
        <v>62</v>
      </c>
      <c r="J28" s="15">
        <v>50</v>
      </c>
      <c r="K28" s="15">
        <v>20</v>
      </c>
      <c r="L28" s="15">
        <v>6</v>
      </c>
      <c r="M28" s="79">
        <v>15.5</v>
      </c>
      <c r="N28" s="101">
        <v>15.5</v>
      </c>
      <c r="O28" s="63">
        <v>2530</v>
      </c>
      <c r="P28" s="64">
        <f>Table224578910112345678910111213141516171819202122232425262728293031323334353637383940414243444546474849[[#This Row],[PEMBULATAN]]*O28</f>
        <v>39215</v>
      </c>
    </row>
    <row r="29" spans="1:16" ht="26.25" customHeight="1" x14ac:dyDescent="0.2">
      <c r="A29" s="13"/>
      <c r="B29" s="73"/>
      <c r="C29" s="71" t="s">
        <v>6291</v>
      </c>
      <c r="D29" s="76" t="s">
        <v>69</v>
      </c>
      <c r="E29" s="12" t="s">
        <v>63</v>
      </c>
      <c r="F29" s="74" t="s">
        <v>523</v>
      </c>
      <c r="G29" s="12" t="s">
        <v>63</v>
      </c>
      <c r="H29" s="75" t="s">
        <v>5967</v>
      </c>
      <c r="I29" s="15">
        <v>70</v>
      </c>
      <c r="J29" s="15">
        <v>61</v>
      </c>
      <c r="K29" s="15">
        <v>30</v>
      </c>
      <c r="L29" s="15">
        <v>8</v>
      </c>
      <c r="M29" s="79">
        <v>32.024999999999999</v>
      </c>
      <c r="N29" s="101">
        <v>32.024999999999999</v>
      </c>
      <c r="O29" s="63">
        <v>2530</v>
      </c>
      <c r="P29" s="64">
        <f>Table224578910112345678910111213141516171819202122232425262728293031323334353637383940414243444546474849[[#This Row],[PEMBULATAN]]*O29</f>
        <v>81023.25</v>
      </c>
    </row>
    <row r="30" spans="1:16" ht="26.25" customHeight="1" x14ac:dyDescent="0.2">
      <c r="A30" s="13"/>
      <c r="B30" s="73"/>
      <c r="C30" s="71" t="s">
        <v>6292</v>
      </c>
      <c r="D30" s="76" t="s">
        <v>69</v>
      </c>
      <c r="E30" s="12" t="s">
        <v>63</v>
      </c>
      <c r="F30" s="74" t="s">
        <v>523</v>
      </c>
      <c r="G30" s="12" t="s">
        <v>63</v>
      </c>
      <c r="H30" s="75" t="s">
        <v>5967</v>
      </c>
      <c r="I30" s="15">
        <v>72</v>
      </c>
      <c r="J30" s="15">
        <v>60</v>
      </c>
      <c r="K30" s="15">
        <v>30</v>
      </c>
      <c r="L30" s="15">
        <v>14</v>
      </c>
      <c r="M30" s="79">
        <v>32.4</v>
      </c>
      <c r="N30" s="101">
        <v>33</v>
      </c>
      <c r="O30" s="63">
        <v>2530</v>
      </c>
      <c r="P30" s="64">
        <f>Table224578910112345678910111213141516171819202122232425262728293031323334353637383940414243444546474849[[#This Row],[PEMBULATAN]]*O30</f>
        <v>83490</v>
      </c>
    </row>
    <row r="31" spans="1:16" ht="26.25" customHeight="1" x14ac:dyDescent="0.2">
      <c r="A31" s="13"/>
      <c r="B31" s="73"/>
      <c r="C31" s="71" t="s">
        <v>6293</v>
      </c>
      <c r="D31" s="76" t="s">
        <v>69</v>
      </c>
      <c r="E31" s="12" t="s">
        <v>63</v>
      </c>
      <c r="F31" s="74" t="s">
        <v>523</v>
      </c>
      <c r="G31" s="12" t="s">
        <v>63</v>
      </c>
      <c r="H31" s="75" t="s">
        <v>5967</v>
      </c>
      <c r="I31" s="15">
        <v>70</v>
      </c>
      <c r="J31" s="15">
        <v>64</v>
      </c>
      <c r="K31" s="15">
        <v>28</v>
      </c>
      <c r="L31" s="15">
        <v>13</v>
      </c>
      <c r="M31" s="79">
        <v>31.36</v>
      </c>
      <c r="N31" s="101">
        <v>31.36</v>
      </c>
      <c r="O31" s="63">
        <v>2530</v>
      </c>
      <c r="P31" s="64">
        <f>Table224578910112345678910111213141516171819202122232425262728293031323334353637383940414243444546474849[[#This Row],[PEMBULATAN]]*O31</f>
        <v>79340.800000000003</v>
      </c>
    </row>
    <row r="32" spans="1:16" ht="26.25" customHeight="1" x14ac:dyDescent="0.2">
      <c r="A32" s="13"/>
      <c r="B32" s="73"/>
      <c r="C32" s="71" t="s">
        <v>6294</v>
      </c>
      <c r="D32" s="76" t="s">
        <v>69</v>
      </c>
      <c r="E32" s="12" t="s">
        <v>63</v>
      </c>
      <c r="F32" s="74" t="s">
        <v>523</v>
      </c>
      <c r="G32" s="12" t="s">
        <v>63</v>
      </c>
      <c r="H32" s="75" t="s">
        <v>5967</v>
      </c>
      <c r="I32" s="15">
        <v>80</v>
      </c>
      <c r="J32" s="15">
        <v>53</v>
      </c>
      <c r="K32" s="15">
        <v>14</v>
      </c>
      <c r="L32" s="15">
        <v>13</v>
      </c>
      <c r="M32" s="79">
        <v>14.84</v>
      </c>
      <c r="N32" s="101">
        <v>14.84</v>
      </c>
      <c r="O32" s="63">
        <v>2530</v>
      </c>
      <c r="P32" s="64">
        <f>Table224578910112345678910111213141516171819202122232425262728293031323334353637383940414243444546474849[[#This Row],[PEMBULATAN]]*O32</f>
        <v>37545.199999999997</v>
      </c>
    </row>
    <row r="33" spans="1:16" ht="26.25" customHeight="1" x14ac:dyDescent="0.2">
      <c r="A33" s="13"/>
      <c r="B33" s="73"/>
      <c r="C33" s="71" t="s">
        <v>6295</v>
      </c>
      <c r="D33" s="76" t="s">
        <v>69</v>
      </c>
      <c r="E33" s="12" t="s">
        <v>63</v>
      </c>
      <c r="F33" s="74" t="s">
        <v>523</v>
      </c>
      <c r="G33" s="12" t="s">
        <v>63</v>
      </c>
      <c r="H33" s="75" t="s">
        <v>5967</v>
      </c>
      <c r="I33" s="15">
        <v>90</v>
      </c>
      <c r="J33" s="15">
        <v>53</v>
      </c>
      <c r="K33" s="15">
        <v>36</v>
      </c>
      <c r="L33" s="15">
        <v>11</v>
      </c>
      <c r="M33" s="79">
        <v>42.93</v>
      </c>
      <c r="N33" s="101">
        <v>42.93</v>
      </c>
      <c r="O33" s="63">
        <v>2530</v>
      </c>
      <c r="P33" s="64">
        <f>Table224578910112345678910111213141516171819202122232425262728293031323334353637383940414243444546474849[[#This Row],[PEMBULATAN]]*O33</f>
        <v>108612.9</v>
      </c>
    </row>
    <row r="34" spans="1:16" ht="26.25" customHeight="1" x14ac:dyDescent="0.2">
      <c r="A34" s="13"/>
      <c r="B34" s="73"/>
      <c r="C34" s="71" t="s">
        <v>6296</v>
      </c>
      <c r="D34" s="76" t="s">
        <v>69</v>
      </c>
      <c r="E34" s="12" t="s">
        <v>63</v>
      </c>
      <c r="F34" s="74" t="s">
        <v>523</v>
      </c>
      <c r="G34" s="12" t="s">
        <v>63</v>
      </c>
      <c r="H34" s="75" t="s">
        <v>5967</v>
      </c>
      <c r="I34" s="15">
        <v>83</v>
      </c>
      <c r="J34" s="15">
        <v>52</v>
      </c>
      <c r="K34" s="15">
        <v>38</v>
      </c>
      <c r="L34" s="15">
        <v>14</v>
      </c>
      <c r="M34" s="79">
        <v>41.002000000000002</v>
      </c>
      <c r="N34" s="101">
        <v>41.002000000000002</v>
      </c>
      <c r="O34" s="63">
        <v>2530</v>
      </c>
      <c r="P34" s="64">
        <f>Table224578910112345678910111213141516171819202122232425262728293031323334353637383940414243444546474849[[#This Row],[PEMBULATAN]]*O34</f>
        <v>103735.06000000001</v>
      </c>
    </row>
    <row r="35" spans="1:16" ht="26.25" customHeight="1" x14ac:dyDescent="0.2">
      <c r="A35" s="13"/>
      <c r="B35" s="73"/>
      <c r="C35" s="71" t="s">
        <v>6297</v>
      </c>
      <c r="D35" s="76" t="s">
        <v>69</v>
      </c>
      <c r="E35" s="12" t="s">
        <v>63</v>
      </c>
      <c r="F35" s="74" t="s">
        <v>523</v>
      </c>
      <c r="G35" s="12" t="s">
        <v>63</v>
      </c>
      <c r="H35" s="75" t="s">
        <v>5967</v>
      </c>
      <c r="I35" s="15">
        <v>66</v>
      </c>
      <c r="J35" s="15">
        <v>50</v>
      </c>
      <c r="K35" s="15">
        <v>41</v>
      </c>
      <c r="L35" s="15">
        <v>13</v>
      </c>
      <c r="M35" s="79">
        <v>33.825000000000003</v>
      </c>
      <c r="N35" s="101">
        <v>33.825000000000003</v>
      </c>
      <c r="O35" s="63">
        <v>2530</v>
      </c>
      <c r="P35" s="64">
        <f>Table224578910112345678910111213141516171819202122232425262728293031323334353637383940414243444546474849[[#This Row],[PEMBULATAN]]*O35</f>
        <v>85577.25</v>
      </c>
    </row>
    <row r="36" spans="1:16" ht="26.25" customHeight="1" x14ac:dyDescent="0.2">
      <c r="A36" s="13"/>
      <c r="B36" s="73"/>
      <c r="C36" s="71" t="s">
        <v>6298</v>
      </c>
      <c r="D36" s="76" t="s">
        <v>69</v>
      </c>
      <c r="E36" s="12" t="s">
        <v>63</v>
      </c>
      <c r="F36" s="74" t="s">
        <v>523</v>
      </c>
      <c r="G36" s="12" t="s">
        <v>63</v>
      </c>
      <c r="H36" s="75" t="s">
        <v>5967</v>
      </c>
      <c r="I36" s="15">
        <v>81</v>
      </c>
      <c r="J36" s="15">
        <v>40</v>
      </c>
      <c r="K36" s="15">
        <v>20</v>
      </c>
      <c r="L36" s="15">
        <v>5</v>
      </c>
      <c r="M36" s="79">
        <v>16.2</v>
      </c>
      <c r="N36" s="101">
        <v>16.2</v>
      </c>
      <c r="O36" s="63">
        <v>2530</v>
      </c>
      <c r="P36" s="64">
        <f>Table224578910112345678910111213141516171819202122232425262728293031323334353637383940414243444546474849[[#This Row],[PEMBULATAN]]*O36</f>
        <v>40986</v>
      </c>
    </row>
    <row r="37" spans="1:16" ht="26.25" customHeight="1" x14ac:dyDescent="0.2">
      <c r="A37" s="13"/>
      <c r="B37" s="73"/>
      <c r="C37" s="71" t="s">
        <v>6299</v>
      </c>
      <c r="D37" s="76" t="s">
        <v>69</v>
      </c>
      <c r="E37" s="12" t="s">
        <v>63</v>
      </c>
      <c r="F37" s="74" t="s">
        <v>523</v>
      </c>
      <c r="G37" s="12" t="s">
        <v>63</v>
      </c>
      <c r="H37" s="75" t="s">
        <v>5967</v>
      </c>
      <c r="I37" s="15">
        <v>100</v>
      </c>
      <c r="J37" s="15">
        <v>54</v>
      </c>
      <c r="K37" s="15">
        <v>30</v>
      </c>
      <c r="L37" s="15">
        <v>13</v>
      </c>
      <c r="M37" s="79">
        <v>40.5</v>
      </c>
      <c r="N37" s="101">
        <v>40.5</v>
      </c>
      <c r="O37" s="63">
        <v>2530</v>
      </c>
      <c r="P37" s="64">
        <f>Table224578910112345678910111213141516171819202122232425262728293031323334353637383940414243444546474849[[#This Row],[PEMBULATAN]]*O37</f>
        <v>102465</v>
      </c>
    </row>
    <row r="38" spans="1:16" ht="26.25" customHeight="1" x14ac:dyDescent="0.2">
      <c r="A38" s="13"/>
      <c r="B38" s="73"/>
      <c r="C38" s="71" t="s">
        <v>6300</v>
      </c>
      <c r="D38" s="76" t="s">
        <v>69</v>
      </c>
      <c r="E38" s="12" t="s">
        <v>63</v>
      </c>
      <c r="F38" s="74" t="s">
        <v>523</v>
      </c>
      <c r="G38" s="12" t="s">
        <v>63</v>
      </c>
      <c r="H38" s="75" t="s">
        <v>5967</v>
      </c>
      <c r="I38" s="15">
        <v>92</v>
      </c>
      <c r="J38" s="15">
        <v>25</v>
      </c>
      <c r="K38" s="15">
        <v>60</v>
      </c>
      <c r="L38" s="15">
        <v>28</v>
      </c>
      <c r="M38" s="79">
        <v>34.5</v>
      </c>
      <c r="N38" s="101">
        <v>34.5</v>
      </c>
      <c r="O38" s="63">
        <v>2530</v>
      </c>
      <c r="P38" s="64">
        <f>Table224578910112345678910111213141516171819202122232425262728293031323334353637383940414243444546474849[[#This Row],[PEMBULATAN]]*O38</f>
        <v>87285</v>
      </c>
    </row>
    <row r="39" spans="1:16" ht="26.25" customHeight="1" x14ac:dyDescent="0.2">
      <c r="A39" s="13"/>
      <c r="B39" s="73"/>
      <c r="C39" s="71" t="s">
        <v>6301</v>
      </c>
      <c r="D39" s="76" t="s">
        <v>69</v>
      </c>
      <c r="E39" s="12" t="s">
        <v>63</v>
      </c>
      <c r="F39" s="74" t="s">
        <v>523</v>
      </c>
      <c r="G39" s="12" t="s">
        <v>63</v>
      </c>
      <c r="H39" s="75" t="s">
        <v>5967</v>
      </c>
      <c r="I39" s="15">
        <v>53</v>
      </c>
      <c r="J39" s="15">
        <v>30</v>
      </c>
      <c r="K39" s="15">
        <v>40</v>
      </c>
      <c r="L39" s="15">
        <v>5</v>
      </c>
      <c r="M39" s="79">
        <v>15.9</v>
      </c>
      <c r="N39" s="101">
        <v>15.9</v>
      </c>
      <c r="O39" s="63">
        <v>2530</v>
      </c>
      <c r="P39" s="64">
        <f>Table224578910112345678910111213141516171819202122232425262728293031323334353637383940414243444546474849[[#This Row],[PEMBULATAN]]*O39</f>
        <v>40227</v>
      </c>
    </row>
    <row r="40" spans="1:16" ht="26.25" customHeight="1" x14ac:dyDescent="0.2">
      <c r="A40" s="13"/>
      <c r="B40" s="73"/>
      <c r="C40" s="71" t="s">
        <v>6302</v>
      </c>
      <c r="D40" s="76" t="s">
        <v>69</v>
      </c>
      <c r="E40" s="12" t="s">
        <v>63</v>
      </c>
      <c r="F40" s="74" t="s">
        <v>523</v>
      </c>
      <c r="G40" s="12" t="s">
        <v>63</v>
      </c>
      <c r="H40" s="75" t="s">
        <v>5967</v>
      </c>
      <c r="I40" s="15">
        <v>73</v>
      </c>
      <c r="J40" s="15">
        <v>61</v>
      </c>
      <c r="K40" s="15">
        <v>40</v>
      </c>
      <c r="L40" s="15">
        <v>8</v>
      </c>
      <c r="M40" s="79">
        <v>44.53</v>
      </c>
      <c r="N40" s="101">
        <v>44.53</v>
      </c>
      <c r="O40" s="63">
        <v>2530</v>
      </c>
      <c r="P40" s="64">
        <f>Table224578910112345678910111213141516171819202122232425262728293031323334353637383940414243444546474849[[#This Row],[PEMBULATAN]]*O40</f>
        <v>112660.90000000001</v>
      </c>
    </row>
    <row r="41" spans="1:16" ht="26.25" customHeight="1" x14ac:dyDescent="0.2">
      <c r="A41" s="13"/>
      <c r="B41" s="73"/>
      <c r="C41" s="71" t="s">
        <v>6303</v>
      </c>
      <c r="D41" s="76" t="s">
        <v>69</v>
      </c>
      <c r="E41" s="12" t="s">
        <v>63</v>
      </c>
      <c r="F41" s="74" t="s">
        <v>523</v>
      </c>
      <c r="G41" s="12" t="s">
        <v>63</v>
      </c>
      <c r="H41" s="75" t="s">
        <v>5967</v>
      </c>
      <c r="I41" s="15">
        <v>84</v>
      </c>
      <c r="J41" s="15">
        <v>62</v>
      </c>
      <c r="K41" s="15">
        <v>33</v>
      </c>
      <c r="L41" s="15">
        <v>10</v>
      </c>
      <c r="M41" s="79">
        <v>42.966000000000001</v>
      </c>
      <c r="N41" s="101">
        <v>42.966000000000001</v>
      </c>
      <c r="O41" s="63">
        <v>2530</v>
      </c>
      <c r="P41" s="64">
        <f>Table224578910112345678910111213141516171819202122232425262728293031323334353637383940414243444546474849[[#This Row],[PEMBULATAN]]*O41</f>
        <v>108703.98</v>
      </c>
    </row>
    <row r="42" spans="1:16" ht="26.25" customHeight="1" x14ac:dyDescent="0.2">
      <c r="A42" s="13"/>
      <c r="B42" s="73"/>
      <c r="C42" s="71" t="s">
        <v>6304</v>
      </c>
      <c r="D42" s="76" t="s">
        <v>69</v>
      </c>
      <c r="E42" s="12" t="s">
        <v>63</v>
      </c>
      <c r="F42" s="74" t="s">
        <v>523</v>
      </c>
      <c r="G42" s="12" t="s">
        <v>63</v>
      </c>
      <c r="H42" s="75" t="s">
        <v>5967</v>
      </c>
      <c r="I42" s="15">
        <v>84</v>
      </c>
      <c r="J42" s="15">
        <v>60</v>
      </c>
      <c r="K42" s="15">
        <v>27</v>
      </c>
      <c r="L42" s="15">
        <v>17</v>
      </c>
      <c r="M42" s="79">
        <v>34.020000000000003</v>
      </c>
      <c r="N42" s="101">
        <v>34.020000000000003</v>
      </c>
      <c r="O42" s="63">
        <v>2530</v>
      </c>
      <c r="P42" s="64">
        <f>Table224578910112345678910111213141516171819202122232425262728293031323334353637383940414243444546474849[[#This Row],[PEMBULATAN]]*O42</f>
        <v>86070.6</v>
      </c>
    </row>
    <row r="43" spans="1:16" ht="26.25" customHeight="1" x14ac:dyDescent="0.2">
      <c r="A43" s="13"/>
      <c r="B43" s="73"/>
      <c r="C43" s="71" t="s">
        <v>6305</v>
      </c>
      <c r="D43" s="76" t="s">
        <v>69</v>
      </c>
      <c r="E43" s="12" t="s">
        <v>63</v>
      </c>
      <c r="F43" s="74" t="s">
        <v>523</v>
      </c>
      <c r="G43" s="12" t="s">
        <v>63</v>
      </c>
      <c r="H43" s="75" t="s">
        <v>5967</v>
      </c>
      <c r="I43" s="15">
        <v>73</v>
      </c>
      <c r="J43" s="15">
        <v>50</v>
      </c>
      <c r="K43" s="15">
        <v>31</v>
      </c>
      <c r="L43" s="15">
        <v>13</v>
      </c>
      <c r="M43" s="79">
        <v>28.287500000000001</v>
      </c>
      <c r="N43" s="101">
        <v>28.287500000000001</v>
      </c>
      <c r="O43" s="63">
        <v>2530</v>
      </c>
      <c r="P43" s="64">
        <f>Table224578910112345678910111213141516171819202122232425262728293031323334353637383940414243444546474849[[#This Row],[PEMBULATAN]]*O43</f>
        <v>71567.375</v>
      </c>
    </row>
    <row r="44" spans="1:16" ht="26.25" customHeight="1" x14ac:dyDescent="0.2">
      <c r="A44" s="13"/>
      <c r="B44" s="73"/>
      <c r="C44" s="71" t="s">
        <v>6306</v>
      </c>
      <c r="D44" s="76" t="s">
        <v>69</v>
      </c>
      <c r="E44" s="12" t="s">
        <v>63</v>
      </c>
      <c r="F44" s="74" t="s">
        <v>523</v>
      </c>
      <c r="G44" s="12" t="s">
        <v>63</v>
      </c>
      <c r="H44" s="75" t="s">
        <v>5967</v>
      </c>
      <c r="I44" s="15">
        <v>73</v>
      </c>
      <c r="J44" s="15">
        <v>50</v>
      </c>
      <c r="K44" s="15">
        <v>40</v>
      </c>
      <c r="L44" s="15">
        <v>12</v>
      </c>
      <c r="M44" s="79">
        <v>36.5</v>
      </c>
      <c r="N44" s="101">
        <v>36.5</v>
      </c>
      <c r="O44" s="63">
        <v>2530</v>
      </c>
      <c r="P44" s="64">
        <f>Table224578910112345678910111213141516171819202122232425262728293031323334353637383940414243444546474849[[#This Row],[PEMBULATAN]]*O44</f>
        <v>92345</v>
      </c>
    </row>
    <row r="45" spans="1:16" ht="26.25" customHeight="1" x14ac:dyDescent="0.2">
      <c r="A45" s="13"/>
      <c r="B45" s="73"/>
      <c r="C45" s="71" t="s">
        <v>6307</v>
      </c>
      <c r="D45" s="76" t="s">
        <v>69</v>
      </c>
      <c r="E45" s="12" t="s">
        <v>63</v>
      </c>
      <c r="F45" s="74" t="s">
        <v>523</v>
      </c>
      <c r="G45" s="12" t="s">
        <v>63</v>
      </c>
      <c r="H45" s="75" t="s">
        <v>5967</v>
      </c>
      <c r="I45" s="15">
        <v>51</v>
      </c>
      <c r="J45" s="15">
        <v>36</v>
      </c>
      <c r="K45" s="15">
        <v>20</v>
      </c>
      <c r="L45" s="15">
        <v>4</v>
      </c>
      <c r="M45" s="79">
        <v>9.18</v>
      </c>
      <c r="N45" s="101">
        <v>9.18</v>
      </c>
      <c r="O45" s="63">
        <v>2530</v>
      </c>
      <c r="P45" s="64">
        <f>Table224578910112345678910111213141516171819202122232425262728293031323334353637383940414243444546474849[[#This Row],[PEMBULATAN]]*O45</f>
        <v>23225.399999999998</v>
      </c>
    </row>
    <row r="46" spans="1:16" ht="26.25" customHeight="1" x14ac:dyDescent="0.2">
      <c r="A46" s="13"/>
      <c r="B46" s="73"/>
      <c r="C46" s="71" t="s">
        <v>6308</v>
      </c>
      <c r="D46" s="76" t="s">
        <v>69</v>
      </c>
      <c r="E46" s="12" t="s">
        <v>63</v>
      </c>
      <c r="F46" s="74" t="s">
        <v>523</v>
      </c>
      <c r="G46" s="12" t="s">
        <v>63</v>
      </c>
      <c r="H46" s="75" t="s">
        <v>5967</v>
      </c>
      <c r="I46" s="15">
        <v>42</v>
      </c>
      <c r="J46" s="15">
        <v>32</v>
      </c>
      <c r="K46" s="15">
        <v>20</v>
      </c>
      <c r="L46" s="15">
        <v>1</v>
      </c>
      <c r="M46" s="79">
        <v>6.72</v>
      </c>
      <c r="N46" s="101">
        <v>6.72</v>
      </c>
      <c r="O46" s="63">
        <v>2530</v>
      </c>
      <c r="P46" s="64">
        <f>Table224578910112345678910111213141516171819202122232425262728293031323334353637383940414243444546474849[[#This Row],[PEMBULATAN]]*O46</f>
        <v>17001.599999999999</v>
      </c>
    </row>
    <row r="47" spans="1:16" ht="26.25" customHeight="1" x14ac:dyDescent="0.2">
      <c r="A47" s="13"/>
      <c r="B47" s="73"/>
      <c r="C47" s="71" t="s">
        <v>6309</v>
      </c>
      <c r="D47" s="76" t="s">
        <v>69</v>
      </c>
      <c r="E47" s="12" t="s">
        <v>63</v>
      </c>
      <c r="F47" s="74" t="s">
        <v>523</v>
      </c>
      <c r="G47" s="12" t="s">
        <v>63</v>
      </c>
      <c r="H47" s="75" t="s">
        <v>5967</v>
      </c>
      <c r="I47" s="15">
        <v>60</v>
      </c>
      <c r="J47" s="15">
        <v>37</v>
      </c>
      <c r="K47" s="15">
        <v>26</v>
      </c>
      <c r="L47" s="15">
        <v>5</v>
      </c>
      <c r="M47" s="79">
        <v>14.43</v>
      </c>
      <c r="N47" s="101">
        <v>15</v>
      </c>
      <c r="O47" s="63">
        <v>2530</v>
      </c>
      <c r="P47" s="64">
        <f>Table224578910112345678910111213141516171819202122232425262728293031323334353637383940414243444546474849[[#This Row],[PEMBULATAN]]*O47</f>
        <v>37950</v>
      </c>
    </row>
    <row r="48" spans="1:16" ht="26.25" customHeight="1" x14ac:dyDescent="0.2">
      <c r="A48" s="13"/>
      <c r="B48" s="73"/>
      <c r="C48" s="71" t="s">
        <v>6310</v>
      </c>
      <c r="D48" s="76" t="s">
        <v>69</v>
      </c>
      <c r="E48" s="12" t="s">
        <v>63</v>
      </c>
      <c r="F48" s="74" t="s">
        <v>523</v>
      </c>
      <c r="G48" s="12" t="s">
        <v>63</v>
      </c>
      <c r="H48" s="75" t="s">
        <v>5967</v>
      </c>
      <c r="I48" s="15">
        <v>90</v>
      </c>
      <c r="J48" s="15">
        <v>66</v>
      </c>
      <c r="K48" s="15">
        <v>24</v>
      </c>
      <c r="L48" s="15">
        <v>10</v>
      </c>
      <c r="M48" s="79">
        <v>35.64</v>
      </c>
      <c r="N48" s="101">
        <v>35.64</v>
      </c>
      <c r="O48" s="63">
        <v>2530</v>
      </c>
      <c r="P48" s="64">
        <f>Table224578910112345678910111213141516171819202122232425262728293031323334353637383940414243444546474849[[#This Row],[PEMBULATAN]]*O48</f>
        <v>90169.2</v>
      </c>
    </row>
    <row r="49" spans="1:16" ht="26.25" customHeight="1" x14ac:dyDescent="0.2">
      <c r="A49" s="13"/>
      <c r="B49" s="73"/>
      <c r="C49" s="71" t="s">
        <v>6311</v>
      </c>
      <c r="D49" s="76" t="s">
        <v>69</v>
      </c>
      <c r="E49" s="12" t="s">
        <v>63</v>
      </c>
      <c r="F49" s="74" t="s">
        <v>523</v>
      </c>
      <c r="G49" s="12" t="s">
        <v>63</v>
      </c>
      <c r="H49" s="75" t="s">
        <v>5967</v>
      </c>
      <c r="I49" s="15">
        <v>80</v>
      </c>
      <c r="J49" s="15">
        <v>51</v>
      </c>
      <c r="K49" s="15">
        <v>40</v>
      </c>
      <c r="L49" s="15">
        <v>14</v>
      </c>
      <c r="M49" s="79">
        <v>40.799999999999997</v>
      </c>
      <c r="N49" s="101">
        <v>40.799999999999997</v>
      </c>
      <c r="O49" s="63">
        <v>2530</v>
      </c>
      <c r="P49" s="64">
        <f>Table224578910112345678910111213141516171819202122232425262728293031323334353637383940414243444546474849[[#This Row],[PEMBULATAN]]*O49</f>
        <v>103224</v>
      </c>
    </row>
    <row r="50" spans="1:16" ht="26.25" customHeight="1" x14ac:dyDescent="0.2">
      <c r="A50" s="13"/>
      <c r="B50" s="73"/>
      <c r="C50" s="71" t="s">
        <v>6312</v>
      </c>
      <c r="D50" s="76" t="s">
        <v>69</v>
      </c>
      <c r="E50" s="12" t="s">
        <v>63</v>
      </c>
      <c r="F50" s="74" t="s">
        <v>523</v>
      </c>
      <c r="G50" s="12" t="s">
        <v>63</v>
      </c>
      <c r="H50" s="75" t="s">
        <v>5967</v>
      </c>
      <c r="I50" s="15">
        <v>83</v>
      </c>
      <c r="J50" s="15">
        <v>52</v>
      </c>
      <c r="K50" s="15">
        <v>38</v>
      </c>
      <c r="L50" s="15">
        <v>7</v>
      </c>
      <c r="M50" s="79">
        <v>41.002000000000002</v>
      </c>
      <c r="N50" s="101">
        <v>41.002000000000002</v>
      </c>
      <c r="O50" s="63">
        <v>2530</v>
      </c>
      <c r="P50" s="64">
        <f>Table224578910112345678910111213141516171819202122232425262728293031323334353637383940414243444546474849[[#This Row],[PEMBULATAN]]*O50</f>
        <v>103735.06000000001</v>
      </c>
    </row>
    <row r="51" spans="1:16" ht="26.25" customHeight="1" x14ac:dyDescent="0.2">
      <c r="A51" s="13"/>
      <c r="B51" s="73"/>
      <c r="C51" s="71" t="s">
        <v>6313</v>
      </c>
      <c r="D51" s="76" t="s">
        <v>69</v>
      </c>
      <c r="E51" s="12" t="s">
        <v>63</v>
      </c>
      <c r="F51" s="74" t="s">
        <v>523</v>
      </c>
      <c r="G51" s="12" t="s">
        <v>63</v>
      </c>
      <c r="H51" s="75" t="s">
        <v>5967</v>
      </c>
      <c r="I51" s="15">
        <v>82</v>
      </c>
      <c r="J51" s="15">
        <v>60</v>
      </c>
      <c r="K51" s="15">
        <v>45</v>
      </c>
      <c r="L51" s="15">
        <v>6</v>
      </c>
      <c r="M51" s="79">
        <v>55.35</v>
      </c>
      <c r="N51" s="101">
        <v>56</v>
      </c>
      <c r="O51" s="63">
        <v>2530</v>
      </c>
      <c r="P51" s="64">
        <f>Table224578910112345678910111213141516171819202122232425262728293031323334353637383940414243444546474849[[#This Row],[PEMBULATAN]]*O51</f>
        <v>141680</v>
      </c>
    </row>
    <row r="52" spans="1:16" ht="26.25" customHeight="1" x14ac:dyDescent="0.2">
      <c r="A52" s="13"/>
      <c r="B52" s="73"/>
      <c r="C52" s="71" t="s">
        <v>6314</v>
      </c>
      <c r="D52" s="76" t="s">
        <v>69</v>
      </c>
      <c r="E52" s="12" t="s">
        <v>63</v>
      </c>
      <c r="F52" s="74" t="s">
        <v>523</v>
      </c>
      <c r="G52" s="12" t="s">
        <v>63</v>
      </c>
      <c r="H52" s="75" t="s">
        <v>5967</v>
      </c>
      <c r="I52" s="15">
        <v>80</v>
      </c>
      <c r="J52" s="15">
        <v>50</v>
      </c>
      <c r="K52" s="15">
        <v>31</v>
      </c>
      <c r="L52" s="15">
        <v>6</v>
      </c>
      <c r="M52" s="79">
        <v>31</v>
      </c>
      <c r="N52" s="101">
        <v>31</v>
      </c>
      <c r="O52" s="63">
        <v>2530</v>
      </c>
      <c r="P52" s="64">
        <f>Table224578910112345678910111213141516171819202122232425262728293031323334353637383940414243444546474849[[#This Row],[PEMBULATAN]]*O52</f>
        <v>78430</v>
      </c>
    </row>
    <row r="53" spans="1:16" ht="26.25" customHeight="1" x14ac:dyDescent="0.2">
      <c r="A53" s="13"/>
      <c r="B53" s="73"/>
      <c r="C53" s="71" t="s">
        <v>6315</v>
      </c>
      <c r="D53" s="76" t="s">
        <v>69</v>
      </c>
      <c r="E53" s="12" t="s">
        <v>63</v>
      </c>
      <c r="F53" s="74" t="s">
        <v>523</v>
      </c>
      <c r="G53" s="12" t="s">
        <v>63</v>
      </c>
      <c r="H53" s="75" t="s">
        <v>5967</v>
      </c>
      <c r="I53" s="15">
        <v>100</v>
      </c>
      <c r="J53" s="15">
        <v>45</v>
      </c>
      <c r="K53" s="15">
        <v>40</v>
      </c>
      <c r="L53" s="15">
        <v>13</v>
      </c>
      <c r="M53" s="79">
        <v>45</v>
      </c>
      <c r="N53" s="101">
        <v>45</v>
      </c>
      <c r="O53" s="63">
        <v>2530</v>
      </c>
      <c r="P53" s="64">
        <f>Table224578910112345678910111213141516171819202122232425262728293031323334353637383940414243444546474849[[#This Row],[PEMBULATAN]]*O53</f>
        <v>113850</v>
      </c>
    </row>
    <row r="54" spans="1:16" ht="26.25" customHeight="1" x14ac:dyDescent="0.2">
      <c r="A54" s="13"/>
      <c r="B54" s="73"/>
      <c r="C54" s="71" t="s">
        <v>6316</v>
      </c>
      <c r="D54" s="76" t="s">
        <v>69</v>
      </c>
      <c r="E54" s="12" t="s">
        <v>63</v>
      </c>
      <c r="F54" s="74" t="s">
        <v>523</v>
      </c>
      <c r="G54" s="12" t="s">
        <v>63</v>
      </c>
      <c r="H54" s="75" t="s">
        <v>5967</v>
      </c>
      <c r="I54" s="15">
        <v>53</v>
      </c>
      <c r="J54" s="15">
        <v>30</v>
      </c>
      <c r="K54" s="15">
        <v>25</v>
      </c>
      <c r="L54" s="15">
        <v>4</v>
      </c>
      <c r="M54" s="79">
        <v>9.9375</v>
      </c>
      <c r="N54" s="101">
        <v>9.9375</v>
      </c>
      <c r="O54" s="63">
        <v>2530</v>
      </c>
      <c r="P54" s="64">
        <f>Table224578910112345678910111213141516171819202122232425262728293031323334353637383940414243444546474849[[#This Row],[PEMBULATAN]]*O54</f>
        <v>25141.875</v>
      </c>
    </row>
    <row r="55" spans="1:16" ht="26.25" customHeight="1" x14ac:dyDescent="0.2">
      <c r="A55" s="13"/>
      <c r="B55" s="73"/>
      <c r="C55" s="71" t="s">
        <v>6317</v>
      </c>
      <c r="D55" s="76" t="s">
        <v>69</v>
      </c>
      <c r="E55" s="12" t="s">
        <v>63</v>
      </c>
      <c r="F55" s="74" t="s">
        <v>523</v>
      </c>
      <c r="G55" s="12" t="s">
        <v>63</v>
      </c>
      <c r="H55" s="75" t="s">
        <v>5967</v>
      </c>
      <c r="I55" s="15">
        <v>63</v>
      </c>
      <c r="J55" s="15">
        <v>30</v>
      </c>
      <c r="K55" s="15">
        <v>21</v>
      </c>
      <c r="L55" s="15">
        <v>4</v>
      </c>
      <c r="M55" s="79">
        <v>9.9224999999999994</v>
      </c>
      <c r="N55" s="101">
        <v>9.9224999999999994</v>
      </c>
      <c r="O55" s="63">
        <v>2530</v>
      </c>
      <c r="P55" s="64">
        <f>Table224578910112345678910111213141516171819202122232425262728293031323334353637383940414243444546474849[[#This Row],[PEMBULATAN]]*O55</f>
        <v>25103.924999999999</v>
      </c>
    </row>
    <row r="56" spans="1:16" ht="26.25" customHeight="1" x14ac:dyDescent="0.2">
      <c r="A56" s="13"/>
      <c r="B56" s="73"/>
      <c r="C56" s="71" t="s">
        <v>6318</v>
      </c>
      <c r="D56" s="76" t="s">
        <v>69</v>
      </c>
      <c r="E56" s="12" t="s">
        <v>63</v>
      </c>
      <c r="F56" s="74" t="s">
        <v>523</v>
      </c>
      <c r="G56" s="12" t="s">
        <v>63</v>
      </c>
      <c r="H56" s="75" t="s">
        <v>5967</v>
      </c>
      <c r="I56" s="15">
        <v>63</v>
      </c>
      <c r="J56" s="15">
        <v>30</v>
      </c>
      <c r="K56" s="15">
        <v>60</v>
      </c>
      <c r="L56" s="15">
        <v>6</v>
      </c>
      <c r="M56" s="79">
        <v>28.35</v>
      </c>
      <c r="N56" s="101">
        <v>29</v>
      </c>
      <c r="O56" s="63">
        <v>2530</v>
      </c>
      <c r="P56" s="64">
        <f>Table224578910112345678910111213141516171819202122232425262728293031323334353637383940414243444546474849[[#This Row],[PEMBULATAN]]*O56</f>
        <v>73370</v>
      </c>
    </row>
    <row r="57" spans="1:16" ht="26.25" customHeight="1" x14ac:dyDescent="0.2">
      <c r="A57" s="13"/>
      <c r="B57" s="73"/>
      <c r="C57" s="71" t="s">
        <v>6319</v>
      </c>
      <c r="D57" s="76" t="s">
        <v>69</v>
      </c>
      <c r="E57" s="12" t="s">
        <v>63</v>
      </c>
      <c r="F57" s="74" t="s">
        <v>523</v>
      </c>
      <c r="G57" s="12" t="s">
        <v>63</v>
      </c>
      <c r="H57" s="75" t="s">
        <v>5967</v>
      </c>
      <c r="I57" s="15">
        <v>84</v>
      </c>
      <c r="J57" s="15">
        <v>49</v>
      </c>
      <c r="K57" s="15">
        <v>44</v>
      </c>
      <c r="L57" s="15">
        <v>14</v>
      </c>
      <c r="M57" s="79">
        <v>45.276000000000003</v>
      </c>
      <c r="N57" s="101">
        <v>45.276000000000003</v>
      </c>
      <c r="O57" s="63">
        <v>2530</v>
      </c>
      <c r="P57" s="64">
        <f>Table224578910112345678910111213141516171819202122232425262728293031323334353637383940414243444546474849[[#This Row],[PEMBULATAN]]*O57</f>
        <v>114548.28000000001</v>
      </c>
    </row>
    <row r="58" spans="1:16" ht="26.25" customHeight="1" x14ac:dyDescent="0.2">
      <c r="A58" s="13"/>
      <c r="B58" s="73"/>
      <c r="C58" s="71" t="s">
        <v>6320</v>
      </c>
      <c r="D58" s="76" t="s">
        <v>69</v>
      </c>
      <c r="E58" s="12" t="s">
        <v>63</v>
      </c>
      <c r="F58" s="74" t="s">
        <v>523</v>
      </c>
      <c r="G58" s="12" t="s">
        <v>63</v>
      </c>
      <c r="H58" s="75" t="s">
        <v>5967</v>
      </c>
      <c r="I58" s="15">
        <v>83</v>
      </c>
      <c r="J58" s="15">
        <v>40</v>
      </c>
      <c r="K58" s="15">
        <v>23</v>
      </c>
      <c r="L58" s="15">
        <v>6</v>
      </c>
      <c r="M58" s="79">
        <v>19.09</v>
      </c>
      <c r="N58" s="101">
        <v>19.09</v>
      </c>
      <c r="O58" s="63">
        <v>2530</v>
      </c>
      <c r="P58" s="64">
        <f>Table224578910112345678910111213141516171819202122232425262728293031323334353637383940414243444546474849[[#This Row],[PEMBULATAN]]*O58</f>
        <v>48297.7</v>
      </c>
    </row>
    <row r="59" spans="1:16" ht="26.25" customHeight="1" x14ac:dyDescent="0.2">
      <c r="A59" s="13"/>
      <c r="B59" s="73"/>
      <c r="C59" s="71" t="s">
        <v>6321</v>
      </c>
      <c r="D59" s="76" t="s">
        <v>69</v>
      </c>
      <c r="E59" s="12" t="s">
        <v>63</v>
      </c>
      <c r="F59" s="74" t="s">
        <v>523</v>
      </c>
      <c r="G59" s="12" t="s">
        <v>63</v>
      </c>
      <c r="H59" s="75" t="s">
        <v>5967</v>
      </c>
      <c r="I59" s="15">
        <v>72</v>
      </c>
      <c r="J59" s="15">
        <v>34</v>
      </c>
      <c r="K59" s="15">
        <v>25</v>
      </c>
      <c r="L59" s="15">
        <v>4</v>
      </c>
      <c r="M59" s="79">
        <v>15.3</v>
      </c>
      <c r="N59" s="101">
        <v>16</v>
      </c>
      <c r="O59" s="63">
        <v>2530</v>
      </c>
      <c r="P59" s="64">
        <f>Table224578910112345678910111213141516171819202122232425262728293031323334353637383940414243444546474849[[#This Row],[PEMBULATAN]]*O59</f>
        <v>40480</v>
      </c>
    </row>
    <row r="60" spans="1:16" ht="26.25" customHeight="1" x14ac:dyDescent="0.2">
      <c r="A60" s="13"/>
      <c r="B60" s="73"/>
      <c r="C60" s="71" t="s">
        <v>6322</v>
      </c>
      <c r="D60" s="76" t="s">
        <v>69</v>
      </c>
      <c r="E60" s="12" t="s">
        <v>63</v>
      </c>
      <c r="F60" s="74" t="s">
        <v>523</v>
      </c>
      <c r="G60" s="12" t="s">
        <v>63</v>
      </c>
      <c r="H60" s="75" t="s">
        <v>5967</v>
      </c>
      <c r="I60" s="15">
        <v>63</v>
      </c>
      <c r="J60" s="15">
        <v>32</v>
      </c>
      <c r="K60" s="15">
        <v>36</v>
      </c>
      <c r="L60" s="15">
        <v>3</v>
      </c>
      <c r="M60" s="79">
        <v>18.143999999999998</v>
      </c>
      <c r="N60" s="101">
        <v>18.143999999999998</v>
      </c>
      <c r="O60" s="63">
        <v>2530</v>
      </c>
      <c r="P60" s="64">
        <f>Table224578910112345678910111213141516171819202122232425262728293031323334353637383940414243444546474849[[#This Row],[PEMBULATAN]]*O60</f>
        <v>45904.319999999992</v>
      </c>
    </row>
    <row r="61" spans="1:16" ht="26.25" customHeight="1" x14ac:dyDescent="0.2">
      <c r="A61" s="13"/>
      <c r="B61" s="73"/>
      <c r="C61" s="71" t="s">
        <v>6323</v>
      </c>
      <c r="D61" s="76" t="s">
        <v>69</v>
      </c>
      <c r="E61" s="12" t="s">
        <v>63</v>
      </c>
      <c r="F61" s="74" t="s">
        <v>523</v>
      </c>
      <c r="G61" s="12" t="s">
        <v>63</v>
      </c>
      <c r="H61" s="75" t="s">
        <v>5967</v>
      </c>
      <c r="I61" s="15">
        <v>52</v>
      </c>
      <c r="J61" s="15">
        <v>70</v>
      </c>
      <c r="K61" s="15">
        <v>20</v>
      </c>
      <c r="L61" s="15">
        <v>6</v>
      </c>
      <c r="M61" s="79">
        <v>18.2</v>
      </c>
      <c r="N61" s="101">
        <v>18.2</v>
      </c>
      <c r="O61" s="63">
        <v>2530</v>
      </c>
      <c r="P61" s="64">
        <f>Table224578910112345678910111213141516171819202122232425262728293031323334353637383940414243444546474849[[#This Row],[PEMBULATAN]]*O61</f>
        <v>46046</v>
      </c>
    </row>
    <row r="62" spans="1:16" ht="26.25" customHeight="1" x14ac:dyDescent="0.2">
      <c r="A62" s="13"/>
      <c r="B62" s="73"/>
      <c r="C62" s="71" t="s">
        <v>6324</v>
      </c>
      <c r="D62" s="76" t="s">
        <v>69</v>
      </c>
      <c r="E62" s="12" t="s">
        <v>63</v>
      </c>
      <c r="F62" s="74" t="s">
        <v>523</v>
      </c>
      <c r="G62" s="12" t="s">
        <v>63</v>
      </c>
      <c r="H62" s="75" t="s">
        <v>5967</v>
      </c>
      <c r="I62" s="15">
        <v>83</v>
      </c>
      <c r="J62" s="15">
        <v>60</v>
      </c>
      <c r="K62" s="15">
        <v>20</v>
      </c>
      <c r="L62" s="15">
        <v>6</v>
      </c>
      <c r="M62" s="79">
        <v>24.9</v>
      </c>
      <c r="N62" s="101">
        <v>24.9</v>
      </c>
      <c r="O62" s="63">
        <v>2530</v>
      </c>
      <c r="P62" s="64">
        <f>Table224578910112345678910111213141516171819202122232425262728293031323334353637383940414243444546474849[[#This Row],[PEMBULATAN]]*O62</f>
        <v>62997</v>
      </c>
    </row>
    <row r="63" spans="1:16" ht="26.25" customHeight="1" x14ac:dyDescent="0.2">
      <c r="A63" s="13"/>
      <c r="B63" s="73"/>
      <c r="C63" s="71" t="s">
        <v>6325</v>
      </c>
      <c r="D63" s="76" t="s">
        <v>69</v>
      </c>
      <c r="E63" s="12" t="s">
        <v>63</v>
      </c>
      <c r="F63" s="74" t="s">
        <v>523</v>
      </c>
      <c r="G63" s="12" t="s">
        <v>63</v>
      </c>
      <c r="H63" s="75" t="s">
        <v>5967</v>
      </c>
      <c r="I63" s="15">
        <v>40</v>
      </c>
      <c r="J63" s="15">
        <v>36</v>
      </c>
      <c r="K63" s="15">
        <v>12</v>
      </c>
      <c r="L63" s="15">
        <v>1</v>
      </c>
      <c r="M63" s="79">
        <v>4.32</v>
      </c>
      <c r="N63" s="101">
        <v>5</v>
      </c>
      <c r="O63" s="63">
        <v>2530</v>
      </c>
      <c r="P63" s="64">
        <f>Table224578910112345678910111213141516171819202122232425262728293031323334353637383940414243444546474849[[#This Row],[PEMBULATAN]]*O63</f>
        <v>12650</v>
      </c>
    </row>
    <row r="64" spans="1:16" ht="26.25" customHeight="1" x14ac:dyDescent="0.2">
      <c r="A64" s="13"/>
      <c r="B64" s="73"/>
      <c r="C64" s="71" t="s">
        <v>6326</v>
      </c>
      <c r="D64" s="76" t="s">
        <v>69</v>
      </c>
      <c r="E64" s="12" t="s">
        <v>63</v>
      </c>
      <c r="F64" s="74" t="s">
        <v>523</v>
      </c>
      <c r="G64" s="12" t="s">
        <v>63</v>
      </c>
      <c r="H64" s="75" t="s">
        <v>5967</v>
      </c>
      <c r="I64" s="15">
        <v>73</v>
      </c>
      <c r="J64" s="15">
        <v>62</v>
      </c>
      <c r="K64" s="15">
        <v>35</v>
      </c>
      <c r="L64" s="15">
        <v>9</v>
      </c>
      <c r="M64" s="79">
        <v>39.602499999999999</v>
      </c>
      <c r="N64" s="101">
        <v>39.602499999999999</v>
      </c>
      <c r="O64" s="63">
        <v>2530</v>
      </c>
      <c r="P64" s="64">
        <f>Table224578910112345678910111213141516171819202122232425262728293031323334353637383940414243444546474849[[#This Row],[PEMBULATAN]]*O64</f>
        <v>100194.325</v>
      </c>
    </row>
    <row r="65" spans="1:16" ht="26.25" customHeight="1" x14ac:dyDescent="0.2">
      <c r="A65" s="13"/>
      <c r="B65" s="73"/>
      <c r="C65" s="71" t="s">
        <v>6327</v>
      </c>
      <c r="D65" s="76" t="s">
        <v>69</v>
      </c>
      <c r="E65" s="12" t="s">
        <v>63</v>
      </c>
      <c r="F65" s="74" t="s">
        <v>523</v>
      </c>
      <c r="G65" s="12" t="s">
        <v>63</v>
      </c>
      <c r="H65" s="75" t="s">
        <v>5967</v>
      </c>
      <c r="I65" s="15">
        <v>90</v>
      </c>
      <c r="J65" s="15">
        <v>60</v>
      </c>
      <c r="K65" s="15">
        <v>31</v>
      </c>
      <c r="L65" s="15">
        <v>12</v>
      </c>
      <c r="M65" s="79">
        <v>41.85</v>
      </c>
      <c r="N65" s="101">
        <v>41.85</v>
      </c>
      <c r="O65" s="63">
        <v>2530</v>
      </c>
      <c r="P65" s="64">
        <f>Table224578910112345678910111213141516171819202122232425262728293031323334353637383940414243444546474849[[#This Row],[PEMBULATAN]]*O65</f>
        <v>105880.5</v>
      </c>
    </row>
    <row r="66" spans="1:16" ht="26.25" customHeight="1" x14ac:dyDescent="0.2">
      <c r="A66" s="13"/>
      <c r="B66" s="73"/>
      <c r="C66" s="71" t="s">
        <v>6328</v>
      </c>
      <c r="D66" s="76" t="s">
        <v>69</v>
      </c>
      <c r="E66" s="12" t="s">
        <v>63</v>
      </c>
      <c r="F66" s="74" t="s">
        <v>523</v>
      </c>
      <c r="G66" s="12" t="s">
        <v>63</v>
      </c>
      <c r="H66" s="75" t="s">
        <v>5967</v>
      </c>
      <c r="I66" s="15">
        <v>70</v>
      </c>
      <c r="J66" s="15">
        <v>63</v>
      </c>
      <c r="K66" s="15">
        <v>20</v>
      </c>
      <c r="L66" s="15">
        <v>6</v>
      </c>
      <c r="M66" s="79">
        <v>22.05</v>
      </c>
      <c r="N66" s="101">
        <v>22.05</v>
      </c>
      <c r="O66" s="63">
        <v>2530</v>
      </c>
      <c r="P66" s="64">
        <f>Table224578910112345678910111213141516171819202122232425262728293031323334353637383940414243444546474849[[#This Row],[PEMBULATAN]]*O66</f>
        <v>55786.5</v>
      </c>
    </row>
    <row r="67" spans="1:16" ht="26.25" customHeight="1" x14ac:dyDescent="0.2">
      <c r="A67" s="13"/>
      <c r="B67" s="73"/>
      <c r="C67" s="71" t="s">
        <v>6329</v>
      </c>
      <c r="D67" s="76" t="s">
        <v>69</v>
      </c>
      <c r="E67" s="12" t="s">
        <v>63</v>
      </c>
      <c r="F67" s="74" t="s">
        <v>523</v>
      </c>
      <c r="G67" s="12" t="s">
        <v>63</v>
      </c>
      <c r="H67" s="75" t="s">
        <v>5967</v>
      </c>
      <c r="I67" s="15">
        <v>92</v>
      </c>
      <c r="J67" s="15">
        <v>15</v>
      </c>
      <c r="K67" s="15">
        <v>24</v>
      </c>
      <c r="L67" s="15">
        <v>3</v>
      </c>
      <c r="M67" s="79">
        <v>8.2799999999999994</v>
      </c>
      <c r="N67" s="101">
        <v>8.2799999999999994</v>
      </c>
      <c r="O67" s="63">
        <v>2530</v>
      </c>
      <c r="P67" s="64">
        <f>Table224578910112345678910111213141516171819202122232425262728293031323334353637383940414243444546474849[[#This Row],[PEMBULATAN]]*O67</f>
        <v>20948.399999999998</v>
      </c>
    </row>
    <row r="68" spans="1:16" ht="26.25" customHeight="1" x14ac:dyDescent="0.2">
      <c r="A68" s="13"/>
      <c r="B68" s="73"/>
      <c r="C68" s="71" t="s">
        <v>6330</v>
      </c>
      <c r="D68" s="76" t="s">
        <v>69</v>
      </c>
      <c r="E68" s="12" t="s">
        <v>63</v>
      </c>
      <c r="F68" s="74" t="s">
        <v>523</v>
      </c>
      <c r="G68" s="12" t="s">
        <v>63</v>
      </c>
      <c r="H68" s="75" t="s">
        <v>5967</v>
      </c>
      <c r="I68" s="15">
        <v>44</v>
      </c>
      <c r="J68" s="15">
        <v>26</v>
      </c>
      <c r="K68" s="15">
        <v>26</v>
      </c>
      <c r="L68" s="15">
        <v>17</v>
      </c>
      <c r="M68" s="79">
        <v>7.4359999999999999</v>
      </c>
      <c r="N68" s="101">
        <v>17</v>
      </c>
      <c r="O68" s="63">
        <v>2530</v>
      </c>
      <c r="P68" s="64">
        <f>Table224578910112345678910111213141516171819202122232425262728293031323334353637383940414243444546474849[[#This Row],[PEMBULATAN]]*O68</f>
        <v>43010</v>
      </c>
    </row>
    <row r="69" spans="1:16" ht="26.25" customHeight="1" x14ac:dyDescent="0.2">
      <c r="A69" s="13"/>
      <c r="B69" s="73"/>
      <c r="C69" s="71" t="s">
        <v>6331</v>
      </c>
      <c r="D69" s="76" t="s">
        <v>69</v>
      </c>
      <c r="E69" s="12" t="s">
        <v>63</v>
      </c>
      <c r="F69" s="74" t="s">
        <v>523</v>
      </c>
      <c r="G69" s="12" t="s">
        <v>63</v>
      </c>
      <c r="H69" s="75" t="s">
        <v>5967</v>
      </c>
      <c r="I69" s="15">
        <v>82</v>
      </c>
      <c r="J69" s="15">
        <v>16</v>
      </c>
      <c r="K69" s="15">
        <v>20</v>
      </c>
      <c r="L69" s="15">
        <v>2</v>
      </c>
      <c r="M69" s="79">
        <v>6.56</v>
      </c>
      <c r="N69" s="101">
        <v>6.56</v>
      </c>
      <c r="O69" s="63">
        <v>2530</v>
      </c>
      <c r="P69" s="64">
        <f>Table224578910112345678910111213141516171819202122232425262728293031323334353637383940414243444546474849[[#This Row],[PEMBULATAN]]*O69</f>
        <v>16596.8</v>
      </c>
    </row>
    <row r="70" spans="1:16" ht="26.25" customHeight="1" x14ac:dyDescent="0.2">
      <c r="A70" s="13"/>
      <c r="B70" s="73"/>
      <c r="C70" s="71" t="s">
        <v>6332</v>
      </c>
      <c r="D70" s="76" t="s">
        <v>69</v>
      </c>
      <c r="E70" s="12" t="s">
        <v>63</v>
      </c>
      <c r="F70" s="74" t="s">
        <v>523</v>
      </c>
      <c r="G70" s="12" t="s">
        <v>63</v>
      </c>
      <c r="H70" s="75" t="s">
        <v>5967</v>
      </c>
      <c r="I70" s="15">
        <v>82</v>
      </c>
      <c r="J70" s="15">
        <v>27</v>
      </c>
      <c r="K70" s="15">
        <v>25</v>
      </c>
      <c r="L70" s="15">
        <v>4</v>
      </c>
      <c r="M70" s="79">
        <v>13.8375</v>
      </c>
      <c r="N70" s="101">
        <v>13.8375</v>
      </c>
      <c r="O70" s="63">
        <v>2530</v>
      </c>
      <c r="P70" s="64">
        <f>Table224578910112345678910111213141516171819202122232425262728293031323334353637383940414243444546474849[[#This Row],[PEMBULATAN]]*O70</f>
        <v>35008.875</v>
      </c>
    </row>
    <row r="71" spans="1:16" ht="26.25" customHeight="1" x14ac:dyDescent="0.2">
      <c r="A71" s="13"/>
      <c r="B71" s="73"/>
      <c r="C71" s="71" t="s">
        <v>6333</v>
      </c>
      <c r="D71" s="76" t="s">
        <v>69</v>
      </c>
      <c r="E71" s="12" t="s">
        <v>63</v>
      </c>
      <c r="F71" s="74" t="s">
        <v>523</v>
      </c>
      <c r="G71" s="12" t="s">
        <v>63</v>
      </c>
      <c r="H71" s="75" t="s">
        <v>5967</v>
      </c>
      <c r="I71" s="15">
        <v>122</v>
      </c>
      <c r="J71" s="15">
        <v>50</v>
      </c>
      <c r="K71" s="15">
        <v>20</v>
      </c>
      <c r="L71" s="15">
        <v>27</v>
      </c>
      <c r="M71" s="79">
        <v>30.5</v>
      </c>
      <c r="N71" s="101">
        <v>30.5</v>
      </c>
      <c r="O71" s="63">
        <v>2530</v>
      </c>
      <c r="P71" s="64">
        <f>Table224578910112345678910111213141516171819202122232425262728293031323334353637383940414243444546474849[[#This Row],[PEMBULATAN]]*O71</f>
        <v>77165</v>
      </c>
    </row>
    <row r="72" spans="1:16" ht="26.25" customHeight="1" x14ac:dyDescent="0.2">
      <c r="A72" s="13"/>
      <c r="B72" s="73"/>
      <c r="C72" s="71" t="s">
        <v>6334</v>
      </c>
      <c r="D72" s="76" t="s">
        <v>69</v>
      </c>
      <c r="E72" s="12" t="s">
        <v>63</v>
      </c>
      <c r="F72" s="74" t="s">
        <v>523</v>
      </c>
      <c r="G72" s="12" t="s">
        <v>63</v>
      </c>
      <c r="H72" s="75" t="s">
        <v>5967</v>
      </c>
      <c r="I72" s="15">
        <v>110</v>
      </c>
      <c r="J72" s="15">
        <v>30</v>
      </c>
      <c r="K72" s="15">
        <v>30</v>
      </c>
      <c r="L72" s="15">
        <v>14</v>
      </c>
      <c r="M72" s="79">
        <v>24.75</v>
      </c>
      <c r="N72" s="101">
        <v>24.75</v>
      </c>
      <c r="O72" s="63">
        <v>2530</v>
      </c>
      <c r="P72" s="64">
        <f>Table224578910112345678910111213141516171819202122232425262728293031323334353637383940414243444546474849[[#This Row],[PEMBULATAN]]*O72</f>
        <v>62617.5</v>
      </c>
    </row>
    <row r="73" spans="1:16" ht="26.25" customHeight="1" x14ac:dyDescent="0.2">
      <c r="A73" s="13"/>
      <c r="B73" s="73"/>
      <c r="C73" s="71" t="s">
        <v>6335</v>
      </c>
      <c r="D73" s="76" t="s">
        <v>69</v>
      </c>
      <c r="E73" s="12" t="s">
        <v>63</v>
      </c>
      <c r="F73" s="74" t="s">
        <v>523</v>
      </c>
      <c r="G73" s="12" t="s">
        <v>63</v>
      </c>
      <c r="H73" s="75" t="s">
        <v>5967</v>
      </c>
      <c r="I73" s="15">
        <v>80</v>
      </c>
      <c r="J73" s="15">
        <v>31</v>
      </c>
      <c r="K73" s="15">
        <v>32</v>
      </c>
      <c r="L73" s="15">
        <v>7</v>
      </c>
      <c r="M73" s="79">
        <v>19.84</v>
      </c>
      <c r="N73" s="101">
        <v>19.84</v>
      </c>
      <c r="O73" s="63">
        <v>2530</v>
      </c>
      <c r="P73" s="64">
        <f>Table224578910112345678910111213141516171819202122232425262728293031323334353637383940414243444546474849[[#This Row],[PEMBULATAN]]*O73</f>
        <v>50195.199999999997</v>
      </c>
    </row>
    <row r="74" spans="1:16" ht="26.25" customHeight="1" x14ac:dyDescent="0.2">
      <c r="A74" s="13"/>
      <c r="B74" s="73"/>
      <c r="C74" s="71" t="s">
        <v>6336</v>
      </c>
      <c r="D74" s="76" t="s">
        <v>69</v>
      </c>
      <c r="E74" s="12" t="s">
        <v>63</v>
      </c>
      <c r="F74" s="74" t="s">
        <v>523</v>
      </c>
      <c r="G74" s="12" t="s">
        <v>63</v>
      </c>
      <c r="H74" s="75" t="s">
        <v>5967</v>
      </c>
      <c r="I74" s="15">
        <v>60</v>
      </c>
      <c r="J74" s="15">
        <v>40</v>
      </c>
      <c r="K74" s="15">
        <v>30</v>
      </c>
      <c r="L74" s="15">
        <v>6</v>
      </c>
      <c r="M74" s="79">
        <v>18</v>
      </c>
      <c r="N74" s="101">
        <v>18</v>
      </c>
      <c r="O74" s="63">
        <v>2530</v>
      </c>
      <c r="P74" s="64">
        <f>Table224578910112345678910111213141516171819202122232425262728293031323334353637383940414243444546474849[[#This Row],[PEMBULATAN]]*O74</f>
        <v>45540</v>
      </c>
    </row>
    <row r="75" spans="1:16" ht="26.25" customHeight="1" x14ac:dyDescent="0.2">
      <c r="A75" s="13"/>
      <c r="B75" s="106"/>
      <c r="C75" s="71" t="s">
        <v>6337</v>
      </c>
      <c r="D75" s="76" t="s">
        <v>69</v>
      </c>
      <c r="E75" s="12" t="s">
        <v>63</v>
      </c>
      <c r="F75" s="74" t="s">
        <v>523</v>
      </c>
      <c r="G75" s="12" t="s">
        <v>63</v>
      </c>
      <c r="H75" s="75" t="s">
        <v>5967</v>
      </c>
      <c r="I75" s="15">
        <v>151</v>
      </c>
      <c r="J75" s="15">
        <v>100</v>
      </c>
      <c r="K75" s="15">
        <v>2</v>
      </c>
      <c r="L75" s="15">
        <v>3</v>
      </c>
      <c r="M75" s="79">
        <v>7.55</v>
      </c>
      <c r="N75" s="101">
        <v>7.55</v>
      </c>
      <c r="O75" s="63">
        <v>2530</v>
      </c>
      <c r="P75" s="64">
        <f>Table224578910112345678910111213141516171819202122232425262728293031323334353637383940414243444546474849[[#This Row],[PEMBULATAN]]*O75</f>
        <v>19101.5</v>
      </c>
    </row>
    <row r="76" spans="1:16" ht="26.25" customHeight="1" x14ac:dyDescent="0.2">
      <c r="A76" s="13"/>
      <c r="B76" s="107" t="s">
        <v>6338</v>
      </c>
      <c r="C76" s="71" t="s">
        <v>6339</v>
      </c>
      <c r="D76" s="76" t="s">
        <v>69</v>
      </c>
      <c r="E76" s="12" t="s">
        <v>63</v>
      </c>
      <c r="F76" s="74" t="s">
        <v>523</v>
      </c>
      <c r="G76" s="12" t="s">
        <v>63</v>
      </c>
      <c r="H76" s="75" t="s">
        <v>5967</v>
      </c>
      <c r="I76" s="15">
        <v>53</v>
      </c>
      <c r="J76" s="15">
        <v>36</v>
      </c>
      <c r="K76" s="15">
        <v>40</v>
      </c>
      <c r="L76" s="15">
        <v>5</v>
      </c>
      <c r="M76" s="79">
        <v>19.079999999999998</v>
      </c>
      <c r="N76" s="101">
        <v>19.079999999999998</v>
      </c>
      <c r="O76" s="63">
        <v>2530</v>
      </c>
      <c r="P76" s="64">
        <f>Table224578910112345678910111213141516171819202122232425262728293031323334353637383940414243444546474849[[#This Row],[PEMBULATAN]]*O76</f>
        <v>48272.399999999994</v>
      </c>
    </row>
    <row r="77" spans="1:16" ht="26.25" customHeight="1" x14ac:dyDescent="0.2">
      <c r="A77" s="13"/>
      <c r="B77" s="73" t="s">
        <v>6340</v>
      </c>
      <c r="C77" s="71" t="s">
        <v>6341</v>
      </c>
      <c r="D77" s="76" t="s">
        <v>69</v>
      </c>
      <c r="E77" s="12" t="s">
        <v>63</v>
      </c>
      <c r="F77" s="74" t="s">
        <v>523</v>
      </c>
      <c r="G77" s="12" t="s">
        <v>63</v>
      </c>
      <c r="H77" s="75" t="s">
        <v>5967</v>
      </c>
      <c r="I77" s="15">
        <v>40</v>
      </c>
      <c r="J77" s="15">
        <v>21</v>
      </c>
      <c r="K77" s="15">
        <v>10</v>
      </c>
      <c r="L77" s="15">
        <v>4</v>
      </c>
      <c r="M77" s="79">
        <v>2.1</v>
      </c>
      <c r="N77" s="101">
        <v>4</v>
      </c>
      <c r="O77" s="63">
        <v>2530</v>
      </c>
      <c r="P77" s="64">
        <f>Table224578910112345678910111213141516171819202122232425262728293031323334353637383940414243444546474849[[#This Row],[PEMBULATAN]]*O77</f>
        <v>10120</v>
      </c>
    </row>
    <row r="78" spans="1:16" ht="26.25" customHeight="1" x14ac:dyDescent="0.2">
      <c r="A78" s="13"/>
      <c r="B78" s="73"/>
      <c r="C78" s="71" t="s">
        <v>6342</v>
      </c>
      <c r="D78" s="76" t="s">
        <v>69</v>
      </c>
      <c r="E78" s="12" t="s">
        <v>63</v>
      </c>
      <c r="F78" s="74" t="s">
        <v>523</v>
      </c>
      <c r="G78" s="12" t="s">
        <v>63</v>
      </c>
      <c r="H78" s="75" t="s">
        <v>5967</v>
      </c>
      <c r="I78" s="15">
        <v>60</v>
      </c>
      <c r="J78" s="15">
        <v>43</v>
      </c>
      <c r="K78" s="15">
        <v>36</v>
      </c>
      <c r="L78" s="15">
        <v>20</v>
      </c>
      <c r="M78" s="79">
        <v>23.22</v>
      </c>
      <c r="N78" s="101">
        <v>23.22</v>
      </c>
      <c r="O78" s="63">
        <v>2530</v>
      </c>
      <c r="P78" s="64">
        <f>Table224578910112345678910111213141516171819202122232425262728293031323334353637383940414243444546474849[[#This Row],[PEMBULATAN]]*O78</f>
        <v>58746.6</v>
      </c>
    </row>
    <row r="79" spans="1:16" ht="26.25" customHeight="1" x14ac:dyDescent="0.2">
      <c r="A79" s="13"/>
      <c r="B79" s="73"/>
      <c r="C79" s="71" t="s">
        <v>6343</v>
      </c>
      <c r="D79" s="76" t="s">
        <v>69</v>
      </c>
      <c r="E79" s="12" t="s">
        <v>63</v>
      </c>
      <c r="F79" s="74" t="s">
        <v>523</v>
      </c>
      <c r="G79" s="12" t="s">
        <v>63</v>
      </c>
      <c r="H79" s="75" t="s">
        <v>5967</v>
      </c>
      <c r="I79" s="15">
        <v>53</v>
      </c>
      <c r="J79" s="15">
        <v>42</v>
      </c>
      <c r="K79" s="15">
        <v>16</v>
      </c>
      <c r="L79" s="15">
        <v>10</v>
      </c>
      <c r="M79" s="79">
        <v>8.9039999999999999</v>
      </c>
      <c r="N79" s="101">
        <v>10</v>
      </c>
      <c r="O79" s="63">
        <v>2530</v>
      </c>
      <c r="P79" s="64">
        <f>Table224578910112345678910111213141516171819202122232425262728293031323334353637383940414243444546474849[[#This Row],[PEMBULATAN]]*O79</f>
        <v>25300</v>
      </c>
    </row>
    <row r="80" spans="1:16" ht="26.25" customHeight="1" x14ac:dyDescent="0.2">
      <c r="A80" s="13"/>
      <c r="B80" s="73"/>
      <c r="C80" s="71" t="s">
        <v>6344</v>
      </c>
      <c r="D80" s="76" t="s">
        <v>69</v>
      </c>
      <c r="E80" s="12" t="s">
        <v>63</v>
      </c>
      <c r="F80" s="74" t="s">
        <v>523</v>
      </c>
      <c r="G80" s="12" t="s">
        <v>63</v>
      </c>
      <c r="H80" s="75" t="s">
        <v>5967</v>
      </c>
      <c r="I80" s="15">
        <v>24</v>
      </c>
      <c r="J80" s="15">
        <v>20</v>
      </c>
      <c r="K80" s="15">
        <v>10</v>
      </c>
      <c r="L80" s="15">
        <v>1</v>
      </c>
      <c r="M80" s="79">
        <v>1.2</v>
      </c>
      <c r="N80" s="101">
        <v>1.2</v>
      </c>
      <c r="O80" s="63">
        <v>2530</v>
      </c>
      <c r="P80" s="64">
        <f>Table224578910112345678910111213141516171819202122232425262728293031323334353637383940414243444546474849[[#This Row],[PEMBULATAN]]*O80</f>
        <v>3036</v>
      </c>
    </row>
    <row r="81" spans="1:16" ht="26.25" customHeight="1" x14ac:dyDescent="0.2">
      <c r="A81" s="13"/>
      <c r="B81" s="106"/>
      <c r="C81" s="71" t="s">
        <v>6345</v>
      </c>
      <c r="D81" s="76" t="s">
        <v>69</v>
      </c>
      <c r="E81" s="12" t="s">
        <v>63</v>
      </c>
      <c r="F81" s="74" t="s">
        <v>523</v>
      </c>
      <c r="G81" s="12" t="s">
        <v>63</v>
      </c>
      <c r="H81" s="75" t="s">
        <v>5967</v>
      </c>
      <c r="I81" s="15">
        <v>25</v>
      </c>
      <c r="J81" s="15">
        <v>34</v>
      </c>
      <c r="K81" s="15">
        <v>10</v>
      </c>
      <c r="L81" s="15">
        <v>1</v>
      </c>
      <c r="M81" s="79">
        <v>2.125</v>
      </c>
      <c r="N81" s="101">
        <v>2.125</v>
      </c>
      <c r="O81" s="63">
        <v>2530</v>
      </c>
      <c r="P81" s="64">
        <f>Table224578910112345678910111213141516171819202122232425262728293031323334353637383940414243444546474849[[#This Row],[PEMBULATAN]]*O81</f>
        <v>5376.25</v>
      </c>
    </row>
    <row r="82" spans="1:16" ht="26.25" customHeight="1" x14ac:dyDescent="0.2">
      <c r="A82" s="13"/>
      <c r="B82" s="73" t="s">
        <v>6346</v>
      </c>
      <c r="C82" s="71" t="s">
        <v>6347</v>
      </c>
      <c r="D82" s="76" t="s">
        <v>69</v>
      </c>
      <c r="E82" s="12" t="s">
        <v>63</v>
      </c>
      <c r="F82" s="74" t="s">
        <v>523</v>
      </c>
      <c r="G82" s="12" t="s">
        <v>63</v>
      </c>
      <c r="H82" s="75" t="s">
        <v>5967</v>
      </c>
      <c r="I82" s="15">
        <v>74</v>
      </c>
      <c r="J82" s="15">
        <v>36</v>
      </c>
      <c r="K82" s="15">
        <v>30</v>
      </c>
      <c r="L82" s="15">
        <v>9</v>
      </c>
      <c r="M82" s="79">
        <v>19.98</v>
      </c>
      <c r="N82" s="101">
        <v>19.98</v>
      </c>
      <c r="O82" s="63">
        <v>2530</v>
      </c>
      <c r="P82" s="64">
        <f>Table224578910112345678910111213141516171819202122232425262728293031323334353637383940414243444546474849[[#This Row],[PEMBULATAN]]*O82</f>
        <v>50549.4</v>
      </c>
    </row>
    <row r="83" spans="1:16" ht="22.5" customHeight="1" x14ac:dyDescent="0.2">
      <c r="A83" s="165" t="s">
        <v>30</v>
      </c>
      <c r="B83" s="166"/>
      <c r="C83" s="166"/>
      <c r="D83" s="166"/>
      <c r="E83" s="166"/>
      <c r="F83" s="166"/>
      <c r="G83" s="166"/>
      <c r="H83" s="166"/>
      <c r="I83" s="166"/>
      <c r="J83" s="166"/>
      <c r="K83" s="166"/>
      <c r="L83" s="167"/>
      <c r="M83" s="77">
        <f>SUBTOTAL(109,Table224578910112345678910111213141516171819202122232425262728293031323334353637383940414243444546474849[KG VOLUME])</f>
        <v>2070.9309999999991</v>
      </c>
      <c r="N83" s="67">
        <f>SUM(N3:N82)</f>
        <v>2089.6834999999992</v>
      </c>
      <c r="O83" s="168">
        <f>SUM(P3:P82)</f>
        <v>5286899.2550000018</v>
      </c>
      <c r="P83" s="169"/>
    </row>
    <row r="84" spans="1:16" ht="18" customHeight="1" x14ac:dyDescent="0.2">
      <c r="A84" s="84"/>
      <c r="B84" s="55" t="s">
        <v>42</v>
      </c>
      <c r="C84" s="54"/>
      <c r="D84" s="56" t="s">
        <v>43</v>
      </c>
      <c r="E84" s="84"/>
      <c r="F84" s="84"/>
      <c r="G84" s="84"/>
      <c r="H84" s="84"/>
      <c r="I84" s="84"/>
      <c r="J84" s="84"/>
      <c r="K84" s="84"/>
      <c r="L84" s="84"/>
      <c r="M84" s="85"/>
      <c r="N84" s="86" t="s">
        <v>51</v>
      </c>
      <c r="O84" s="87"/>
      <c r="P84" s="87">
        <f>O83*10%</f>
        <v>528689.92550000024</v>
      </c>
    </row>
    <row r="85" spans="1:16" ht="18" customHeight="1" thickBot="1" x14ac:dyDescent="0.25">
      <c r="A85" s="84"/>
      <c r="B85" s="55"/>
      <c r="C85" s="54"/>
      <c r="D85" s="56"/>
      <c r="E85" s="84"/>
      <c r="F85" s="84"/>
      <c r="G85" s="84"/>
      <c r="H85" s="84"/>
      <c r="I85" s="84"/>
      <c r="J85" s="84"/>
      <c r="K85" s="84"/>
      <c r="L85" s="84"/>
      <c r="M85" s="85"/>
      <c r="N85" s="88" t="s">
        <v>52</v>
      </c>
      <c r="O85" s="89"/>
      <c r="P85" s="89">
        <f>O83-P84</f>
        <v>4758209.3295000019</v>
      </c>
    </row>
    <row r="86" spans="1:16" ht="18" customHeight="1" x14ac:dyDescent="0.2">
      <c r="A86" s="10"/>
      <c r="H86" s="62"/>
      <c r="N86" s="61" t="s">
        <v>31</v>
      </c>
      <c r="P86" s="68">
        <f>P85*1%</f>
        <v>47582.093295000021</v>
      </c>
    </row>
    <row r="87" spans="1:16" ht="18" customHeight="1" thickBot="1" x14ac:dyDescent="0.25">
      <c r="A87" s="10"/>
      <c r="H87" s="62"/>
      <c r="N87" s="61" t="s">
        <v>53</v>
      </c>
      <c r="P87" s="70">
        <f>P85*2%</f>
        <v>95164.186590000041</v>
      </c>
    </row>
    <row r="88" spans="1:16" ht="18" customHeight="1" x14ac:dyDescent="0.2">
      <c r="A88" s="10"/>
      <c r="H88" s="62"/>
      <c r="N88" s="65" t="s">
        <v>32</v>
      </c>
      <c r="O88" s="66"/>
      <c r="P88" s="69">
        <f>P85+P86-P87</f>
        <v>4710627.2362050014</v>
      </c>
    </row>
    <row r="90" spans="1:16" x14ac:dyDescent="0.2">
      <c r="A90" s="10"/>
      <c r="H90" s="62"/>
      <c r="P90" s="70"/>
    </row>
    <row r="91" spans="1:16" x14ac:dyDescent="0.2">
      <c r="A91" s="10"/>
      <c r="H91" s="62"/>
      <c r="O91" s="57"/>
      <c r="P91" s="70"/>
    </row>
    <row r="92" spans="1:16" s="3" customFormat="1" x14ac:dyDescent="0.25">
      <c r="A92" s="10"/>
      <c r="B92" s="2"/>
      <c r="C92" s="2"/>
      <c r="E92" s="11"/>
      <c r="H92" s="62"/>
      <c r="N92" s="14"/>
      <c r="O92" s="14"/>
      <c r="P92" s="14"/>
    </row>
    <row r="93" spans="1:16" s="3" customFormat="1" x14ac:dyDescent="0.25">
      <c r="A93" s="10"/>
      <c r="B93" s="2"/>
      <c r="C93" s="2"/>
      <c r="E93" s="11"/>
      <c r="H93" s="62"/>
      <c r="N93" s="14"/>
      <c r="O93" s="14"/>
      <c r="P93" s="14"/>
    </row>
    <row r="94" spans="1:16" s="3" customFormat="1" x14ac:dyDescent="0.25">
      <c r="A94" s="10"/>
      <c r="B94" s="2"/>
      <c r="C94" s="2"/>
      <c r="E94" s="11"/>
      <c r="H94" s="62"/>
      <c r="N94" s="14"/>
      <c r="O94" s="14"/>
      <c r="P94" s="14"/>
    </row>
    <row r="95" spans="1:16" s="3" customFormat="1" x14ac:dyDescent="0.25">
      <c r="A95" s="10"/>
      <c r="B95" s="2"/>
      <c r="C95" s="2"/>
      <c r="E95" s="11"/>
      <c r="H95" s="62"/>
      <c r="N95" s="14"/>
      <c r="O95" s="14"/>
      <c r="P95" s="14"/>
    </row>
    <row r="96" spans="1:16" s="3" customFormat="1" x14ac:dyDescent="0.25">
      <c r="A96" s="10"/>
      <c r="B96" s="2"/>
      <c r="C96" s="2"/>
      <c r="E96" s="11"/>
      <c r="H96" s="62"/>
      <c r="N96" s="14"/>
      <c r="O96" s="14"/>
      <c r="P96" s="14"/>
    </row>
    <row r="97" spans="1:16" s="3" customFormat="1" x14ac:dyDescent="0.25">
      <c r="A97" s="10"/>
      <c r="B97" s="2"/>
      <c r="C97" s="2"/>
      <c r="E97" s="11"/>
      <c r="H97" s="62"/>
      <c r="N97" s="14"/>
      <c r="O97" s="14"/>
      <c r="P97" s="14"/>
    </row>
    <row r="98" spans="1:16" s="3" customFormat="1" x14ac:dyDescent="0.25">
      <c r="A98" s="10"/>
      <c r="B98" s="2"/>
      <c r="C98" s="2"/>
      <c r="E98" s="11"/>
      <c r="H98" s="62"/>
      <c r="N98" s="14"/>
      <c r="O98" s="14"/>
      <c r="P98" s="14"/>
    </row>
    <row r="99" spans="1:16" s="3" customFormat="1" x14ac:dyDescent="0.25">
      <c r="A99" s="10"/>
      <c r="B99" s="2"/>
      <c r="C99" s="2"/>
      <c r="E99" s="11"/>
      <c r="H99" s="62"/>
      <c r="N99" s="14"/>
      <c r="O99" s="14"/>
      <c r="P99" s="14"/>
    </row>
    <row r="100" spans="1:16" s="3" customFormat="1" x14ac:dyDescent="0.25">
      <c r="A100" s="10"/>
      <c r="B100" s="2"/>
      <c r="C100" s="2"/>
      <c r="E100" s="11"/>
      <c r="H100" s="62"/>
      <c r="N100" s="14"/>
      <c r="O100" s="14"/>
      <c r="P100" s="14"/>
    </row>
    <row r="101" spans="1:16" s="3" customFormat="1" x14ac:dyDescent="0.25">
      <c r="A101" s="10"/>
      <c r="B101" s="2"/>
      <c r="C101" s="2"/>
      <c r="E101" s="11"/>
      <c r="H101" s="62"/>
      <c r="N101" s="14"/>
      <c r="O101" s="14"/>
      <c r="P101" s="14"/>
    </row>
    <row r="102" spans="1:16" s="3" customFormat="1" x14ac:dyDescent="0.25">
      <c r="A102" s="10"/>
      <c r="B102" s="2"/>
      <c r="C102" s="2"/>
      <c r="E102" s="11"/>
      <c r="H102" s="62"/>
      <c r="N102" s="14"/>
      <c r="O102" s="14"/>
      <c r="P102" s="14"/>
    </row>
    <row r="103" spans="1:16" s="3" customFormat="1" x14ac:dyDescent="0.25">
      <c r="A103" s="10"/>
      <c r="B103" s="2"/>
      <c r="C103" s="2"/>
      <c r="E103" s="11"/>
      <c r="H103" s="62"/>
      <c r="N103" s="14"/>
      <c r="O103" s="14"/>
      <c r="P103" s="14"/>
    </row>
  </sheetData>
  <mergeCells count="2">
    <mergeCell ref="A83:L83"/>
    <mergeCell ref="O83:P83"/>
  </mergeCells>
  <conditionalFormatting sqref="B3:B82">
    <cfRule type="duplicateValues" dxfId="210" priority="120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38"/>
  <sheetViews>
    <sheetView zoomScale="110" zoomScaleNormal="110" workbookViewId="0">
      <pane xSplit="3" ySplit="2" topLeftCell="D10" activePane="bottomRight" state="frozen"/>
      <selection pane="topRight" activeCell="B1" sqref="B1"/>
      <selection pane="bottomLeft" activeCell="A3" sqref="A3"/>
      <selection pane="bottomRight" activeCell="M17" sqref="M17"/>
    </sheetView>
  </sheetViews>
  <sheetFormatPr defaultRowHeight="15" x14ac:dyDescent="0.2"/>
  <cols>
    <col min="1" max="1" width="8" style="4" customWidth="1"/>
    <col min="2" max="2" width="19.5703125" style="2" customWidth="1"/>
    <col min="3" max="3" width="16.14062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110">
        <v>402427</v>
      </c>
      <c r="B3" s="111" t="s">
        <v>6348</v>
      </c>
      <c r="C3" s="112" t="s">
        <v>6349</v>
      </c>
      <c r="D3" s="113" t="s">
        <v>69</v>
      </c>
      <c r="E3" s="114" t="s">
        <v>63</v>
      </c>
      <c r="F3" s="113" t="s">
        <v>523</v>
      </c>
      <c r="G3" s="114" t="s">
        <v>64</v>
      </c>
      <c r="H3" s="115" t="s">
        <v>6350</v>
      </c>
      <c r="I3" s="114">
        <v>106</v>
      </c>
      <c r="J3" s="114">
        <v>110</v>
      </c>
      <c r="K3" s="114">
        <v>10</v>
      </c>
      <c r="L3" s="114">
        <v>50</v>
      </c>
      <c r="M3" s="114">
        <v>29.15</v>
      </c>
      <c r="N3" s="101">
        <v>50</v>
      </c>
      <c r="O3" s="63">
        <v>2530</v>
      </c>
      <c r="P3" s="64">
        <f>Table22457891011234567891011121314151617181920212223242526272829303132333435363738394041424344454647484950[[#This Row],[PEMBULATAN]]*O3</f>
        <v>126500</v>
      </c>
    </row>
    <row r="4" spans="1:16" ht="26.25" customHeight="1" x14ac:dyDescent="0.2">
      <c r="A4" s="116"/>
      <c r="B4" s="117"/>
      <c r="C4" s="112" t="s">
        <v>6351</v>
      </c>
      <c r="D4" s="113" t="s">
        <v>69</v>
      </c>
      <c r="E4" s="114" t="s">
        <v>63</v>
      </c>
      <c r="F4" s="113" t="s">
        <v>523</v>
      </c>
      <c r="G4" s="114" t="s">
        <v>64</v>
      </c>
      <c r="H4" s="115" t="s">
        <v>6350</v>
      </c>
      <c r="I4" s="114">
        <v>104</v>
      </c>
      <c r="J4" s="114">
        <v>27</v>
      </c>
      <c r="K4" s="114">
        <v>20</v>
      </c>
      <c r="L4" s="114">
        <v>14</v>
      </c>
      <c r="M4" s="114">
        <v>14.04</v>
      </c>
      <c r="N4" s="101">
        <v>14.04</v>
      </c>
      <c r="O4" s="63">
        <v>2530</v>
      </c>
      <c r="P4" s="64">
        <f>Table22457891011234567891011121314151617181920212223242526272829303132333435363738394041424344454647484950[[#This Row],[PEMBULATAN]]*O4</f>
        <v>35521.199999999997</v>
      </c>
    </row>
    <row r="5" spans="1:16" ht="26.25" customHeight="1" x14ac:dyDescent="0.2">
      <c r="A5" s="116"/>
      <c r="B5" s="117"/>
      <c r="C5" s="118" t="s">
        <v>6352</v>
      </c>
      <c r="D5" s="119" t="s">
        <v>69</v>
      </c>
      <c r="E5" s="120" t="s">
        <v>63</v>
      </c>
      <c r="F5" s="121" t="s">
        <v>523</v>
      </c>
      <c r="G5" s="120" t="s">
        <v>64</v>
      </c>
      <c r="H5" s="122" t="s">
        <v>6350</v>
      </c>
      <c r="I5" s="123">
        <v>57</v>
      </c>
      <c r="J5" s="123">
        <v>43</v>
      </c>
      <c r="K5" s="123">
        <v>32</v>
      </c>
      <c r="L5" s="123">
        <v>8</v>
      </c>
      <c r="M5" s="123">
        <v>19.608000000000001</v>
      </c>
      <c r="N5" s="105">
        <v>19.608000000000001</v>
      </c>
      <c r="O5" s="63">
        <v>2530</v>
      </c>
      <c r="P5" s="64">
        <f>Table22457891011234567891011121314151617181920212223242526272829303132333435363738394041424344454647484950[[#This Row],[PEMBULATAN]]*O5</f>
        <v>49608.24</v>
      </c>
    </row>
    <row r="6" spans="1:16" ht="26.25" customHeight="1" x14ac:dyDescent="0.2">
      <c r="A6" s="116"/>
      <c r="B6" s="117"/>
      <c r="C6" s="118" t="s">
        <v>6353</v>
      </c>
      <c r="D6" s="119" t="s">
        <v>69</v>
      </c>
      <c r="E6" s="120" t="s">
        <v>63</v>
      </c>
      <c r="F6" s="121" t="s">
        <v>523</v>
      </c>
      <c r="G6" s="120" t="s">
        <v>64</v>
      </c>
      <c r="H6" s="122" t="s">
        <v>6350</v>
      </c>
      <c r="I6" s="123">
        <v>56</v>
      </c>
      <c r="J6" s="123">
        <v>30</v>
      </c>
      <c r="K6" s="123">
        <v>25</v>
      </c>
      <c r="L6" s="123">
        <v>13</v>
      </c>
      <c r="M6" s="123">
        <v>10.5</v>
      </c>
      <c r="N6" s="105">
        <v>13</v>
      </c>
      <c r="O6" s="63">
        <v>2530</v>
      </c>
      <c r="P6" s="64">
        <f>Table22457891011234567891011121314151617181920212223242526272829303132333435363738394041424344454647484950[[#This Row],[PEMBULATAN]]*O6</f>
        <v>32890</v>
      </c>
    </row>
    <row r="7" spans="1:16" ht="26.25" customHeight="1" x14ac:dyDescent="0.2">
      <c r="A7" s="116"/>
      <c r="B7" s="117"/>
      <c r="C7" s="118" t="s">
        <v>6354</v>
      </c>
      <c r="D7" s="119" t="s">
        <v>69</v>
      </c>
      <c r="E7" s="120" t="s">
        <v>63</v>
      </c>
      <c r="F7" s="121" t="s">
        <v>523</v>
      </c>
      <c r="G7" s="120" t="s">
        <v>64</v>
      </c>
      <c r="H7" s="122" t="s">
        <v>6350</v>
      </c>
      <c r="I7" s="123">
        <v>155</v>
      </c>
      <c r="J7" s="123">
        <v>41</v>
      </c>
      <c r="K7" s="123">
        <v>33</v>
      </c>
      <c r="L7" s="123">
        <v>15</v>
      </c>
      <c r="M7" s="123">
        <v>52.428750000000001</v>
      </c>
      <c r="N7" s="105">
        <v>53</v>
      </c>
      <c r="O7" s="63">
        <v>2530</v>
      </c>
      <c r="P7" s="64">
        <f>Table22457891011234567891011121314151617181920212223242526272829303132333435363738394041424344454647484950[[#This Row],[PEMBULATAN]]*O7</f>
        <v>134090</v>
      </c>
    </row>
    <row r="8" spans="1:16" ht="26.25" customHeight="1" x14ac:dyDescent="0.2">
      <c r="A8" s="116"/>
      <c r="B8" s="117"/>
      <c r="C8" s="118" t="s">
        <v>6355</v>
      </c>
      <c r="D8" s="119" t="s">
        <v>69</v>
      </c>
      <c r="E8" s="120" t="s">
        <v>63</v>
      </c>
      <c r="F8" s="121" t="s">
        <v>523</v>
      </c>
      <c r="G8" s="120" t="s">
        <v>64</v>
      </c>
      <c r="H8" s="122" t="s">
        <v>6350</v>
      </c>
      <c r="I8" s="123">
        <v>56</v>
      </c>
      <c r="J8" s="123">
        <v>41</v>
      </c>
      <c r="K8" s="123">
        <v>13</v>
      </c>
      <c r="L8" s="123">
        <v>2</v>
      </c>
      <c r="M8" s="123">
        <v>7.4619999999999997</v>
      </c>
      <c r="N8" s="105">
        <v>8</v>
      </c>
      <c r="O8" s="63">
        <v>2530</v>
      </c>
      <c r="P8" s="64">
        <f>Table22457891011234567891011121314151617181920212223242526272829303132333435363738394041424344454647484950[[#This Row],[PEMBULATAN]]*O8</f>
        <v>20240</v>
      </c>
    </row>
    <row r="9" spans="1:16" ht="26.25" customHeight="1" x14ac:dyDescent="0.2">
      <c r="A9" s="116"/>
      <c r="B9" s="117"/>
      <c r="C9" s="118" t="s">
        <v>6356</v>
      </c>
      <c r="D9" s="119" t="s">
        <v>69</v>
      </c>
      <c r="E9" s="120" t="s">
        <v>63</v>
      </c>
      <c r="F9" s="121" t="s">
        <v>523</v>
      </c>
      <c r="G9" s="120" t="s">
        <v>64</v>
      </c>
      <c r="H9" s="122" t="s">
        <v>6350</v>
      </c>
      <c r="I9" s="123">
        <v>36</v>
      </c>
      <c r="J9" s="123">
        <v>27</v>
      </c>
      <c r="K9" s="123">
        <v>23</v>
      </c>
      <c r="L9" s="123">
        <v>10</v>
      </c>
      <c r="M9" s="123">
        <v>5.5890000000000004</v>
      </c>
      <c r="N9" s="105">
        <v>10</v>
      </c>
      <c r="O9" s="63">
        <v>2530</v>
      </c>
      <c r="P9" s="64">
        <f>Table22457891011234567891011121314151617181920212223242526272829303132333435363738394041424344454647484950[[#This Row],[PEMBULATAN]]*O9</f>
        <v>25300</v>
      </c>
    </row>
    <row r="10" spans="1:16" ht="26.25" customHeight="1" x14ac:dyDescent="0.2">
      <c r="A10" s="116"/>
      <c r="B10" s="117"/>
      <c r="C10" s="118" t="s">
        <v>6357</v>
      </c>
      <c r="D10" s="119" t="s">
        <v>69</v>
      </c>
      <c r="E10" s="120" t="s">
        <v>63</v>
      </c>
      <c r="F10" s="121" t="s">
        <v>523</v>
      </c>
      <c r="G10" s="120" t="s">
        <v>64</v>
      </c>
      <c r="H10" s="122" t="s">
        <v>6350</v>
      </c>
      <c r="I10" s="123">
        <v>56</v>
      </c>
      <c r="J10" s="123">
        <v>45</v>
      </c>
      <c r="K10" s="123">
        <v>35</v>
      </c>
      <c r="L10" s="123">
        <v>15</v>
      </c>
      <c r="M10" s="123">
        <v>22.05</v>
      </c>
      <c r="N10" s="105">
        <v>22.05</v>
      </c>
      <c r="O10" s="63">
        <v>2530</v>
      </c>
      <c r="P10" s="64">
        <f>Table22457891011234567891011121314151617181920212223242526272829303132333435363738394041424344454647484950[[#This Row],[PEMBULATAN]]*O10</f>
        <v>55786.5</v>
      </c>
    </row>
    <row r="11" spans="1:16" ht="26.25" customHeight="1" x14ac:dyDescent="0.2">
      <c r="A11" s="116"/>
      <c r="B11" s="117"/>
      <c r="C11" s="118" t="s">
        <v>6358</v>
      </c>
      <c r="D11" s="119" t="s">
        <v>69</v>
      </c>
      <c r="E11" s="120" t="s">
        <v>63</v>
      </c>
      <c r="F11" s="121" t="s">
        <v>523</v>
      </c>
      <c r="G11" s="120" t="s">
        <v>64</v>
      </c>
      <c r="H11" s="122" t="s">
        <v>6350</v>
      </c>
      <c r="I11" s="123">
        <v>72</v>
      </c>
      <c r="J11" s="123">
        <v>58</v>
      </c>
      <c r="K11" s="123">
        <v>21</v>
      </c>
      <c r="L11" s="123">
        <v>12</v>
      </c>
      <c r="M11" s="123">
        <v>21.923999999999999</v>
      </c>
      <c r="N11" s="105">
        <v>21.923999999999999</v>
      </c>
      <c r="O11" s="63">
        <v>2530</v>
      </c>
      <c r="P11" s="64">
        <f>Table22457891011234567891011121314151617181920212223242526272829303132333435363738394041424344454647484950[[#This Row],[PEMBULATAN]]*O11</f>
        <v>55467.72</v>
      </c>
    </row>
    <row r="12" spans="1:16" ht="26.25" customHeight="1" x14ac:dyDescent="0.2">
      <c r="A12" s="116"/>
      <c r="B12" s="117"/>
      <c r="C12" s="118" t="s">
        <v>6359</v>
      </c>
      <c r="D12" s="119" t="s">
        <v>69</v>
      </c>
      <c r="E12" s="120" t="s">
        <v>63</v>
      </c>
      <c r="F12" s="121" t="s">
        <v>523</v>
      </c>
      <c r="G12" s="120" t="s">
        <v>64</v>
      </c>
      <c r="H12" s="122" t="s">
        <v>6350</v>
      </c>
      <c r="I12" s="123">
        <v>40</v>
      </c>
      <c r="J12" s="123">
        <v>36</v>
      </c>
      <c r="K12" s="123">
        <v>22</v>
      </c>
      <c r="L12" s="123">
        <v>9</v>
      </c>
      <c r="M12" s="123">
        <v>7.92</v>
      </c>
      <c r="N12" s="105">
        <v>9</v>
      </c>
      <c r="O12" s="63">
        <v>2530</v>
      </c>
      <c r="P12" s="64">
        <f>Table22457891011234567891011121314151617181920212223242526272829303132333435363738394041424344454647484950[[#This Row],[PEMBULATAN]]*O12</f>
        <v>22770</v>
      </c>
    </row>
    <row r="13" spans="1:16" ht="26.25" customHeight="1" x14ac:dyDescent="0.2">
      <c r="A13" s="116"/>
      <c r="B13" s="117"/>
      <c r="C13" s="118" t="s">
        <v>6360</v>
      </c>
      <c r="D13" s="119" t="s">
        <v>69</v>
      </c>
      <c r="E13" s="120" t="s">
        <v>63</v>
      </c>
      <c r="F13" s="121" t="s">
        <v>523</v>
      </c>
      <c r="G13" s="120" t="s">
        <v>64</v>
      </c>
      <c r="H13" s="122" t="s">
        <v>6350</v>
      </c>
      <c r="I13" s="123">
        <v>57</v>
      </c>
      <c r="J13" s="123">
        <v>42</v>
      </c>
      <c r="K13" s="123">
        <v>10</v>
      </c>
      <c r="L13" s="123">
        <v>2</v>
      </c>
      <c r="M13" s="123">
        <v>5.9850000000000003</v>
      </c>
      <c r="N13" s="105">
        <v>5.9850000000000003</v>
      </c>
      <c r="O13" s="63">
        <v>2530</v>
      </c>
      <c r="P13" s="64">
        <f>Table22457891011234567891011121314151617181920212223242526272829303132333435363738394041424344454647484950[[#This Row],[PEMBULATAN]]*O13</f>
        <v>15142.050000000001</v>
      </c>
    </row>
    <row r="14" spans="1:16" ht="26.25" customHeight="1" x14ac:dyDescent="0.2">
      <c r="A14" s="116"/>
      <c r="B14" s="117"/>
      <c r="C14" s="118" t="s">
        <v>6361</v>
      </c>
      <c r="D14" s="119" t="s">
        <v>69</v>
      </c>
      <c r="E14" s="120" t="s">
        <v>63</v>
      </c>
      <c r="F14" s="121" t="s">
        <v>523</v>
      </c>
      <c r="G14" s="120" t="s">
        <v>64</v>
      </c>
      <c r="H14" s="122" t="s">
        <v>6350</v>
      </c>
      <c r="I14" s="123">
        <v>62</v>
      </c>
      <c r="J14" s="123">
        <v>51</v>
      </c>
      <c r="K14" s="123">
        <v>25</v>
      </c>
      <c r="L14" s="123">
        <v>7</v>
      </c>
      <c r="M14" s="123">
        <v>19.762499999999999</v>
      </c>
      <c r="N14" s="105">
        <v>19.762499999999999</v>
      </c>
      <c r="O14" s="63">
        <v>2530</v>
      </c>
      <c r="P14" s="64">
        <f>Table22457891011234567891011121314151617181920212223242526272829303132333435363738394041424344454647484950[[#This Row],[PEMBULATAN]]*O14</f>
        <v>49999.125</v>
      </c>
    </row>
    <row r="15" spans="1:16" ht="26.25" customHeight="1" x14ac:dyDescent="0.2">
      <c r="A15" s="116"/>
      <c r="B15" s="117"/>
      <c r="C15" s="118" t="s">
        <v>6362</v>
      </c>
      <c r="D15" s="119" t="s">
        <v>69</v>
      </c>
      <c r="E15" s="120" t="s">
        <v>63</v>
      </c>
      <c r="F15" s="121" t="s">
        <v>523</v>
      </c>
      <c r="G15" s="120" t="s">
        <v>64</v>
      </c>
      <c r="H15" s="122" t="s">
        <v>6350</v>
      </c>
      <c r="I15" s="123">
        <v>91</v>
      </c>
      <c r="J15" s="123">
        <v>45</v>
      </c>
      <c r="K15" s="123">
        <v>21</v>
      </c>
      <c r="L15" s="123">
        <v>15</v>
      </c>
      <c r="M15" s="123">
        <v>21.498750000000001</v>
      </c>
      <c r="N15" s="105">
        <v>21.498750000000001</v>
      </c>
      <c r="O15" s="63">
        <v>2530</v>
      </c>
      <c r="P15" s="64">
        <f>Table22457891011234567891011121314151617181920212223242526272829303132333435363738394041424344454647484950[[#This Row],[PEMBULATAN]]*O15</f>
        <v>54391.837500000001</v>
      </c>
    </row>
    <row r="16" spans="1:16" ht="26.25" customHeight="1" x14ac:dyDescent="0.2">
      <c r="A16" s="116"/>
      <c r="B16" s="124"/>
      <c r="C16" s="118" t="s">
        <v>6363</v>
      </c>
      <c r="D16" s="119" t="s">
        <v>69</v>
      </c>
      <c r="E16" s="120" t="s">
        <v>63</v>
      </c>
      <c r="F16" s="121" t="s">
        <v>523</v>
      </c>
      <c r="G16" s="120" t="s">
        <v>64</v>
      </c>
      <c r="H16" s="122" t="s">
        <v>6350</v>
      </c>
      <c r="I16" s="123">
        <v>106</v>
      </c>
      <c r="J16" s="123">
        <v>57</v>
      </c>
      <c r="K16" s="123">
        <v>30</v>
      </c>
      <c r="L16" s="123">
        <v>21</v>
      </c>
      <c r="M16" s="123">
        <v>45.314999999999998</v>
      </c>
      <c r="N16" s="105">
        <v>46</v>
      </c>
      <c r="O16" s="63">
        <v>2530</v>
      </c>
      <c r="P16" s="64">
        <f>Table22457891011234567891011121314151617181920212223242526272829303132333435363738394041424344454647484950[[#This Row],[PEMBULATAN]]*O16</f>
        <v>116380</v>
      </c>
    </row>
    <row r="17" spans="1:16" ht="26.25" customHeight="1" x14ac:dyDescent="0.2">
      <c r="A17" s="116"/>
      <c r="B17" s="117" t="s">
        <v>6364</v>
      </c>
      <c r="C17" s="118" t="s">
        <v>6365</v>
      </c>
      <c r="D17" s="119" t="s">
        <v>69</v>
      </c>
      <c r="E17" s="120" t="s">
        <v>63</v>
      </c>
      <c r="F17" s="121" t="s">
        <v>523</v>
      </c>
      <c r="G17" s="120" t="s">
        <v>64</v>
      </c>
      <c r="H17" s="122" t="s">
        <v>6350</v>
      </c>
      <c r="I17" s="123">
        <v>65</v>
      </c>
      <c r="J17" s="123">
        <v>48</v>
      </c>
      <c r="K17" s="123">
        <v>19</v>
      </c>
      <c r="L17" s="123">
        <v>3</v>
      </c>
      <c r="M17" s="123">
        <v>14.82</v>
      </c>
      <c r="N17" s="105">
        <v>14.82</v>
      </c>
      <c r="O17" s="63">
        <v>2530</v>
      </c>
      <c r="P17" s="64">
        <f>Table22457891011234567891011121314151617181920212223242526272829303132333435363738394041424344454647484950[[#This Row],[PEMBULATAN]]*O17</f>
        <v>37494.6</v>
      </c>
    </row>
    <row r="18" spans="1:16" ht="22.5" customHeight="1" x14ac:dyDescent="0.2">
      <c r="A18" s="165" t="s">
        <v>30</v>
      </c>
      <c r="B18" s="166"/>
      <c r="C18" s="166"/>
      <c r="D18" s="166"/>
      <c r="E18" s="166"/>
      <c r="F18" s="166"/>
      <c r="G18" s="166"/>
      <c r="H18" s="166"/>
      <c r="I18" s="166"/>
      <c r="J18" s="166"/>
      <c r="K18" s="166"/>
      <c r="L18" s="167"/>
      <c r="M18" s="77">
        <f>SUBTOTAL(109,Table22457891011234567891011121314151617181920212223242526272829303132333435363738394041424344454647484950[KG VOLUME])</f>
        <v>298.053</v>
      </c>
      <c r="N18" s="67">
        <f>SUM(N3:N17)</f>
        <v>328.68824999999998</v>
      </c>
      <c r="O18" s="168">
        <f>SUM(P3:P17)</f>
        <v>831581.27250000008</v>
      </c>
      <c r="P18" s="169"/>
    </row>
    <row r="19" spans="1:16" ht="18" customHeight="1" x14ac:dyDescent="0.2">
      <c r="A19" s="84"/>
      <c r="B19" s="55" t="s">
        <v>42</v>
      </c>
      <c r="C19" s="54"/>
      <c r="D19" s="56" t="s">
        <v>43</v>
      </c>
      <c r="E19" s="84"/>
      <c r="F19" s="84"/>
      <c r="G19" s="84"/>
      <c r="H19" s="84"/>
      <c r="I19" s="84"/>
      <c r="J19" s="84"/>
      <c r="K19" s="84"/>
      <c r="L19" s="84"/>
      <c r="M19" s="85"/>
      <c r="N19" s="86" t="s">
        <v>51</v>
      </c>
      <c r="O19" s="87"/>
      <c r="P19" s="87">
        <f>O18*10%</f>
        <v>83158.12725000002</v>
      </c>
    </row>
    <row r="20" spans="1:16" ht="18" customHeight="1" thickBot="1" x14ac:dyDescent="0.25">
      <c r="A20" s="84"/>
      <c r="B20" s="55"/>
      <c r="C20" s="54"/>
      <c r="D20" s="56"/>
      <c r="E20" s="84"/>
      <c r="F20" s="84"/>
      <c r="G20" s="84"/>
      <c r="H20" s="84"/>
      <c r="I20" s="84"/>
      <c r="J20" s="84"/>
      <c r="K20" s="84"/>
      <c r="L20" s="84"/>
      <c r="M20" s="85"/>
      <c r="N20" s="88" t="s">
        <v>52</v>
      </c>
      <c r="O20" s="89"/>
      <c r="P20" s="89">
        <f>O18-P19</f>
        <v>748423.14525000006</v>
      </c>
    </row>
    <row r="21" spans="1:16" ht="18" customHeight="1" x14ac:dyDescent="0.2">
      <c r="A21" s="10"/>
      <c r="H21" s="62"/>
      <c r="N21" s="61" t="s">
        <v>31</v>
      </c>
      <c r="P21" s="68">
        <f>P20*1%</f>
        <v>7484.2314525000011</v>
      </c>
    </row>
    <row r="22" spans="1:16" ht="18" customHeight="1" thickBot="1" x14ac:dyDescent="0.25">
      <c r="A22" s="10"/>
      <c r="H22" s="62"/>
      <c r="N22" s="61" t="s">
        <v>53</v>
      </c>
      <c r="P22" s="70">
        <f>P20*2%</f>
        <v>14968.462905000002</v>
      </c>
    </row>
    <row r="23" spans="1:16" ht="18" customHeight="1" x14ac:dyDescent="0.2">
      <c r="A23" s="10"/>
      <c r="H23" s="62"/>
      <c r="N23" s="65" t="s">
        <v>32</v>
      </c>
      <c r="O23" s="66"/>
      <c r="P23" s="69">
        <f>P20+P21-P22</f>
        <v>740938.91379750008</v>
      </c>
    </row>
    <row r="25" spans="1:16" x14ac:dyDescent="0.2">
      <c r="A25" s="10"/>
      <c r="H25" s="62"/>
      <c r="P25" s="70"/>
    </row>
    <row r="26" spans="1:16" x14ac:dyDescent="0.2">
      <c r="A26" s="10"/>
      <c r="H26" s="62"/>
      <c r="O26" s="57"/>
      <c r="P26" s="70"/>
    </row>
    <row r="27" spans="1:16" s="3" customFormat="1" x14ac:dyDescent="0.25">
      <c r="A27" s="10"/>
      <c r="B27" s="2"/>
      <c r="C27" s="2"/>
      <c r="E27" s="11"/>
      <c r="H27" s="62"/>
      <c r="N27" s="14"/>
      <c r="O27" s="14"/>
      <c r="P27" s="14"/>
    </row>
    <row r="28" spans="1:16" s="3" customFormat="1" x14ac:dyDescent="0.25">
      <c r="A28" s="10"/>
      <c r="B28" s="2"/>
      <c r="C28" s="2"/>
      <c r="E28" s="11"/>
      <c r="H28" s="62"/>
      <c r="N28" s="14"/>
      <c r="O28" s="14"/>
      <c r="P28" s="14"/>
    </row>
    <row r="29" spans="1:16" s="3" customFormat="1" x14ac:dyDescent="0.25">
      <c r="A29" s="10"/>
      <c r="B29" s="2"/>
      <c r="C29" s="2"/>
      <c r="E29" s="11"/>
      <c r="H29" s="62"/>
      <c r="N29" s="14"/>
      <c r="O29" s="14"/>
      <c r="P29" s="14"/>
    </row>
    <row r="30" spans="1:16" s="3" customFormat="1" x14ac:dyDescent="0.25">
      <c r="A30" s="10"/>
      <c r="B30" s="2"/>
      <c r="C30" s="2"/>
      <c r="E30" s="11"/>
      <c r="H30" s="62"/>
      <c r="N30" s="14"/>
      <c r="O30" s="14"/>
      <c r="P30" s="14"/>
    </row>
    <row r="31" spans="1:16" s="3" customFormat="1" x14ac:dyDescent="0.25">
      <c r="A31" s="10"/>
      <c r="B31" s="2"/>
      <c r="C31" s="2"/>
      <c r="E31" s="11"/>
      <c r="H31" s="62"/>
      <c r="N31" s="14"/>
      <c r="O31" s="14"/>
      <c r="P31" s="14"/>
    </row>
    <row r="32" spans="1:16" s="3" customFormat="1" x14ac:dyDescent="0.25">
      <c r="A32" s="10"/>
      <c r="B32" s="2"/>
      <c r="C32" s="2"/>
      <c r="E32" s="11"/>
      <c r="H32" s="62"/>
      <c r="N32" s="14"/>
      <c r="O32" s="14"/>
      <c r="P32" s="14"/>
    </row>
    <row r="33" spans="1:16" s="3" customFormat="1" x14ac:dyDescent="0.25">
      <c r="A33" s="10"/>
      <c r="B33" s="2"/>
      <c r="C33" s="2"/>
      <c r="E33" s="11"/>
      <c r="H33" s="62"/>
      <c r="N33" s="14"/>
      <c r="O33" s="14"/>
      <c r="P33" s="14"/>
    </row>
    <row r="34" spans="1:16" s="3" customFormat="1" x14ac:dyDescent="0.25">
      <c r="A34" s="10"/>
      <c r="B34" s="2"/>
      <c r="C34" s="2"/>
      <c r="E34" s="11"/>
      <c r="H34" s="62"/>
      <c r="N34" s="14"/>
      <c r="O34" s="14"/>
      <c r="P34" s="14"/>
    </row>
    <row r="35" spans="1:16" s="3" customFormat="1" x14ac:dyDescent="0.25">
      <c r="A35" s="10"/>
      <c r="B35" s="2"/>
      <c r="C35" s="2"/>
      <c r="E35" s="11"/>
      <c r="H35" s="62"/>
      <c r="N35" s="14"/>
      <c r="O35" s="14"/>
      <c r="P35" s="14"/>
    </row>
    <row r="36" spans="1:16" s="3" customFormat="1" x14ac:dyDescent="0.25">
      <c r="A36" s="10"/>
      <c r="B36" s="2"/>
      <c r="C36" s="2"/>
      <c r="E36" s="11"/>
      <c r="H36" s="62"/>
      <c r="N36" s="14"/>
      <c r="O36" s="14"/>
      <c r="P36" s="14"/>
    </row>
    <row r="37" spans="1:16" s="3" customFormat="1" x14ac:dyDescent="0.25">
      <c r="A37" s="10"/>
      <c r="B37" s="2"/>
      <c r="C37" s="2"/>
      <c r="E37" s="11"/>
      <c r="H37" s="62"/>
      <c r="N37" s="14"/>
      <c r="O37" s="14"/>
      <c r="P37" s="14"/>
    </row>
    <row r="38" spans="1:16" s="3" customFormat="1" x14ac:dyDescent="0.25">
      <c r="A38" s="10"/>
      <c r="B38" s="2"/>
      <c r="C38" s="2"/>
      <c r="E38" s="11"/>
      <c r="H38" s="62"/>
      <c r="N38" s="14"/>
      <c r="O38" s="14"/>
      <c r="P38" s="14"/>
    </row>
  </sheetData>
  <mergeCells count="2">
    <mergeCell ref="A18:L18"/>
    <mergeCell ref="O18:P18"/>
  </mergeCells>
  <conditionalFormatting sqref="B3">
    <cfRule type="duplicateValues" dxfId="194" priority="2"/>
  </conditionalFormatting>
  <conditionalFormatting sqref="B4:B17">
    <cfRule type="duplicateValues" dxfId="193" priority="121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54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N234" sqref="N234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71093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402423</v>
      </c>
      <c r="B3" s="72" t="s">
        <v>6366</v>
      </c>
      <c r="C3" s="8" t="s">
        <v>6367</v>
      </c>
      <c r="D3" s="74" t="s">
        <v>69</v>
      </c>
      <c r="E3" s="12" t="s">
        <v>63</v>
      </c>
      <c r="F3" s="74" t="s">
        <v>523</v>
      </c>
      <c r="G3" s="12" t="s">
        <v>63</v>
      </c>
      <c r="H3" s="9" t="s">
        <v>5967</v>
      </c>
      <c r="I3" s="1">
        <v>100</v>
      </c>
      <c r="J3" s="1">
        <v>53</v>
      </c>
      <c r="K3" s="1">
        <v>30</v>
      </c>
      <c r="L3" s="1">
        <v>19</v>
      </c>
      <c r="M3" s="78">
        <v>39.75</v>
      </c>
      <c r="N3" s="101">
        <v>39.75</v>
      </c>
      <c r="O3" s="63">
        <v>2530</v>
      </c>
      <c r="P3" s="64">
        <f>Table2245789101123456789101112131415161718192021222324252627282930313233343536373839404142434445464748495051[[#This Row],[PEMBULATAN]]*O3</f>
        <v>100567.5</v>
      </c>
    </row>
    <row r="4" spans="1:16" ht="26.25" customHeight="1" x14ac:dyDescent="0.2">
      <c r="A4" s="13"/>
      <c r="B4" s="73"/>
      <c r="C4" s="71" t="s">
        <v>6368</v>
      </c>
      <c r="D4" s="76" t="s">
        <v>69</v>
      </c>
      <c r="E4" s="12" t="s">
        <v>63</v>
      </c>
      <c r="F4" s="74" t="s">
        <v>523</v>
      </c>
      <c r="G4" s="12" t="s">
        <v>63</v>
      </c>
      <c r="H4" s="75" t="s">
        <v>5967</v>
      </c>
      <c r="I4" s="15">
        <v>68</v>
      </c>
      <c r="J4" s="15">
        <v>65</v>
      </c>
      <c r="K4" s="15">
        <v>22</v>
      </c>
      <c r="L4" s="15">
        <v>7</v>
      </c>
      <c r="M4" s="79">
        <v>24.31</v>
      </c>
      <c r="N4" s="101">
        <v>25</v>
      </c>
      <c r="O4" s="63">
        <v>2530</v>
      </c>
      <c r="P4" s="64">
        <f>Table2245789101123456789101112131415161718192021222324252627282930313233343536373839404142434445464748495051[[#This Row],[PEMBULATAN]]*O4</f>
        <v>63250</v>
      </c>
    </row>
    <row r="5" spans="1:16" ht="26.25" customHeight="1" x14ac:dyDescent="0.2">
      <c r="A5" s="13"/>
      <c r="B5" s="73"/>
      <c r="C5" s="71" t="s">
        <v>6369</v>
      </c>
      <c r="D5" s="76" t="s">
        <v>69</v>
      </c>
      <c r="E5" s="12" t="s">
        <v>63</v>
      </c>
      <c r="F5" s="74" t="s">
        <v>523</v>
      </c>
      <c r="G5" s="12" t="s">
        <v>63</v>
      </c>
      <c r="H5" s="75" t="s">
        <v>5967</v>
      </c>
      <c r="I5" s="15">
        <v>75</v>
      </c>
      <c r="J5" s="15">
        <v>66</v>
      </c>
      <c r="K5" s="15">
        <v>22</v>
      </c>
      <c r="L5" s="15">
        <v>9</v>
      </c>
      <c r="M5" s="79">
        <v>27.225000000000001</v>
      </c>
      <c r="N5" s="101">
        <v>27.225000000000001</v>
      </c>
      <c r="O5" s="63">
        <v>2530</v>
      </c>
      <c r="P5" s="64">
        <f>Table2245789101123456789101112131415161718192021222324252627282930313233343536373839404142434445464748495051[[#This Row],[PEMBULATAN]]*O5</f>
        <v>68879.25</v>
      </c>
    </row>
    <row r="6" spans="1:16" ht="26.25" customHeight="1" x14ac:dyDescent="0.2">
      <c r="A6" s="13"/>
      <c r="B6" s="73"/>
      <c r="C6" s="71" t="s">
        <v>6370</v>
      </c>
      <c r="D6" s="76" t="s">
        <v>69</v>
      </c>
      <c r="E6" s="12" t="s">
        <v>63</v>
      </c>
      <c r="F6" s="74" t="s">
        <v>523</v>
      </c>
      <c r="G6" s="12" t="s">
        <v>63</v>
      </c>
      <c r="H6" s="75" t="s">
        <v>5967</v>
      </c>
      <c r="I6" s="15">
        <v>94</v>
      </c>
      <c r="J6" s="15">
        <v>44</v>
      </c>
      <c r="K6" s="15">
        <v>31</v>
      </c>
      <c r="L6" s="15">
        <v>23</v>
      </c>
      <c r="M6" s="79">
        <v>32.054000000000002</v>
      </c>
      <c r="N6" s="101">
        <v>32.054000000000002</v>
      </c>
      <c r="O6" s="63">
        <v>2530</v>
      </c>
      <c r="P6" s="64">
        <f>Table2245789101123456789101112131415161718192021222324252627282930313233343536373839404142434445464748495051[[#This Row],[PEMBULATAN]]*O6</f>
        <v>81096.62000000001</v>
      </c>
    </row>
    <row r="7" spans="1:16" ht="26.25" customHeight="1" x14ac:dyDescent="0.2">
      <c r="A7" s="13"/>
      <c r="B7" s="73"/>
      <c r="C7" s="71" t="s">
        <v>6371</v>
      </c>
      <c r="D7" s="76" t="s">
        <v>69</v>
      </c>
      <c r="E7" s="12" t="s">
        <v>63</v>
      </c>
      <c r="F7" s="74" t="s">
        <v>523</v>
      </c>
      <c r="G7" s="12" t="s">
        <v>63</v>
      </c>
      <c r="H7" s="75" t="s">
        <v>5967</v>
      </c>
      <c r="I7" s="15">
        <v>68</v>
      </c>
      <c r="J7" s="15">
        <v>60</v>
      </c>
      <c r="K7" s="15">
        <v>32</v>
      </c>
      <c r="L7" s="15">
        <v>15</v>
      </c>
      <c r="M7" s="79">
        <v>32.64</v>
      </c>
      <c r="N7" s="101">
        <v>32.64</v>
      </c>
      <c r="O7" s="63">
        <v>2530</v>
      </c>
      <c r="P7" s="64">
        <f>Table2245789101123456789101112131415161718192021222324252627282930313233343536373839404142434445464748495051[[#This Row],[PEMBULATAN]]*O7</f>
        <v>82579.199999999997</v>
      </c>
    </row>
    <row r="8" spans="1:16" ht="26.25" customHeight="1" x14ac:dyDescent="0.2">
      <c r="A8" s="13"/>
      <c r="B8" s="73"/>
      <c r="C8" s="71" t="s">
        <v>6372</v>
      </c>
      <c r="D8" s="76" t="s">
        <v>69</v>
      </c>
      <c r="E8" s="12" t="s">
        <v>63</v>
      </c>
      <c r="F8" s="74" t="s">
        <v>523</v>
      </c>
      <c r="G8" s="12" t="s">
        <v>63</v>
      </c>
      <c r="H8" s="75" t="s">
        <v>5967</v>
      </c>
      <c r="I8" s="15">
        <v>94</v>
      </c>
      <c r="J8" s="15">
        <v>56</v>
      </c>
      <c r="K8" s="15">
        <v>28</v>
      </c>
      <c r="L8" s="15">
        <v>22</v>
      </c>
      <c r="M8" s="79">
        <v>36.847999999999999</v>
      </c>
      <c r="N8" s="101">
        <v>36.847999999999999</v>
      </c>
      <c r="O8" s="63">
        <v>2530</v>
      </c>
      <c r="P8" s="64">
        <f>Table2245789101123456789101112131415161718192021222324252627282930313233343536373839404142434445464748495051[[#This Row],[PEMBULATAN]]*O8</f>
        <v>93225.44</v>
      </c>
    </row>
    <row r="9" spans="1:16" ht="26.25" customHeight="1" x14ac:dyDescent="0.2">
      <c r="A9" s="13"/>
      <c r="B9" s="73"/>
      <c r="C9" s="71" t="s">
        <v>6373</v>
      </c>
      <c r="D9" s="76" t="s">
        <v>69</v>
      </c>
      <c r="E9" s="12" t="s">
        <v>63</v>
      </c>
      <c r="F9" s="74" t="s">
        <v>523</v>
      </c>
      <c r="G9" s="12" t="s">
        <v>63</v>
      </c>
      <c r="H9" s="75" t="s">
        <v>5967</v>
      </c>
      <c r="I9" s="15">
        <v>78</v>
      </c>
      <c r="J9" s="15">
        <v>66</v>
      </c>
      <c r="K9" s="15">
        <v>20</v>
      </c>
      <c r="L9" s="15">
        <v>10</v>
      </c>
      <c r="M9" s="79">
        <v>25.74</v>
      </c>
      <c r="N9" s="101">
        <v>25.74</v>
      </c>
      <c r="O9" s="63">
        <v>2530</v>
      </c>
      <c r="P9" s="64">
        <f>Table2245789101123456789101112131415161718192021222324252627282930313233343536373839404142434445464748495051[[#This Row],[PEMBULATAN]]*O9</f>
        <v>65122.2</v>
      </c>
    </row>
    <row r="10" spans="1:16" ht="26.25" customHeight="1" x14ac:dyDescent="0.2">
      <c r="A10" s="13"/>
      <c r="B10" s="73"/>
      <c r="C10" s="71" t="s">
        <v>6374</v>
      </c>
      <c r="D10" s="76" t="s">
        <v>69</v>
      </c>
      <c r="E10" s="12" t="s">
        <v>63</v>
      </c>
      <c r="F10" s="74" t="s">
        <v>523</v>
      </c>
      <c r="G10" s="12" t="s">
        <v>63</v>
      </c>
      <c r="H10" s="75" t="s">
        <v>5967</v>
      </c>
      <c r="I10" s="15">
        <v>50</v>
      </c>
      <c r="J10" s="15">
        <v>54</v>
      </c>
      <c r="K10" s="15">
        <v>21</v>
      </c>
      <c r="L10" s="15">
        <v>8</v>
      </c>
      <c r="M10" s="79">
        <v>14.175000000000001</v>
      </c>
      <c r="N10" s="101">
        <v>14.175000000000001</v>
      </c>
      <c r="O10" s="63">
        <v>2530</v>
      </c>
      <c r="P10" s="64">
        <f>Table2245789101123456789101112131415161718192021222324252627282930313233343536373839404142434445464748495051[[#This Row],[PEMBULATAN]]*O10</f>
        <v>35862.75</v>
      </c>
    </row>
    <row r="11" spans="1:16" ht="26.25" customHeight="1" x14ac:dyDescent="0.2">
      <c r="A11" s="13"/>
      <c r="B11" s="73"/>
      <c r="C11" s="71" t="s">
        <v>6375</v>
      </c>
      <c r="D11" s="76" t="s">
        <v>69</v>
      </c>
      <c r="E11" s="12" t="s">
        <v>63</v>
      </c>
      <c r="F11" s="74" t="s">
        <v>523</v>
      </c>
      <c r="G11" s="12" t="s">
        <v>63</v>
      </c>
      <c r="H11" s="75" t="s">
        <v>5967</v>
      </c>
      <c r="I11" s="15">
        <v>82</v>
      </c>
      <c r="J11" s="15">
        <v>63</v>
      </c>
      <c r="K11" s="15">
        <v>25</v>
      </c>
      <c r="L11" s="15">
        <v>17</v>
      </c>
      <c r="M11" s="79">
        <v>32.287500000000001</v>
      </c>
      <c r="N11" s="101">
        <v>32.287500000000001</v>
      </c>
      <c r="O11" s="63">
        <v>2530</v>
      </c>
      <c r="P11" s="64">
        <f>Table2245789101123456789101112131415161718192021222324252627282930313233343536373839404142434445464748495051[[#This Row],[PEMBULATAN]]*O11</f>
        <v>81687.375</v>
      </c>
    </row>
    <row r="12" spans="1:16" ht="26.25" customHeight="1" x14ac:dyDescent="0.2">
      <c r="A12" s="13"/>
      <c r="B12" s="73"/>
      <c r="C12" s="71" t="s">
        <v>6376</v>
      </c>
      <c r="D12" s="76" t="s">
        <v>69</v>
      </c>
      <c r="E12" s="12" t="s">
        <v>63</v>
      </c>
      <c r="F12" s="74" t="s">
        <v>523</v>
      </c>
      <c r="G12" s="12" t="s">
        <v>63</v>
      </c>
      <c r="H12" s="75" t="s">
        <v>5967</v>
      </c>
      <c r="I12" s="15">
        <v>56</v>
      </c>
      <c r="J12" s="15">
        <v>39</v>
      </c>
      <c r="K12" s="15">
        <v>13</v>
      </c>
      <c r="L12" s="15">
        <v>3</v>
      </c>
      <c r="M12" s="79">
        <v>7.0979999999999999</v>
      </c>
      <c r="N12" s="101">
        <v>7.0979999999999999</v>
      </c>
      <c r="O12" s="63">
        <v>2530</v>
      </c>
      <c r="P12" s="64">
        <f>Table2245789101123456789101112131415161718192021222324252627282930313233343536373839404142434445464748495051[[#This Row],[PEMBULATAN]]*O12</f>
        <v>17957.939999999999</v>
      </c>
    </row>
    <row r="13" spans="1:16" ht="26.25" customHeight="1" x14ac:dyDescent="0.2">
      <c r="A13" s="13"/>
      <c r="B13" s="73"/>
      <c r="C13" s="71" t="s">
        <v>6377</v>
      </c>
      <c r="D13" s="76" t="s">
        <v>69</v>
      </c>
      <c r="E13" s="12" t="s">
        <v>63</v>
      </c>
      <c r="F13" s="74" t="s">
        <v>523</v>
      </c>
      <c r="G13" s="12" t="s">
        <v>63</v>
      </c>
      <c r="H13" s="75" t="s">
        <v>5967</v>
      </c>
      <c r="I13" s="15">
        <v>42</v>
      </c>
      <c r="J13" s="15">
        <v>33</v>
      </c>
      <c r="K13" s="15">
        <v>16</v>
      </c>
      <c r="L13" s="15">
        <v>2</v>
      </c>
      <c r="M13" s="79">
        <v>5.5439999999999996</v>
      </c>
      <c r="N13" s="101">
        <v>5.5439999999999996</v>
      </c>
      <c r="O13" s="63">
        <v>2530</v>
      </c>
      <c r="P13" s="64">
        <f>Table2245789101123456789101112131415161718192021222324252627282930313233343536373839404142434445464748495051[[#This Row],[PEMBULATAN]]*O13</f>
        <v>14026.32</v>
      </c>
    </row>
    <row r="14" spans="1:16" ht="26.25" customHeight="1" x14ac:dyDescent="0.2">
      <c r="A14" s="13"/>
      <c r="B14" s="73"/>
      <c r="C14" s="71" t="s">
        <v>6378</v>
      </c>
      <c r="D14" s="76" t="s">
        <v>69</v>
      </c>
      <c r="E14" s="12" t="s">
        <v>63</v>
      </c>
      <c r="F14" s="74" t="s">
        <v>523</v>
      </c>
      <c r="G14" s="12" t="s">
        <v>63</v>
      </c>
      <c r="H14" s="75" t="s">
        <v>5967</v>
      </c>
      <c r="I14" s="15">
        <v>51</v>
      </c>
      <c r="J14" s="15">
        <v>46</v>
      </c>
      <c r="K14" s="15">
        <v>13</v>
      </c>
      <c r="L14" s="15">
        <v>5</v>
      </c>
      <c r="M14" s="79">
        <v>7.6245000000000003</v>
      </c>
      <c r="N14" s="101">
        <v>7.6245000000000003</v>
      </c>
      <c r="O14" s="63">
        <v>2530</v>
      </c>
      <c r="P14" s="64">
        <f>Table2245789101123456789101112131415161718192021222324252627282930313233343536373839404142434445464748495051[[#This Row],[PEMBULATAN]]*O14</f>
        <v>19289.985000000001</v>
      </c>
    </row>
    <row r="15" spans="1:16" ht="26.25" customHeight="1" x14ac:dyDescent="0.2">
      <c r="A15" s="13"/>
      <c r="B15" s="73"/>
      <c r="C15" s="71" t="s">
        <v>6379</v>
      </c>
      <c r="D15" s="76" t="s">
        <v>69</v>
      </c>
      <c r="E15" s="12" t="s">
        <v>63</v>
      </c>
      <c r="F15" s="74" t="s">
        <v>523</v>
      </c>
      <c r="G15" s="12" t="s">
        <v>63</v>
      </c>
      <c r="H15" s="75" t="s">
        <v>5967</v>
      </c>
      <c r="I15" s="15">
        <v>48</v>
      </c>
      <c r="J15" s="15">
        <v>32</v>
      </c>
      <c r="K15" s="15">
        <v>12</v>
      </c>
      <c r="L15" s="15">
        <v>4</v>
      </c>
      <c r="M15" s="79">
        <v>4.6079999999999997</v>
      </c>
      <c r="N15" s="101">
        <v>4.6079999999999997</v>
      </c>
      <c r="O15" s="63">
        <v>2530</v>
      </c>
      <c r="P15" s="64">
        <f>Table2245789101123456789101112131415161718192021222324252627282930313233343536373839404142434445464748495051[[#This Row],[PEMBULATAN]]*O15</f>
        <v>11658.24</v>
      </c>
    </row>
    <row r="16" spans="1:16" ht="26.25" customHeight="1" x14ac:dyDescent="0.2">
      <c r="A16" s="13"/>
      <c r="B16" s="73"/>
      <c r="C16" s="71" t="s">
        <v>6380</v>
      </c>
      <c r="D16" s="76" t="s">
        <v>69</v>
      </c>
      <c r="E16" s="12" t="s">
        <v>63</v>
      </c>
      <c r="F16" s="74" t="s">
        <v>523</v>
      </c>
      <c r="G16" s="12" t="s">
        <v>63</v>
      </c>
      <c r="H16" s="75" t="s">
        <v>5967</v>
      </c>
      <c r="I16" s="15">
        <v>56</v>
      </c>
      <c r="J16" s="15">
        <v>58</v>
      </c>
      <c r="K16" s="15">
        <v>20</v>
      </c>
      <c r="L16" s="15">
        <v>6</v>
      </c>
      <c r="M16" s="79">
        <v>16.239999999999998</v>
      </c>
      <c r="N16" s="101">
        <v>16.239999999999998</v>
      </c>
      <c r="O16" s="63">
        <v>2530</v>
      </c>
      <c r="P16" s="64">
        <f>Table2245789101123456789101112131415161718192021222324252627282930313233343536373839404142434445464748495051[[#This Row],[PEMBULATAN]]*O16</f>
        <v>41087.199999999997</v>
      </c>
    </row>
    <row r="17" spans="1:16" ht="26.25" customHeight="1" x14ac:dyDescent="0.2">
      <c r="A17" s="13"/>
      <c r="B17" s="73"/>
      <c r="C17" s="71" t="s">
        <v>6381</v>
      </c>
      <c r="D17" s="76" t="s">
        <v>69</v>
      </c>
      <c r="E17" s="12" t="s">
        <v>63</v>
      </c>
      <c r="F17" s="74" t="s">
        <v>523</v>
      </c>
      <c r="G17" s="12" t="s">
        <v>63</v>
      </c>
      <c r="H17" s="75" t="s">
        <v>5967</v>
      </c>
      <c r="I17" s="15">
        <v>41</v>
      </c>
      <c r="J17" s="15">
        <v>30</v>
      </c>
      <c r="K17" s="15">
        <v>19</v>
      </c>
      <c r="L17" s="15">
        <v>5</v>
      </c>
      <c r="M17" s="79">
        <v>5.8425000000000002</v>
      </c>
      <c r="N17" s="101">
        <v>5.8425000000000002</v>
      </c>
      <c r="O17" s="63">
        <v>2530</v>
      </c>
      <c r="P17" s="64">
        <f>Table2245789101123456789101112131415161718192021222324252627282930313233343536373839404142434445464748495051[[#This Row],[PEMBULATAN]]*O17</f>
        <v>14781.525000000001</v>
      </c>
    </row>
    <row r="18" spans="1:16" ht="26.25" customHeight="1" x14ac:dyDescent="0.2">
      <c r="A18" s="13"/>
      <c r="B18" s="73"/>
      <c r="C18" s="71" t="s">
        <v>6382</v>
      </c>
      <c r="D18" s="76" t="s">
        <v>69</v>
      </c>
      <c r="E18" s="12" t="s">
        <v>63</v>
      </c>
      <c r="F18" s="74" t="s">
        <v>523</v>
      </c>
      <c r="G18" s="12" t="s">
        <v>63</v>
      </c>
      <c r="H18" s="75" t="s">
        <v>5967</v>
      </c>
      <c r="I18" s="15">
        <v>94</v>
      </c>
      <c r="J18" s="15">
        <v>61</v>
      </c>
      <c r="K18" s="15">
        <v>29</v>
      </c>
      <c r="L18" s="15">
        <v>18</v>
      </c>
      <c r="M18" s="79">
        <v>41.5715</v>
      </c>
      <c r="N18" s="101">
        <v>41.5715</v>
      </c>
      <c r="O18" s="63">
        <v>2530</v>
      </c>
      <c r="P18" s="64">
        <f>Table2245789101123456789101112131415161718192021222324252627282930313233343536373839404142434445464748495051[[#This Row],[PEMBULATAN]]*O18</f>
        <v>105175.895</v>
      </c>
    </row>
    <row r="19" spans="1:16" ht="26.25" customHeight="1" x14ac:dyDescent="0.2">
      <c r="A19" s="13"/>
      <c r="B19" s="73"/>
      <c r="C19" s="71" t="s">
        <v>6383</v>
      </c>
      <c r="D19" s="76" t="s">
        <v>69</v>
      </c>
      <c r="E19" s="12" t="s">
        <v>63</v>
      </c>
      <c r="F19" s="74" t="s">
        <v>523</v>
      </c>
      <c r="G19" s="12" t="s">
        <v>63</v>
      </c>
      <c r="H19" s="75" t="s">
        <v>5967</v>
      </c>
      <c r="I19" s="15">
        <v>65</v>
      </c>
      <c r="J19" s="15">
        <v>61</v>
      </c>
      <c r="K19" s="15">
        <v>17</v>
      </c>
      <c r="L19" s="15">
        <v>11</v>
      </c>
      <c r="M19" s="79">
        <v>16.85125</v>
      </c>
      <c r="N19" s="101">
        <v>16.85125</v>
      </c>
      <c r="O19" s="63">
        <v>2530</v>
      </c>
      <c r="P19" s="64">
        <f>Table2245789101123456789101112131415161718192021222324252627282930313233343536373839404142434445464748495051[[#This Row],[PEMBULATAN]]*O19</f>
        <v>42633.662499999999</v>
      </c>
    </row>
    <row r="20" spans="1:16" ht="26.25" customHeight="1" x14ac:dyDescent="0.2">
      <c r="A20" s="13"/>
      <c r="B20" s="73"/>
      <c r="C20" s="71" t="s">
        <v>6384</v>
      </c>
      <c r="D20" s="76" t="s">
        <v>69</v>
      </c>
      <c r="E20" s="12" t="s">
        <v>63</v>
      </c>
      <c r="F20" s="74" t="s">
        <v>523</v>
      </c>
      <c r="G20" s="12" t="s">
        <v>63</v>
      </c>
      <c r="H20" s="75" t="s">
        <v>5967</v>
      </c>
      <c r="I20" s="15">
        <v>66</v>
      </c>
      <c r="J20" s="15">
        <v>63</v>
      </c>
      <c r="K20" s="15">
        <v>15</v>
      </c>
      <c r="L20" s="15">
        <v>6</v>
      </c>
      <c r="M20" s="79">
        <v>15.592499999999999</v>
      </c>
      <c r="N20" s="101">
        <v>15.592499999999999</v>
      </c>
      <c r="O20" s="63">
        <v>2530</v>
      </c>
      <c r="P20" s="64">
        <f>Table2245789101123456789101112131415161718192021222324252627282930313233343536373839404142434445464748495051[[#This Row],[PEMBULATAN]]*O20</f>
        <v>39449.025000000001</v>
      </c>
    </row>
    <row r="21" spans="1:16" ht="26.25" customHeight="1" x14ac:dyDescent="0.2">
      <c r="A21" s="13"/>
      <c r="B21" s="73"/>
      <c r="C21" s="71" t="s">
        <v>6385</v>
      </c>
      <c r="D21" s="76" t="s">
        <v>69</v>
      </c>
      <c r="E21" s="12" t="s">
        <v>63</v>
      </c>
      <c r="F21" s="74" t="s">
        <v>523</v>
      </c>
      <c r="G21" s="12" t="s">
        <v>63</v>
      </c>
      <c r="H21" s="75" t="s">
        <v>5967</v>
      </c>
      <c r="I21" s="15">
        <v>90</v>
      </c>
      <c r="J21" s="15">
        <v>66</v>
      </c>
      <c r="K21" s="15">
        <v>27</v>
      </c>
      <c r="L21" s="15">
        <v>20</v>
      </c>
      <c r="M21" s="79">
        <v>40.094999999999999</v>
      </c>
      <c r="N21" s="101">
        <v>40.094999999999999</v>
      </c>
      <c r="O21" s="63">
        <v>2530</v>
      </c>
      <c r="P21" s="64">
        <f>Table2245789101123456789101112131415161718192021222324252627282930313233343536373839404142434445464748495051[[#This Row],[PEMBULATAN]]*O21</f>
        <v>101440.34999999999</v>
      </c>
    </row>
    <row r="22" spans="1:16" ht="26.25" customHeight="1" x14ac:dyDescent="0.2">
      <c r="A22" s="13"/>
      <c r="B22" s="73"/>
      <c r="C22" s="71" t="s">
        <v>6386</v>
      </c>
      <c r="D22" s="76" t="s">
        <v>69</v>
      </c>
      <c r="E22" s="12" t="s">
        <v>63</v>
      </c>
      <c r="F22" s="74" t="s">
        <v>523</v>
      </c>
      <c r="G22" s="12" t="s">
        <v>63</v>
      </c>
      <c r="H22" s="75" t="s">
        <v>5967</v>
      </c>
      <c r="I22" s="15">
        <v>87</v>
      </c>
      <c r="J22" s="15">
        <v>70</v>
      </c>
      <c r="K22" s="15">
        <v>26</v>
      </c>
      <c r="L22" s="15">
        <v>22</v>
      </c>
      <c r="M22" s="79">
        <v>39.585000000000001</v>
      </c>
      <c r="N22" s="101">
        <v>39.585000000000001</v>
      </c>
      <c r="O22" s="63">
        <v>2530</v>
      </c>
      <c r="P22" s="64">
        <f>Table2245789101123456789101112131415161718192021222324252627282930313233343536373839404142434445464748495051[[#This Row],[PEMBULATAN]]*O22</f>
        <v>100150.05</v>
      </c>
    </row>
    <row r="23" spans="1:16" ht="26.25" customHeight="1" x14ac:dyDescent="0.2">
      <c r="A23" s="13"/>
      <c r="B23" s="73"/>
      <c r="C23" s="71" t="s">
        <v>6387</v>
      </c>
      <c r="D23" s="76" t="s">
        <v>69</v>
      </c>
      <c r="E23" s="12" t="s">
        <v>63</v>
      </c>
      <c r="F23" s="74" t="s">
        <v>523</v>
      </c>
      <c r="G23" s="12" t="s">
        <v>63</v>
      </c>
      <c r="H23" s="75" t="s">
        <v>5967</v>
      </c>
      <c r="I23" s="15">
        <v>87</v>
      </c>
      <c r="J23" s="15">
        <v>42</v>
      </c>
      <c r="K23" s="15">
        <v>31</v>
      </c>
      <c r="L23" s="15">
        <v>11</v>
      </c>
      <c r="M23" s="79">
        <v>28.3185</v>
      </c>
      <c r="N23" s="101">
        <v>29</v>
      </c>
      <c r="O23" s="63">
        <v>2530</v>
      </c>
      <c r="P23" s="64">
        <f>Table2245789101123456789101112131415161718192021222324252627282930313233343536373839404142434445464748495051[[#This Row],[PEMBULATAN]]*O23</f>
        <v>73370</v>
      </c>
    </row>
    <row r="24" spans="1:16" ht="26.25" customHeight="1" x14ac:dyDescent="0.2">
      <c r="A24" s="13"/>
      <c r="B24" s="73"/>
      <c r="C24" s="71" t="s">
        <v>6388</v>
      </c>
      <c r="D24" s="76" t="s">
        <v>69</v>
      </c>
      <c r="E24" s="12" t="s">
        <v>63</v>
      </c>
      <c r="F24" s="74" t="s">
        <v>523</v>
      </c>
      <c r="G24" s="12" t="s">
        <v>63</v>
      </c>
      <c r="H24" s="75" t="s">
        <v>5967</v>
      </c>
      <c r="I24" s="15">
        <v>54</v>
      </c>
      <c r="J24" s="15">
        <v>34</v>
      </c>
      <c r="K24" s="15">
        <v>30</v>
      </c>
      <c r="L24" s="15">
        <v>2</v>
      </c>
      <c r="M24" s="79">
        <v>13.77</v>
      </c>
      <c r="N24" s="101">
        <v>13.77</v>
      </c>
      <c r="O24" s="63">
        <v>2530</v>
      </c>
      <c r="P24" s="64">
        <f>Table2245789101123456789101112131415161718192021222324252627282930313233343536373839404142434445464748495051[[#This Row],[PEMBULATAN]]*O24</f>
        <v>34838.1</v>
      </c>
    </row>
    <row r="25" spans="1:16" ht="26.25" customHeight="1" x14ac:dyDescent="0.2">
      <c r="A25" s="13"/>
      <c r="B25" s="73"/>
      <c r="C25" s="71" t="s">
        <v>6389</v>
      </c>
      <c r="D25" s="76" t="s">
        <v>69</v>
      </c>
      <c r="E25" s="12" t="s">
        <v>63</v>
      </c>
      <c r="F25" s="74" t="s">
        <v>523</v>
      </c>
      <c r="G25" s="12" t="s">
        <v>63</v>
      </c>
      <c r="H25" s="75" t="s">
        <v>5967</v>
      </c>
      <c r="I25" s="15">
        <v>106</v>
      </c>
      <c r="J25" s="15">
        <v>16</v>
      </c>
      <c r="K25" s="15">
        <v>16</v>
      </c>
      <c r="L25" s="15">
        <v>3</v>
      </c>
      <c r="M25" s="79">
        <v>6.7839999999999998</v>
      </c>
      <c r="N25" s="101">
        <v>6.7839999999999998</v>
      </c>
      <c r="O25" s="63">
        <v>2530</v>
      </c>
      <c r="P25" s="64">
        <f>Table2245789101123456789101112131415161718192021222324252627282930313233343536373839404142434445464748495051[[#This Row],[PEMBULATAN]]*O25</f>
        <v>17163.52</v>
      </c>
    </row>
    <row r="26" spans="1:16" ht="26.25" customHeight="1" x14ac:dyDescent="0.2">
      <c r="A26" s="13"/>
      <c r="B26" s="73"/>
      <c r="C26" s="71" t="s">
        <v>6390</v>
      </c>
      <c r="D26" s="76" t="s">
        <v>69</v>
      </c>
      <c r="E26" s="12" t="s">
        <v>63</v>
      </c>
      <c r="F26" s="74" t="s">
        <v>523</v>
      </c>
      <c r="G26" s="12" t="s">
        <v>63</v>
      </c>
      <c r="H26" s="75" t="s">
        <v>5967</v>
      </c>
      <c r="I26" s="15">
        <v>87</v>
      </c>
      <c r="J26" s="15">
        <v>54</v>
      </c>
      <c r="K26" s="15">
        <v>23</v>
      </c>
      <c r="L26" s="15">
        <v>8</v>
      </c>
      <c r="M26" s="79">
        <v>27.013500000000001</v>
      </c>
      <c r="N26" s="101">
        <v>27.013500000000001</v>
      </c>
      <c r="O26" s="63">
        <v>2530</v>
      </c>
      <c r="P26" s="64">
        <f>Table2245789101123456789101112131415161718192021222324252627282930313233343536373839404142434445464748495051[[#This Row],[PEMBULATAN]]*O26</f>
        <v>68344.154999999999</v>
      </c>
    </row>
    <row r="27" spans="1:16" ht="26.25" customHeight="1" x14ac:dyDescent="0.2">
      <c r="A27" s="13"/>
      <c r="B27" s="73"/>
      <c r="C27" s="71" t="s">
        <v>6391</v>
      </c>
      <c r="D27" s="76" t="s">
        <v>69</v>
      </c>
      <c r="E27" s="12" t="s">
        <v>63</v>
      </c>
      <c r="F27" s="74" t="s">
        <v>523</v>
      </c>
      <c r="G27" s="12" t="s">
        <v>63</v>
      </c>
      <c r="H27" s="75" t="s">
        <v>5967</v>
      </c>
      <c r="I27" s="15">
        <v>100</v>
      </c>
      <c r="J27" s="15">
        <v>54</v>
      </c>
      <c r="K27" s="15">
        <v>28</v>
      </c>
      <c r="L27" s="15">
        <v>24</v>
      </c>
      <c r="M27" s="79">
        <v>37.799999999999997</v>
      </c>
      <c r="N27" s="101">
        <v>37.799999999999997</v>
      </c>
      <c r="O27" s="63">
        <v>2530</v>
      </c>
      <c r="P27" s="64">
        <f>Table2245789101123456789101112131415161718192021222324252627282930313233343536373839404142434445464748495051[[#This Row],[PEMBULATAN]]*O27</f>
        <v>95634</v>
      </c>
    </row>
    <row r="28" spans="1:16" ht="26.25" customHeight="1" x14ac:dyDescent="0.2">
      <c r="A28" s="13"/>
      <c r="B28" s="73"/>
      <c r="C28" s="71" t="s">
        <v>6392</v>
      </c>
      <c r="D28" s="76" t="s">
        <v>69</v>
      </c>
      <c r="E28" s="12" t="s">
        <v>63</v>
      </c>
      <c r="F28" s="74" t="s">
        <v>523</v>
      </c>
      <c r="G28" s="12" t="s">
        <v>63</v>
      </c>
      <c r="H28" s="75" t="s">
        <v>5967</v>
      </c>
      <c r="I28" s="15">
        <v>81</v>
      </c>
      <c r="J28" s="15">
        <v>62</v>
      </c>
      <c r="K28" s="15">
        <v>13</v>
      </c>
      <c r="L28" s="15">
        <v>10</v>
      </c>
      <c r="M28" s="79">
        <v>16.3215</v>
      </c>
      <c r="N28" s="101">
        <v>17</v>
      </c>
      <c r="O28" s="63">
        <v>2530</v>
      </c>
      <c r="P28" s="64">
        <f>Table2245789101123456789101112131415161718192021222324252627282930313233343536373839404142434445464748495051[[#This Row],[PEMBULATAN]]*O28</f>
        <v>43010</v>
      </c>
    </row>
    <row r="29" spans="1:16" ht="26.25" customHeight="1" x14ac:dyDescent="0.2">
      <c r="A29" s="13"/>
      <c r="B29" s="73"/>
      <c r="C29" s="71" t="s">
        <v>6393</v>
      </c>
      <c r="D29" s="76" t="s">
        <v>69</v>
      </c>
      <c r="E29" s="12" t="s">
        <v>63</v>
      </c>
      <c r="F29" s="74" t="s">
        <v>523</v>
      </c>
      <c r="G29" s="12" t="s">
        <v>63</v>
      </c>
      <c r="H29" s="75" t="s">
        <v>5967</v>
      </c>
      <c r="I29" s="15">
        <v>97</v>
      </c>
      <c r="J29" s="15">
        <v>50</v>
      </c>
      <c r="K29" s="15">
        <v>21</v>
      </c>
      <c r="L29" s="15">
        <v>7</v>
      </c>
      <c r="M29" s="79">
        <v>25.462499999999999</v>
      </c>
      <c r="N29" s="101">
        <v>26</v>
      </c>
      <c r="O29" s="63">
        <v>2530</v>
      </c>
      <c r="P29" s="64">
        <f>Table2245789101123456789101112131415161718192021222324252627282930313233343536373839404142434445464748495051[[#This Row],[PEMBULATAN]]*O29</f>
        <v>65780</v>
      </c>
    </row>
    <row r="30" spans="1:16" ht="26.25" customHeight="1" x14ac:dyDescent="0.2">
      <c r="A30" s="13"/>
      <c r="B30" s="73"/>
      <c r="C30" s="71" t="s">
        <v>6394</v>
      </c>
      <c r="D30" s="76" t="s">
        <v>69</v>
      </c>
      <c r="E30" s="12" t="s">
        <v>63</v>
      </c>
      <c r="F30" s="74" t="s">
        <v>523</v>
      </c>
      <c r="G30" s="12" t="s">
        <v>63</v>
      </c>
      <c r="H30" s="75" t="s">
        <v>5967</v>
      </c>
      <c r="I30" s="15">
        <v>74</v>
      </c>
      <c r="J30" s="15">
        <v>53</v>
      </c>
      <c r="K30" s="15">
        <v>20</v>
      </c>
      <c r="L30" s="15">
        <v>9</v>
      </c>
      <c r="M30" s="79">
        <v>19.61</v>
      </c>
      <c r="N30" s="101">
        <v>19.61</v>
      </c>
      <c r="O30" s="63">
        <v>2530</v>
      </c>
      <c r="P30" s="64">
        <f>Table2245789101123456789101112131415161718192021222324252627282930313233343536373839404142434445464748495051[[#This Row],[PEMBULATAN]]*O30</f>
        <v>49613.299999999996</v>
      </c>
    </row>
    <row r="31" spans="1:16" ht="26.25" customHeight="1" x14ac:dyDescent="0.2">
      <c r="A31" s="13"/>
      <c r="B31" s="73"/>
      <c r="C31" s="71" t="s">
        <v>6395</v>
      </c>
      <c r="D31" s="76" t="s">
        <v>69</v>
      </c>
      <c r="E31" s="12" t="s">
        <v>63</v>
      </c>
      <c r="F31" s="74" t="s">
        <v>523</v>
      </c>
      <c r="G31" s="12" t="s">
        <v>63</v>
      </c>
      <c r="H31" s="75" t="s">
        <v>5967</v>
      </c>
      <c r="I31" s="15">
        <v>53</v>
      </c>
      <c r="J31" s="15">
        <v>26</v>
      </c>
      <c r="K31" s="15">
        <v>12</v>
      </c>
      <c r="L31" s="15">
        <v>4</v>
      </c>
      <c r="M31" s="79">
        <v>4.1340000000000003</v>
      </c>
      <c r="N31" s="101">
        <v>4.1340000000000003</v>
      </c>
      <c r="O31" s="63">
        <v>2530</v>
      </c>
      <c r="P31" s="64">
        <f>Table2245789101123456789101112131415161718192021222324252627282930313233343536373839404142434445464748495051[[#This Row],[PEMBULATAN]]*O31</f>
        <v>10459.02</v>
      </c>
    </row>
    <row r="32" spans="1:16" ht="26.25" customHeight="1" x14ac:dyDescent="0.2">
      <c r="A32" s="13"/>
      <c r="B32" s="73"/>
      <c r="C32" s="71" t="s">
        <v>6396</v>
      </c>
      <c r="D32" s="76" t="s">
        <v>69</v>
      </c>
      <c r="E32" s="12" t="s">
        <v>63</v>
      </c>
      <c r="F32" s="74" t="s">
        <v>523</v>
      </c>
      <c r="G32" s="12" t="s">
        <v>63</v>
      </c>
      <c r="H32" s="75" t="s">
        <v>5967</v>
      </c>
      <c r="I32" s="15">
        <v>71</v>
      </c>
      <c r="J32" s="15">
        <v>56</v>
      </c>
      <c r="K32" s="15">
        <v>21</v>
      </c>
      <c r="L32" s="15">
        <v>11</v>
      </c>
      <c r="M32" s="79">
        <v>20.873999999999999</v>
      </c>
      <c r="N32" s="101">
        <v>20.873999999999999</v>
      </c>
      <c r="O32" s="63">
        <v>2530</v>
      </c>
      <c r="P32" s="64">
        <f>Table2245789101123456789101112131415161718192021222324252627282930313233343536373839404142434445464748495051[[#This Row],[PEMBULATAN]]*O32</f>
        <v>52811.219999999994</v>
      </c>
    </row>
    <row r="33" spans="1:16" ht="26.25" customHeight="1" x14ac:dyDescent="0.2">
      <c r="A33" s="13"/>
      <c r="B33" s="73"/>
      <c r="C33" s="71" t="s">
        <v>6397</v>
      </c>
      <c r="D33" s="76" t="s">
        <v>69</v>
      </c>
      <c r="E33" s="12" t="s">
        <v>63</v>
      </c>
      <c r="F33" s="74" t="s">
        <v>523</v>
      </c>
      <c r="G33" s="12" t="s">
        <v>63</v>
      </c>
      <c r="H33" s="75" t="s">
        <v>5967</v>
      </c>
      <c r="I33" s="15">
        <v>82</v>
      </c>
      <c r="J33" s="15">
        <v>58</v>
      </c>
      <c r="K33" s="15">
        <v>20</v>
      </c>
      <c r="L33" s="15">
        <v>14</v>
      </c>
      <c r="M33" s="79">
        <v>23.78</v>
      </c>
      <c r="N33" s="101">
        <v>23.78</v>
      </c>
      <c r="O33" s="63">
        <v>2530</v>
      </c>
      <c r="P33" s="64">
        <f>Table2245789101123456789101112131415161718192021222324252627282930313233343536373839404142434445464748495051[[#This Row],[PEMBULATAN]]*O33</f>
        <v>60163.4</v>
      </c>
    </row>
    <row r="34" spans="1:16" ht="26.25" customHeight="1" x14ac:dyDescent="0.2">
      <c r="A34" s="13"/>
      <c r="B34" s="73"/>
      <c r="C34" s="71" t="s">
        <v>6398</v>
      </c>
      <c r="D34" s="76" t="s">
        <v>69</v>
      </c>
      <c r="E34" s="12" t="s">
        <v>63</v>
      </c>
      <c r="F34" s="74" t="s">
        <v>523</v>
      </c>
      <c r="G34" s="12" t="s">
        <v>63</v>
      </c>
      <c r="H34" s="75" t="s">
        <v>5967</v>
      </c>
      <c r="I34" s="15">
        <v>81</v>
      </c>
      <c r="J34" s="15">
        <v>58</v>
      </c>
      <c r="K34" s="15">
        <v>18</v>
      </c>
      <c r="L34" s="15">
        <v>13</v>
      </c>
      <c r="M34" s="79">
        <v>21.140999999999998</v>
      </c>
      <c r="N34" s="101">
        <v>21.140999999999998</v>
      </c>
      <c r="O34" s="63">
        <v>2530</v>
      </c>
      <c r="P34" s="64">
        <f>Table2245789101123456789101112131415161718192021222324252627282930313233343536373839404142434445464748495051[[#This Row],[PEMBULATAN]]*O34</f>
        <v>53486.729999999996</v>
      </c>
    </row>
    <row r="35" spans="1:16" ht="26.25" customHeight="1" x14ac:dyDescent="0.2">
      <c r="A35" s="13"/>
      <c r="B35" s="73"/>
      <c r="C35" s="71" t="s">
        <v>6399</v>
      </c>
      <c r="D35" s="76" t="s">
        <v>69</v>
      </c>
      <c r="E35" s="12" t="s">
        <v>63</v>
      </c>
      <c r="F35" s="74" t="s">
        <v>523</v>
      </c>
      <c r="G35" s="12" t="s">
        <v>63</v>
      </c>
      <c r="H35" s="75" t="s">
        <v>5967</v>
      </c>
      <c r="I35" s="15">
        <v>68</v>
      </c>
      <c r="J35" s="15">
        <v>56</v>
      </c>
      <c r="K35" s="15">
        <v>25</v>
      </c>
      <c r="L35" s="15">
        <v>7</v>
      </c>
      <c r="M35" s="79">
        <v>23.8</v>
      </c>
      <c r="N35" s="101">
        <v>23.8</v>
      </c>
      <c r="O35" s="63">
        <v>2530</v>
      </c>
      <c r="P35" s="64">
        <f>Table2245789101123456789101112131415161718192021222324252627282930313233343536373839404142434445464748495051[[#This Row],[PEMBULATAN]]*O35</f>
        <v>60214</v>
      </c>
    </row>
    <row r="36" spans="1:16" ht="26.25" customHeight="1" x14ac:dyDescent="0.2">
      <c r="A36" s="13"/>
      <c r="B36" s="73"/>
      <c r="C36" s="71" t="s">
        <v>6400</v>
      </c>
      <c r="D36" s="76" t="s">
        <v>69</v>
      </c>
      <c r="E36" s="12" t="s">
        <v>63</v>
      </c>
      <c r="F36" s="74" t="s">
        <v>523</v>
      </c>
      <c r="G36" s="12" t="s">
        <v>63</v>
      </c>
      <c r="H36" s="75" t="s">
        <v>5967</v>
      </c>
      <c r="I36" s="15">
        <v>51</v>
      </c>
      <c r="J36" s="15">
        <v>51</v>
      </c>
      <c r="K36" s="15">
        <v>20</v>
      </c>
      <c r="L36" s="15">
        <v>7</v>
      </c>
      <c r="M36" s="79">
        <v>13.005000000000001</v>
      </c>
      <c r="N36" s="101">
        <v>13.005000000000001</v>
      </c>
      <c r="O36" s="63">
        <v>2530</v>
      </c>
      <c r="P36" s="64">
        <f>Table2245789101123456789101112131415161718192021222324252627282930313233343536373839404142434445464748495051[[#This Row],[PEMBULATAN]]*O36</f>
        <v>32902.65</v>
      </c>
    </row>
    <row r="37" spans="1:16" ht="26.25" customHeight="1" x14ac:dyDescent="0.2">
      <c r="A37" s="13"/>
      <c r="B37" s="73"/>
      <c r="C37" s="71" t="s">
        <v>6401</v>
      </c>
      <c r="D37" s="76" t="s">
        <v>69</v>
      </c>
      <c r="E37" s="12" t="s">
        <v>63</v>
      </c>
      <c r="F37" s="74" t="s">
        <v>523</v>
      </c>
      <c r="G37" s="12" t="s">
        <v>63</v>
      </c>
      <c r="H37" s="75" t="s">
        <v>5967</v>
      </c>
      <c r="I37" s="15">
        <v>31</v>
      </c>
      <c r="J37" s="15">
        <v>24</v>
      </c>
      <c r="K37" s="15">
        <v>24</v>
      </c>
      <c r="L37" s="15">
        <v>2</v>
      </c>
      <c r="M37" s="79">
        <v>4.4640000000000004</v>
      </c>
      <c r="N37" s="101">
        <v>5</v>
      </c>
      <c r="O37" s="63">
        <v>2530</v>
      </c>
      <c r="P37" s="64">
        <f>Table2245789101123456789101112131415161718192021222324252627282930313233343536373839404142434445464748495051[[#This Row],[PEMBULATAN]]*O37</f>
        <v>12650</v>
      </c>
    </row>
    <row r="38" spans="1:16" ht="26.25" customHeight="1" x14ac:dyDescent="0.2">
      <c r="A38" s="13"/>
      <c r="B38" s="73"/>
      <c r="C38" s="71" t="s">
        <v>6402</v>
      </c>
      <c r="D38" s="76" t="s">
        <v>69</v>
      </c>
      <c r="E38" s="12" t="s">
        <v>63</v>
      </c>
      <c r="F38" s="74" t="s">
        <v>523</v>
      </c>
      <c r="G38" s="12" t="s">
        <v>63</v>
      </c>
      <c r="H38" s="75" t="s">
        <v>5967</v>
      </c>
      <c r="I38" s="15">
        <v>64</v>
      </c>
      <c r="J38" s="15">
        <v>20</v>
      </c>
      <c r="K38" s="15">
        <v>12</v>
      </c>
      <c r="L38" s="15">
        <v>1</v>
      </c>
      <c r="M38" s="79">
        <v>3.84</v>
      </c>
      <c r="N38" s="101">
        <v>3.84</v>
      </c>
      <c r="O38" s="63">
        <v>2530</v>
      </c>
      <c r="P38" s="64">
        <f>Table2245789101123456789101112131415161718192021222324252627282930313233343536373839404142434445464748495051[[#This Row],[PEMBULATAN]]*O38</f>
        <v>9715.1999999999989</v>
      </c>
    </row>
    <row r="39" spans="1:16" ht="26.25" customHeight="1" x14ac:dyDescent="0.2">
      <c r="A39" s="13"/>
      <c r="B39" s="73"/>
      <c r="C39" s="71" t="s">
        <v>6403</v>
      </c>
      <c r="D39" s="76" t="s">
        <v>69</v>
      </c>
      <c r="E39" s="12" t="s">
        <v>63</v>
      </c>
      <c r="F39" s="74" t="s">
        <v>523</v>
      </c>
      <c r="G39" s="12" t="s">
        <v>63</v>
      </c>
      <c r="H39" s="75" t="s">
        <v>5967</v>
      </c>
      <c r="I39" s="15">
        <v>41</v>
      </c>
      <c r="J39" s="15">
        <v>42</v>
      </c>
      <c r="K39" s="15">
        <v>5</v>
      </c>
      <c r="L39" s="15">
        <v>2</v>
      </c>
      <c r="M39" s="79">
        <v>2.1524999999999999</v>
      </c>
      <c r="N39" s="101">
        <v>2.1524999999999999</v>
      </c>
      <c r="O39" s="63">
        <v>2530</v>
      </c>
      <c r="P39" s="64">
        <f>Table2245789101123456789101112131415161718192021222324252627282930313233343536373839404142434445464748495051[[#This Row],[PEMBULATAN]]*O39</f>
        <v>5445.8249999999998</v>
      </c>
    </row>
    <row r="40" spans="1:16" ht="26.25" customHeight="1" x14ac:dyDescent="0.2">
      <c r="A40" s="13"/>
      <c r="B40" s="73"/>
      <c r="C40" s="71" t="s">
        <v>6404</v>
      </c>
      <c r="D40" s="76" t="s">
        <v>69</v>
      </c>
      <c r="E40" s="12" t="s">
        <v>63</v>
      </c>
      <c r="F40" s="74" t="s">
        <v>523</v>
      </c>
      <c r="G40" s="12" t="s">
        <v>63</v>
      </c>
      <c r="H40" s="75" t="s">
        <v>5967</v>
      </c>
      <c r="I40" s="15">
        <v>46</v>
      </c>
      <c r="J40" s="15">
        <v>40</v>
      </c>
      <c r="K40" s="15">
        <v>12</v>
      </c>
      <c r="L40" s="15">
        <v>3</v>
      </c>
      <c r="M40" s="79">
        <v>5.52</v>
      </c>
      <c r="N40" s="101">
        <v>5.52</v>
      </c>
      <c r="O40" s="63">
        <v>2530</v>
      </c>
      <c r="P40" s="64">
        <f>Table2245789101123456789101112131415161718192021222324252627282930313233343536373839404142434445464748495051[[#This Row],[PEMBULATAN]]*O40</f>
        <v>13965.599999999999</v>
      </c>
    </row>
    <row r="41" spans="1:16" ht="26.25" customHeight="1" x14ac:dyDescent="0.2">
      <c r="A41" s="13"/>
      <c r="B41" s="73"/>
      <c r="C41" s="71" t="s">
        <v>6405</v>
      </c>
      <c r="D41" s="76" t="s">
        <v>69</v>
      </c>
      <c r="E41" s="12" t="s">
        <v>63</v>
      </c>
      <c r="F41" s="74" t="s">
        <v>523</v>
      </c>
      <c r="G41" s="12" t="s">
        <v>63</v>
      </c>
      <c r="H41" s="75" t="s">
        <v>5967</v>
      </c>
      <c r="I41" s="15">
        <v>60</v>
      </c>
      <c r="J41" s="15">
        <v>44</v>
      </c>
      <c r="K41" s="15">
        <v>30</v>
      </c>
      <c r="L41" s="15">
        <v>5</v>
      </c>
      <c r="M41" s="79">
        <v>19.8</v>
      </c>
      <c r="N41" s="101">
        <v>19.8</v>
      </c>
      <c r="O41" s="63">
        <v>2530</v>
      </c>
      <c r="P41" s="64">
        <f>Table2245789101123456789101112131415161718192021222324252627282930313233343536373839404142434445464748495051[[#This Row],[PEMBULATAN]]*O41</f>
        <v>50094</v>
      </c>
    </row>
    <row r="42" spans="1:16" ht="26.25" customHeight="1" x14ac:dyDescent="0.2">
      <c r="A42" s="13"/>
      <c r="B42" s="73"/>
      <c r="C42" s="71" t="s">
        <v>6406</v>
      </c>
      <c r="D42" s="76" t="s">
        <v>69</v>
      </c>
      <c r="E42" s="12" t="s">
        <v>63</v>
      </c>
      <c r="F42" s="74" t="s">
        <v>523</v>
      </c>
      <c r="G42" s="12" t="s">
        <v>63</v>
      </c>
      <c r="H42" s="75" t="s">
        <v>5967</v>
      </c>
      <c r="I42" s="15">
        <v>52</v>
      </c>
      <c r="J42" s="15">
        <v>33</v>
      </c>
      <c r="K42" s="15">
        <v>10</v>
      </c>
      <c r="L42" s="15">
        <v>4</v>
      </c>
      <c r="M42" s="79">
        <v>4.29</v>
      </c>
      <c r="N42" s="101">
        <v>4.29</v>
      </c>
      <c r="O42" s="63">
        <v>2530</v>
      </c>
      <c r="P42" s="64">
        <f>Table2245789101123456789101112131415161718192021222324252627282930313233343536373839404142434445464748495051[[#This Row],[PEMBULATAN]]*O42</f>
        <v>10853.7</v>
      </c>
    </row>
    <row r="43" spans="1:16" ht="26.25" customHeight="1" x14ac:dyDescent="0.2">
      <c r="A43" s="13"/>
      <c r="B43" s="73"/>
      <c r="C43" s="71" t="s">
        <v>6407</v>
      </c>
      <c r="D43" s="76" t="s">
        <v>69</v>
      </c>
      <c r="E43" s="12" t="s">
        <v>63</v>
      </c>
      <c r="F43" s="74" t="s">
        <v>523</v>
      </c>
      <c r="G43" s="12" t="s">
        <v>63</v>
      </c>
      <c r="H43" s="75" t="s">
        <v>5967</v>
      </c>
      <c r="I43" s="15">
        <v>52</v>
      </c>
      <c r="J43" s="15">
        <v>40</v>
      </c>
      <c r="K43" s="15">
        <v>12</v>
      </c>
      <c r="L43" s="15">
        <v>5</v>
      </c>
      <c r="M43" s="79">
        <v>6.24</v>
      </c>
      <c r="N43" s="101">
        <v>6.24</v>
      </c>
      <c r="O43" s="63">
        <v>2530</v>
      </c>
      <c r="P43" s="64">
        <f>Table2245789101123456789101112131415161718192021222324252627282930313233343536373839404142434445464748495051[[#This Row],[PEMBULATAN]]*O43</f>
        <v>15787.2</v>
      </c>
    </row>
    <row r="44" spans="1:16" ht="26.25" customHeight="1" x14ac:dyDescent="0.2">
      <c r="A44" s="13"/>
      <c r="B44" s="73"/>
      <c r="C44" s="71" t="s">
        <v>6408</v>
      </c>
      <c r="D44" s="76" t="s">
        <v>69</v>
      </c>
      <c r="E44" s="12" t="s">
        <v>63</v>
      </c>
      <c r="F44" s="74" t="s">
        <v>523</v>
      </c>
      <c r="G44" s="12" t="s">
        <v>63</v>
      </c>
      <c r="H44" s="75" t="s">
        <v>5967</v>
      </c>
      <c r="I44" s="15">
        <v>72</v>
      </c>
      <c r="J44" s="15">
        <v>36</v>
      </c>
      <c r="K44" s="15">
        <v>28</v>
      </c>
      <c r="L44" s="15">
        <v>13</v>
      </c>
      <c r="M44" s="79">
        <v>18.143999999999998</v>
      </c>
      <c r="N44" s="101">
        <v>18.143999999999998</v>
      </c>
      <c r="O44" s="63">
        <v>2530</v>
      </c>
      <c r="P44" s="64">
        <f>Table2245789101123456789101112131415161718192021222324252627282930313233343536373839404142434445464748495051[[#This Row],[PEMBULATAN]]*O44</f>
        <v>45904.319999999992</v>
      </c>
    </row>
    <row r="45" spans="1:16" ht="26.25" customHeight="1" x14ac:dyDescent="0.2">
      <c r="A45" s="13"/>
      <c r="B45" s="73"/>
      <c r="C45" s="71" t="s">
        <v>6409</v>
      </c>
      <c r="D45" s="76" t="s">
        <v>69</v>
      </c>
      <c r="E45" s="12" t="s">
        <v>63</v>
      </c>
      <c r="F45" s="74" t="s">
        <v>523</v>
      </c>
      <c r="G45" s="12" t="s">
        <v>63</v>
      </c>
      <c r="H45" s="75" t="s">
        <v>5967</v>
      </c>
      <c r="I45" s="15">
        <v>91</v>
      </c>
      <c r="J45" s="15">
        <v>54</v>
      </c>
      <c r="K45" s="15">
        <v>12</v>
      </c>
      <c r="L45" s="15">
        <v>15</v>
      </c>
      <c r="M45" s="79">
        <v>14.742000000000001</v>
      </c>
      <c r="N45" s="101">
        <v>15</v>
      </c>
      <c r="O45" s="63">
        <v>2530</v>
      </c>
      <c r="P45" s="64">
        <f>Table2245789101123456789101112131415161718192021222324252627282930313233343536373839404142434445464748495051[[#This Row],[PEMBULATAN]]*O45</f>
        <v>37950</v>
      </c>
    </row>
    <row r="46" spans="1:16" ht="26.25" customHeight="1" x14ac:dyDescent="0.2">
      <c r="A46" s="13"/>
      <c r="B46" s="73"/>
      <c r="C46" s="71" t="s">
        <v>6410</v>
      </c>
      <c r="D46" s="76" t="s">
        <v>69</v>
      </c>
      <c r="E46" s="12" t="s">
        <v>63</v>
      </c>
      <c r="F46" s="74" t="s">
        <v>523</v>
      </c>
      <c r="G46" s="12" t="s">
        <v>63</v>
      </c>
      <c r="H46" s="75" t="s">
        <v>5967</v>
      </c>
      <c r="I46" s="15">
        <v>34</v>
      </c>
      <c r="J46" s="15">
        <v>31</v>
      </c>
      <c r="K46" s="15">
        <v>13</v>
      </c>
      <c r="L46" s="15">
        <v>3</v>
      </c>
      <c r="M46" s="79">
        <v>3.4255</v>
      </c>
      <c r="N46" s="101">
        <v>4</v>
      </c>
      <c r="O46" s="63">
        <v>2530</v>
      </c>
      <c r="P46" s="64">
        <f>Table2245789101123456789101112131415161718192021222324252627282930313233343536373839404142434445464748495051[[#This Row],[PEMBULATAN]]*O46</f>
        <v>10120</v>
      </c>
    </row>
    <row r="47" spans="1:16" ht="26.25" customHeight="1" x14ac:dyDescent="0.2">
      <c r="A47" s="13"/>
      <c r="B47" s="73"/>
      <c r="C47" s="71" t="s">
        <v>6411</v>
      </c>
      <c r="D47" s="76" t="s">
        <v>69</v>
      </c>
      <c r="E47" s="12" t="s">
        <v>63</v>
      </c>
      <c r="F47" s="74" t="s">
        <v>523</v>
      </c>
      <c r="G47" s="12" t="s">
        <v>63</v>
      </c>
      <c r="H47" s="75" t="s">
        <v>5967</v>
      </c>
      <c r="I47" s="15">
        <v>46</v>
      </c>
      <c r="J47" s="15">
        <v>33</v>
      </c>
      <c r="K47" s="15">
        <v>21</v>
      </c>
      <c r="L47" s="15">
        <v>10</v>
      </c>
      <c r="M47" s="79">
        <v>7.9695</v>
      </c>
      <c r="N47" s="101">
        <v>10</v>
      </c>
      <c r="O47" s="63">
        <v>2530</v>
      </c>
      <c r="P47" s="64">
        <f>Table2245789101123456789101112131415161718192021222324252627282930313233343536373839404142434445464748495051[[#This Row],[PEMBULATAN]]*O47</f>
        <v>25300</v>
      </c>
    </row>
    <row r="48" spans="1:16" ht="26.25" customHeight="1" x14ac:dyDescent="0.2">
      <c r="A48" s="13"/>
      <c r="B48" s="73"/>
      <c r="C48" s="71" t="s">
        <v>6412</v>
      </c>
      <c r="D48" s="76" t="s">
        <v>69</v>
      </c>
      <c r="E48" s="12" t="s">
        <v>63</v>
      </c>
      <c r="F48" s="74" t="s">
        <v>523</v>
      </c>
      <c r="G48" s="12" t="s">
        <v>63</v>
      </c>
      <c r="H48" s="75" t="s">
        <v>5967</v>
      </c>
      <c r="I48" s="15">
        <v>72</v>
      </c>
      <c r="J48" s="15">
        <v>47</v>
      </c>
      <c r="K48" s="15">
        <v>13</v>
      </c>
      <c r="L48" s="15">
        <v>9</v>
      </c>
      <c r="M48" s="79">
        <v>10.997999999999999</v>
      </c>
      <c r="N48" s="101">
        <v>10.997999999999999</v>
      </c>
      <c r="O48" s="63">
        <v>2530</v>
      </c>
      <c r="P48" s="64">
        <f>Table2245789101123456789101112131415161718192021222324252627282930313233343536373839404142434445464748495051[[#This Row],[PEMBULATAN]]*O48</f>
        <v>27824.94</v>
      </c>
    </row>
    <row r="49" spans="1:16" ht="26.25" customHeight="1" x14ac:dyDescent="0.2">
      <c r="A49" s="13"/>
      <c r="B49" s="73"/>
      <c r="C49" s="71" t="s">
        <v>6413</v>
      </c>
      <c r="D49" s="76" t="s">
        <v>69</v>
      </c>
      <c r="E49" s="12" t="s">
        <v>63</v>
      </c>
      <c r="F49" s="74" t="s">
        <v>523</v>
      </c>
      <c r="G49" s="12" t="s">
        <v>63</v>
      </c>
      <c r="H49" s="75" t="s">
        <v>5967</v>
      </c>
      <c r="I49" s="15">
        <v>81</v>
      </c>
      <c r="J49" s="15">
        <v>56</v>
      </c>
      <c r="K49" s="15">
        <v>21</v>
      </c>
      <c r="L49" s="15">
        <v>10</v>
      </c>
      <c r="M49" s="79">
        <v>23.814</v>
      </c>
      <c r="N49" s="101">
        <v>23.814</v>
      </c>
      <c r="O49" s="63">
        <v>2530</v>
      </c>
      <c r="P49" s="64">
        <f>Table2245789101123456789101112131415161718192021222324252627282930313233343536373839404142434445464748495051[[#This Row],[PEMBULATAN]]*O49</f>
        <v>60249.42</v>
      </c>
    </row>
    <row r="50" spans="1:16" ht="26.25" customHeight="1" x14ac:dyDescent="0.2">
      <c r="A50" s="13"/>
      <c r="B50" s="73"/>
      <c r="C50" s="71" t="s">
        <v>6414</v>
      </c>
      <c r="D50" s="76" t="s">
        <v>69</v>
      </c>
      <c r="E50" s="12" t="s">
        <v>63</v>
      </c>
      <c r="F50" s="74" t="s">
        <v>523</v>
      </c>
      <c r="G50" s="12" t="s">
        <v>63</v>
      </c>
      <c r="H50" s="75" t="s">
        <v>5967</v>
      </c>
      <c r="I50" s="15">
        <v>75</v>
      </c>
      <c r="J50" s="15">
        <v>56</v>
      </c>
      <c r="K50" s="15">
        <v>13</v>
      </c>
      <c r="L50" s="15">
        <v>21</v>
      </c>
      <c r="M50" s="79">
        <v>13.65</v>
      </c>
      <c r="N50" s="101">
        <v>21</v>
      </c>
      <c r="O50" s="63">
        <v>2530</v>
      </c>
      <c r="P50" s="64">
        <f>Table2245789101123456789101112131415161718192021222324252627282930313233343536373839404142434445464748495051[[#This Row],[PEMBULATAN]]*O50</f>
        <v>53130</v>
      </c>
    </row>
    <row r="51" spans="1:16" ht="26.25" customHeight="1" x14ac:dyDescent="0.2">
      <c r="A51" s="13"/>
      <c r="B51" s="73"/>
      <c r="C51" s="71" t="s">
        <v>6415</v>
      </c>
      <c r="D51" s="76" t="s">
        <v>69</v>
      </c>
      <c r="E51" s="12" t="s">
        <v>63</v>
      </c>
      <c r="F51" s="74" t="s">
        <v>523</v>
      </c>
      <c r="G51" s="12" t="s">
        <v>63</v>
      </c>
      <c r="H51" s="75" t="s">
        <v>5967</v>
      </c>
      <c r="I51" s="15">
        <v>89</v>
      </c>
      <c r="J51" s="15">
        <v>56</v>
      </c>
      <c r="K51" s="15">
        <v>32</v>
      </c>
      <c r="L51" s="15">
        <v>20</v>
      </c>
      <c r="M51" s="79">
        <v>39.872</v>
      </c>
      <c r="N51" s="101">
        <v>39.872</v>
      </c>
      <c r="O51" s="63">
        <v>2530</v>
      </c>
      <c r="P51" s="64">
        <f>Table2245789101123456789101112131415161718192021222324252627282930313233343536373839404142434445464748495051[[#This Row],[PEMBULATAN]]*O51</f>
        <v>100876.16</v>
      </c>
    </row>
    <row r="52" spans="1:16" ht="26.25" customHeight="1" x14ac:dyDescent="0.2">
      <c r="A52" s="13"/>
      <c r="B52" s="73"/>
      <c r="C52" s="71" t="s">
        <v>6416</v>
      </c>
      <c r="D52" s="76" t="s">
        <v>69</v>
      </c>
      <c r="E52" s="12" t="s">
        <v>63</v>
      </c>
      <c r="F52" s="74" t="s">
        <v>523</v>
      </c>
      <c r="G52" s="12" t="s">
        <v>63</v>
      </c>
      <c r="H52" s="75" t="s">
        <v>5967</v>
      </c>
      <c r="I52" s="15">
        <v>75</v>
      </c>
      <c r="J52" s="15">
        <v>57</v>
      </c>
      <c r="K52" s="15">
        <v>24</v>
      </c>
      <c r="L52" s="15">
        <v>9</v>
      </c>
      <c r="M52" s="79">
        <v>25.65</v>
      </c>
      <c r="N52" s="101">
        <v>25.65</v>
      </c>
      <c r="O52" s="63">
        <v>2530</v>
      </c>
      <c r="P52" s="64">
        <f>Table2245789101123456789101112131415161718192021222324252627282930313233343536373839404142434445464748495051[[#This Row],[PEMBULATAN]]*O52</f>
        <v>64894.5</v>
      </c>
    </row>
    <row r="53" spans="1:16" ht="26.25" customHeight="1" x14ac:dyDescent="0.2">
      <c r="A53" s="13"/>
      <c r="B53" s="73"/>
      <c r="C53" s="71" t="s">
        <v>6417</v>
      </c>
      <c r="D53" s="76" t="s">
        <v>69</v>
      </c>
      <c r="E53" s="12" t="s">
        <v>63</v>
      </c>
      <c r="F53" s="74" t="s">
        <v>523</v>
      </c>
      <c r="G53" s="12" t="s">
        <v>63</v>
      </c>
      <c r="H53" s="75" t="s">
        <v>5967</v>
      </c>
      <c r="I53" s="15">
        <v>24</v>
      </c>
      <c r="J53" s="15">
        <v>21</v>
      </c>
      <c r="K53" s="15">
        <v>6</v>
      </c>
      <c r="L53" s="15">
        <v>3</v>
      </c>
      <c r="M53" s="79">
        <v>0.75600000000000001</v>
      </c>
      <c r="N53" s="101">
        <v>3</v>
      </c>
      <c r="O53" s="63">
        <v>2530</v>
      </c>
      <c r="P53" s="64">
        <f>Table2245789101123456789101112131415161718192021222324252627282930313233343536373839404142434445464748495051[[#This Row],[PEMBULATAN]]*O53</f>
        <v>7590</v>
      </c>
    </row>
    <row r="54" spans="1:16" ht="26.25" customHeight="1" x14ac:dyDescent="0.2">
      <c r="A54" s="13"/>
      <c r="B54" s="73"/>
      <c r="C54" s="71" t="s">
        <v>6418</v>
      </c>
      <c r="D54" s="76" t="s">
        <v>69</v>
      </c>
      <c r="E54" s="12" t="s">
        <v>63</v>
      </c>
      <c r="F54" s="74" t="s">
        <v>523</v>
      </c>
      <c r="G54" s="12" t="s">
        <v>63</v>
      </c>
      <c r="H54" s="75" t="s">
        <v>5967</v>
      </c>
      <c r="I54" s="15">
        <v>86</v>
      </c>
      <c r="J54" s="15">
        <v>51</v>
      </c>
      <c r="K54" s="15">
        <v>23</v>
      </c>
      <c r="L54" s="15">
        <v>14</v>
      </c>
      <c r="M54" s="79">
        <v>25.2195</v>
      </c>
      <c r="N54" s="101">
        <v>25.2195</v>
      </c>
      <c r="O54" s="63">
        <v>2530</v>
      </c>
      <c r="P54" s="64">
        <f>Table2245789101123456789101112131415161718192021222324252627282930313233343536373839404142434445464748495051[[#This Row],[PEMBULATAN]]*O54</f>
        <v>63805.334999999999</v>
      </c>
    </row>
    <row r="55" spans="1:16" ht="26.25" customHeight="1" x14ac:dyDescent="0.2">
      <c r="A55" s="13"/>
      <c r="B55" s="73"/>
      <c r="C55" s="71" t="s">
        <v>6419</v>
      </c>
      <c r="D55" s="76" t="s">
        <v>69</v>
      </c>
      <c r="E55" s="12" t="s">
        <v>63</v>
      </c>
      <c r="F55" s="74" t="s">
        <v>523</v>
      </c>
      <c r="G55" s="12" t="s">
        <v>63</v>
      </c>
      <c r="H55" s="75" t="s">
        <v>5967</v>
      </c>
      <c r="I55" s="15">
        <v>88</v>
      </c>
      <c r="J55" s="15">
        <v>59</v>
      </c>
      <c r="K55" s="15">
        <v>25</v>
      </c>
      <c r="L55" s="15">
        <v>14</v>
      </c>
      <c r="M55" s="79">
        <v>32.450000000000003</v>
      </c>
      <c r="N55" s="101">
        <v>33</v>
      </c>
      <c r="O55" s="63">
        <v>2530</v>
      </c>
      <c r="P55" s="64">
        <f>Table2245789101123456789101112131415161718192021222324252627282930313233343536373839404142434445464748495051[[#This Row],[PEMBULATAN]]*O55</f>
        <v>83490</v>
      </c>
    </row>
    <row r="56" spans="1:16" ht="26.25" customHeight="1" x14ac:dyDescent="0.2">
      <c r="A56" s="13"/>
      <c r="B56" s="73"/>
      <c r="C56" s="71" t="s">
        <v>6420</v>
      </c>
      <c r="D56" s="76" t="s">
        <v>69</v>
      </c>
      <c r="E56" s="12" t="s">
        <v>63</v>
      </c>
      <c r="F56" s="74" t="s">
        <v>523</v>
      </c>
      <c r="G56" s="12" t="s">
        <v>63</v>
      </c>
      <c r="H56" s="75" t="s">
        <v>5967</v>
      </c>
      <c r="I56" s="15">
        <v>98</v>
      </c>
      <c r="J56" s="15">
        <v>60</v>
      </c>
      <c r="K56" s="15">
        <v>35</v>
      </c>
      <c r="L56" s="15">
        <v>17</v>
      </c>
      <c r="M56" s="79">
        <v>51.45</v>
      </c>
      <c r="N56" s="101">
        <v>52</v>
      </c>
      <c r="O56" s="63">
        <v>2530</v>
      </c>
      <c r="P56" s="64">
        <f>Table2245789101123456789101112131415161718192021222324252627282930313233343536373839404142434445464748495051[[#This Row],[PEMBULATAN]]*O56</f>
        <v>131560</v>
      </c>
    </row>
    <row r="57" spans="1:16" ht="26.25" customHeight="1" x14ac:dyDescent="0.2">
      <c r="A57" s="13"/>
      <c r="B57" s="73"/>
      <c r="C57" s="71" t="s">
        <v>6421</v>
      </c>
      <c r="D57" s="76" t="s">
        <v>69</v>
      </c>
      <c r="E57" s="12" t="s">
        <v>63</v>
      </c>
      <c r="F57" s="74" t="s">
        <v>523</v>
      </c>
      <c r="G57" s="12" t="s">
        <v>63</v>
      </c>
      <c r="H57" s="75" t="s">
        <v>5967</v>
      </c>
      <c r="I57" s="15">
        <v>85</v>
      </c>
      <c r="J57" s="15">
        <v>43</v>
      </c>
      <c r="K57" s="15">
        <v>29</v>
      </c>
      <c r="L57" s="15">
        <v>28</v>
      </c>
      <c r="M57" s="79">
        <v>26.498750000000001</v>
      </c>
      <c r="N57" s="101">
        <v>28</v>
      </c>
      <c r="O57" s="63">
        <v>2530</v>
      </c>
      <c r="P57" s="64">
        <f>Table2245789101123456789101112131415161718192021222324252627282930313233343536373839404142434445464748495051[[#This Row],[PEMBULATAN]]*O57</f>
        <v>70840</v>
      </c>
    </row>
    <row r="58" spans="1:16" ht="26.25" customHeight="1" x14ac:dyDescent="0.2">
      <c r="A58" s="13"/>
      <c r="B58" s="73"/>
      <c r="C58" s="71" t="s">
        <v>6422</v>
      </c>
      <c r="D58" s="76" t="s">
        <v>69</v>
      </c>
      <c r="E58" s="12" t="s">
        <v>63</v>
      </c>
      <c r="F58" s="74" t="s">
        <v>523</v>
      </c>
      <c r="G58" s="12" t="s">
        <v>63</v>
      </c>
      <c r="H58" s="75" t="s">
        <v>5967</v>
      </c>
      <c r="I58" s="15">
        <v>105</v>
      </c>
      <c r="J58" s="15">
        <v>56</v>
      </c>
      <c r="K58" s="15">
        <v>26</v>
      </c>
      <c r="L58" s="15">
        <v>17</v>
      </c>
      <c r="M58" s="79">
        <v>38.22</v>
      </c>
      <c r="N58" s="101">
        <v>38.22</v>
      </c>
      <c r="O58" s="63">
        <v>2530</v>
      </c>
      <c r="P58" s="64">
        <f>Table2245789101123456789101112131415161718192021222324252627282930313233343536373839404142434445464748495051[[#This Row],[PEMBULATAN]]*O58</f>
        <v>96696.599999999991</v>
      </c>
    </row>
    <row r="59" spans="1:16" ht="26.25" customHeight="1" x14ac:dyDescent="0.2">
      <c r="A59" s="13"/>
      <c r="B59" s="73"/>
      <c r="C59" s="71" t="s">
        <v>6423</v>
      </c>
      <c r="D59" s="76" t="s">
        <v>69</v>
      </c>
      <c r="E59" s="12" t="s">
        <v>63</v>
      </c>
      <c r="F59" s="74" t="s">
        <v>523</v>
      </c>
      <c r="G59" s="12" t="s">
        <v>63</v>
      </c>
      <c r="H59" s="75" t="s">
        <v>5967</v>
      </c>
      <c r="I59" s="15">
        <v>81</v>
      </c>
      <c r="J59" s="15">
        <v>62</v>
      </c>
      <c r="K59" s="15">
        <v>10</v>
      </c>
      <c r="L59" s="15">
        <v>13</v>
      </c>
      <c r="M59" s="79">
        <v>12.555</v>
      </c>
      <c r="N59" s="101">
        <v>13</v>
      </c>
      <c r="O59" s="63">
        <v>2530</v>
      </c>
      <c r="P59" s="64">
        <f>Table2245789101123456789101112131415161718192021222324252627282930313233343536373839404142434445464748495051[[#This Row],[PEMBULATAN]]*O59</f>
        <v>32890</v>
      </c>
    </row>
    <row r="60" spans="1:16" ht="26.25" customHeight="1" x14ac:dyDescent="0.2">
      <c r="A60" s="13"/>
      <c r="B60" s="73"/>
      <c r="C60" s="71" t="s">
        <v>6424</v>
      </c>
      <c r="D60" s="76" t="s">
        <v>69</v>
      </c>
      <c r="E60" s="12" t="s">
        <v>63</v>
      </c>
      <c r="F60" s="74" t="s">
        <v>523</v>
      </c>
      <c r="G60" s="12" t="s">
        <v>63</v>
      </c>
      <c r="H60" s="75" t="s">
        <v>5967</v>
      </c>
      <c r="I60" s="15">
        <v>94</v>
      </c>
      <c r="J60" s="15">
        <v>51</v>
      </c>
      <c r="K60" s="15">
        <v>31</v>
      </c>
      <c r="L60" s="15">
        <v>21</v>
      </c>
      <c r="M60" s="79">
        <v>37.153500000000001</v>
      </c>
      <c r="N60" s="101">
        <v>37.153500000000001</v>
      </c>
      <c r="O60" s="63">
        <v>2530</v>
      </c>
      <c r="P60" s="64">
        <f>Table2245789101123456789101112131415161718192021222324252627282930313233343536373839404142434445464748495051[[#This Row],[PEMBULATAN]]*O60</f>
        <v>93998.354999999996</v>
      </c>
    </row>
    <row r="61" spans="1:16" ht="26.25" customHeight="1" x14ac:dyDescent="0.2">
      <c r="A61" s="13"/>
      <c r="B61" s="73"/>
      <c r="C61" s="71" t="s">
        <v>6425</v>
      </c>
      <c r="D61" s="76" t="s">
        <v>69</v>
      </c>
      <c r="E61" s="12" t="s">
        <v>63</v>
      </c>
      <c r="F61" s="74" t="s">
        <v>523</v>
      </c>
      <c r="G61" s="12" t="s">
        <v>63</v>
      </c>
      <c r="H61" s="75" t="s">
        <v>5967</v>
      </c>
      <c r="I61" s="15">
        <v>90</v>
      </c>
      <c r="J61" s="15">
        <v>51</v>
      </c>
      <c r="K61" s="15">
        <v>26</v>
      </c>
      <c r="L61" s="15">
        <v>28</v>
      </c>
      <c r="M61" s="79">
        <v>29.835000000000001</v>
      </c>
      <c r="N61" s="101">
        <v>29.835000000000001</v>
      </c>
      <c r="O61" s="63">
        <v>2530</v>
      </c>
      <c r="P61" s="64">
        <f>Table2245789101123456789101112131415161718192021222324252627282930313233343536373839404142434445464748495051[[#This Row],[PEMBULATAN]]*O61</f>
        <v>75482.55</v>
      </c>
    </row>
    <row r="62" spans="1:16" ht="26.25" customHeight="1" x14ac:dyDescent="0.2">
      <c r="A62" s="13"/>
      <c r="B62" s="73"/>
      <c r="C62" s="71" t="s">
        <v>6426</v>
      </c>
      <c r="D62" s="76" t="s">
        <v>69</v>
      </c>
      <c r="E62" s="12" t="s">
        <v>63</v>
      </c>
      <c r="F62" s="74" t="s">
        <v>523</v>
      </c>
      <c r="G62" s="12" t="s">
        <v>63</v>
      </c>
      <c r="H62" s="75" t="s">
        <v>5967</v>
      </c>
      <c r="I62" s="15">
        <v>108</v>
      </c>
      <c r="J62" s="15">
        <v>57</v>
      </c>
      <c r="K62" s="15">
        <v>32</v>
      </c>
      <c r="L62" s="15">
        <v>20</v>
      </c>
      <c r="M62" s="79">
        <v>49.247999999999998</v>
      </c>
      <c r="N62" s="101">
        <v>49.247999999999998</v>
      </c>
      <c r="O62" s="63">
        <v>2530</v>
      </c>
      <c r="P62" s="64">
        <f>Table2245789101123456789101112131415161718192021222324252627282930313233343536373839404142434445464748495051[[#This Row],[PEMBULATAN]]*O62</f>
        <v>124597.43999999999</v>
      </c>
    </row>
    <row r="63" spans="1:16" ht="26.25" customHeight="1" x14ac:dyDescent="0.2">
      <c r="A63" s="13"/>
      <c r="B63" s="73"/>
      <c r="C63" s="71" t="s">
        <v>6427</v>
      </c>
      <c r="D63" s="76" t="s">
        <v>69</v>
      </c>
      <c r="E63" s="12" t="s">
        <v>63</v>
      </c>
      <c r="F63" s="74" t="s">
        <v>523</v>
      </c>
      <c r="G63" s="12" t="s">
        <v>63</v>
      </c>
      <c r="H63" s="75" t="s">
        <v>5967</v>
      </c>
      <c r="I63" s="15">
        <v>89</v>
      </c>
      <c r="J63" s="15">
        <v>45</v>
      </c>
      <c r="K63" s="15">
        <v>20</v>
      </c>
      <c r="L63" s="15">
        <v>9</v>
      </c>
      <c r="M63" s="79">
        <v>20.024999999999999</v>
      </c>
      <c r="N63" s="101">
        <v>20.024999999999999</v>
      </c>
      <c r="O63" s="63">
        <v>2530</v>
      </c>
      <c r="P63" s="64">
        <f>Table2245789101123456789101112131415161718192021222324252627282930313233343536373839404142434445464748495051[[#This Row],[PEMBULATAN]]*O63</f>
        <v>50663.25</v>
      </c>
    </row>
    <row r="64" spans="1:16" ht="26.25" customHeight="1" x14ac:dyDescent="0.2">
      <c r="A64" s="13"/>
      <c r="B64" s="73"/>
      <c r="C64" s="71" t="s">
        <v>6428</v>
      </c>
      <c r="D64" s="76" t="s">
        <v>69</v>
      </c>
      <c r="E64" s="12" t="s">
        <v>63</v>
      </c>
      <c r="F64" s="74" t="s">
        <v>523</v>
      </c>
      <c r="G64" s="12" t="s">
        <v>63</v>
      </c>
      <c r="H64" s="75" t="s">
        <v>5967</v>
      </c>
      <c r="I64" s="15">
        <v>94</v>
      </c>
      <c r="J64" s="15">
        <v>62</v>
      </c>
      <c r="K64" s="15">
        <v>21</v>
      </c>
      <c r="L64" s="15">
        <v>24</v>
      </c>
      <c r="M64" s="79">
        <v>30.597000000000001</v>
      </c>
      <c r="N64" s="101">
        <v>30.597000000000001</v>
      </c>
      <c r="O64" s="63">
        <v>2530</v>
      </c>
      <c r="P64" s="64">
        <f>Table2245789101123456789101112131415161718192021222324252627282930313233343536373839404142434445464748495051[[#This Row],[PEMBULATAN]]*O64</f>
        <v>77410.41</v>
      </c>
    </row>
    <row r="65" spans="1:16" ht="26.25" customHeight="1" x14ac:dyDescent="0.2">
      <c r="A65" s="13"/>
      <c r="B65" s="73"/>
      <c r="C65" s="71" t="s">
        <v>6429</v>
      </c>
      <c r="D65" s="76" t="s">
        <v>69</v>
      </c>
      <c r="E65" s="12" t="s">
        <v>63</v>
      </c>
      <c r="F65" s="74" t="s">
        <v>523</v>
      </c>
      <c r="G65" s="12" t="s">
        <v>63</v>
      </c>
      <c r="H65" s="75" t="s">
        <v>5967</v>
      </c>
      <c r="I65" s="15">
        <v>95</v>
      </c>
      <c r="J65" s="15">
        <v>51</v>
      </c>
      <c r="K65" s="15">
        <v>30</v>
      </c>
      <c r="L65" s="15">
        <v>14</v>
      </c>
      <c r="M65" s="79">
        <v>36.337499999999999</v>
      </c>
      <c r="N65" s="101">
        <v>37</v>
      </c>
      <c r="O65" s="63">
        <v>2530</v>
      </c>
      <c r="P65" s="64">
        <f>Table2245789101123456789101112131415161718192021222324252627282930313233343536373839404142434445464748495051[[#This Row],[PEMBULATAN]]*O65</f>
        <v>93610</v>
      </c>
    </row>
    <row r="66" spans="1:16" ht="26.25" customHeight="1" x14ac:dyDescent="0.2">
      <c r="A66" s="13"/>
      <c r="B66" s="73"/>
      <c r="C66" s="71" t="s">
        <v>6430</v>
      </c>
      <c r="D66" s="76" t="s">
        <v>69</v>
      </c>
      <c r="E66" s="12" t="s">
        <v>63</v>
      </c>
      <c r="F66" s="74" t="s">
        <v>523</v>
      </c>
      <c r="G66" s="12" t="s">
        <v>63</v>
      </c>
      <c r="H66" s="75" t="s">
        <v>5967</v>
      </c>
      <c r="I66" s="15">
        <v>82</v>
      </c>
      <c r="J66" s="15">
        <v>71</v>
      </c>
      <c r="K66" s="15">
        <v>20</v>
      </c>
      <c r="L66" s="15">
        <v>14</v>
      </c>
      <c r="M66" s="79">
        <v>29.11</v>
      </c>
      <c r="N66" s="101">
        <v>29.11</v>
      </c>
      <c r="O66" s="63">
        <v>2530</v>
      </c>
      <c r="P66" s="64">
        <f>Table2245789101123456789101112131415161718192021222324252627282930313233343536373839404142434445464748495051[[#This Row],[PEMBULATAN]]*O66</f>
        <v>73648.3</v>
      </c>
    </row>
    <row r="67" spans="1:16" ht="26.25" customHeight="1" x14ac:dyDescent="0.2">
      <c r="A67" s="13"/>
      <c r="B67" s="73"/>
      <c r="C67" s="71" t="s">
        <v>6431</v>
      </c>
      <c r="D67" s="76" t="s">
        <v>69</v>
      </c>
      <c r="E67" s="12" t="s">
        <v>63</v>
      </c>
      <c r="F67" s="74" t="s">
        <v>523</v>
      </c>
      <c r="G67" s="12" t="s">
        <v>63</v>
      </c>
      <c r="H67" s="75" t="s">
        <v>5967</v>
      </c>
      <c r="I67" s="15">
        <v>50</v>
      </c>
      <c r="J67" s="15">
        <v>46</v>
      </c>
      <c r="K67" s="15">
        <v>10</v>
      </c>
      <c r="L67" s="15">
        <v>3</v>
      </c>
      <c r="M67" s="79">
        <v>5.75</v>
      </c>
      <c r="N67" s="101">
        <v>5.75</v>
      </c>
      <c r="O67" s="63">
        <v>2530</v>
      </c>
      <c r="P67" s="64">
        <f>Table2245789101123456789101112131415161718192021222324252627282930313233343536373839404142434445464748495051[[#This Row],[PEMBULATAN]]*O67</f>
        <v>14547.5</v>
      </c>
    </row>
    <row r="68" spans="1:16" ht="26.25" customHeight="1" x14ac:dyDescent="0.2">
      <c r="A68" s="13"/>
      <c r="B68" s="73"/>
      <c r="C68" s="71" t="s">
        <v>6432</v>
      </c>
      <c r="D68" s="76" t="s">
        <v>69</v>
      </c>
      <c r="E68" s="12" t="s">
        <v>63</v>
      </c>
      <c r="F68" s="74" t="s">
        <v>523</v>
      </c>
      <c r="G68" s="12" t="s">
        <v>63</v>
      </c>
      <c r="H68" s="75" t="s">
        <v>5967</v>
      </c>
      <c r="I68" s="15">
        <v>100</v>
      </c>
      <c r="J68" s="15">
        <v>21</v>
      </c>
      <c r="K68" s="15">
        <v>6</v>
      </c>
      <c r="L68" s="15">
        <v>4</v>
      </c>
      <c r="M68" s="79">
        <v>3.15</v>
      </c>
      <c r="N68" s="101">
        <v>4</v>
      </c>
      <c r="O68" s="63">
        <v>2530</v>
      </c>
      <c r="P68" s="64">
        <f>Table2245789101123456789101112131415161718192021222324252627282930313233343536373839404142434445464748495051[[#This Row],[PEMBULATAN]]*O68</f>
        <v>10120</v>
      </c>
    </row>
    <row r="69" spans="1:16" ht="26.25" customHeight="1" x14ac:dyDescent="0.2">
      <c r="A69" s="13"/>
      <c r="B69" s="73"/>
      <c r="C69" s="71" t="s">
        <v>6433</v>
      </c>
      <c r="D69" s="76" t="s">
        <v>69</v>
      </c>
      <c r="E69" s="12" t="s">
        <v>63</v>
      </c>
      <c r="F69" s="74" t="s">
        <v>523</v>
      </c>
      <c r="G69" s="12" t="s">
        <v>63</v>
      </c>
      <c r="H69" s="75" t="s">
        <v>5967</v>
      </c>
      <c r="I69" s="15">
        <v>167</v>
      </c>
      <c r="J69" s="15">
        <v>15</v>
      </c>
      <c r="K69" s="15">
        <v>15</v>
      </c>
      <c r="L69" s="15">
        <v>6</v>
      </c>
      <c r="M69" s="79">
        <v>9.3937500000000007</v>
      </c>
      <c r="N69" s="101">
        <v>10</v>
      </c>
      <c r="O69" s="63">
        <v>2530</v>
      </c>
      <c r="P69" s="64">
        <f>Table2245789101123456789101112131415161718192021222324252627282930313233343536373839404142434445464748495051[[#This Row],[PEMBULATAN]]*O69</f>
        <v>25300</v>
      </c>
    </row>
    <row r="70" spans="1:16" ht="26.25" customHeight="1" x14ac:dyDescent="0.2">
      <c r="A70" s="13"/>
      <c r="B70" s="73"/>
      <c r="C70" s="71" t="s">
        <v>6434</v>
      </c>
      <c r="D70" s="76" t="s">
        <v>69</v>
      </c>
      <c r="E70" s="12" t="s">
        <v>63</v>
      </c>
      <c r="F70" s="74" t="s">
        <v>523</v>
      </c>
      <c r="G70" s="12" t="s">
        <v>63</v>
      </c>
      <c r="H70" s="75" t="s">
        <v>5967</v>
      </c>
      <c r="I70" s="15">
        <v>167</v>
      </c>
      <c r="J70" s="15">
        <v>15</v>
      </c>
      <c r="K70" s="15">
        <v>15</v>
      </c>
      <c r="L70" s="15">
        <v>5</v>
      </c>
      <c r="M70" s="79">
        <v>9.3937500000000007</v>
      </c>
      <c r="N70" s="101">
        <v>10</v>
      </c>
      <c r="O70" s="63">
        <v>2530</v>
      </c>
      <c r="P70" s="64">
        <f>Table2245789101123456789101112131415161718192021222324252627282930313233343536373839404142434445464748495051[[#This Row],[PEMBULATAN]]*O70</f>
        <v>25300</v>
      </c>
    </row>
    <row r="71" spans="1:16" ht="26.25" customHeight="1" x14ac:dyDescent="0.2">
      <c r="A71" s="13"/>
      <c r="B71" s="73"/>
      <c r="C71" s="71" t="s">
        <v>6435</v>
      </c>
      <c r="D71" s="76" t="s">
        <v>69</v>
      </c>
      <c r="E71" s="12" t="s">
        <v>63</v>
      </c>
      <c r="F71" s="74" t="s">
        <v>523</v>
      </c>
      <c r="G71" s="12" t="s">
        <v>63</v>
      </c>
      <c r="H71" s="75" t="s">
        <v>5967</v>
      </c>
      <c r="I71" s="15">
        <v>64</v>
      </c>
      <c r="J71" s="15">
        <v>18</v>
      </c>
      <c r="K71" s="15">
        <v>10</v>
      </c>
      <c r="L71" s="15">
        <v>1</v>
      </c>
      <c r="M71" s="79">
        <v>2.88</v>
      </c>
      <c r="N71" s="101">
        <v>2.88</v>
      </c>
      <c r="O71" s="63">
        <v>2530</v>
      </c>
      <c r="P71" s="64">
        <f>Table2245789101123456789101112131415161718192021222324252627282930313233343536373839404142434445464748495051[[#This Row],[PEMBULATAN]]*O71</f>
        <v>7286.4</v>
      </c>
    </row>
    <row r="72" spans="1:16" ht="26.25" customHeight="1" x14ac:dyDescent="0.2">
      <c r="A72" s="13"/>
      <c r="B72" s="73"/>
      <c r="C72" s="71" t="s">
        <v>6436</v>
      </c>
      <c r="D72" s="76" t="s">
        <v>69</v>
      </c>
      <c r="E72" s="12" t="s">
        <v>63</v>
      </c>
      <c r="F72" s="74" t="s">
        <v>523</v>
      </c>
      <c r="G72" s="12" t="s">
        <v>63</v>
      </c>
      <c r="H72" s="75" t="s">
        <v>5967</v>
      </c>
      <c r="I72" s="15">
        <v>41</v>
      </c>
      <c r="J72" s="15">
        <v>21</v>
      </c>
      <c r="K72" s="15">
        <v>21</v>
      </c>
      <c r="L72" s="15">
        <v>1</v>
      </c>
      <c r="M72" s="79">
        <v>4.5202499999999999</v>
      </c>
      <c r="N72" s="101">
        <v>4.5202499999999999</v>
      </c>
      <c r="O72" s="63">
        <v>2530</v>
      </c>
      <c r="P72" s="64">
        <f>Table2245789101123456789101112131415161718192021222324252627282930313233343536373839404142434445464748495051[[#This Row],[PEMBULATAN]]*O72</f>
        <v>11436.2325</v>
      </c>
    </row>
    <row r="73" spans="1:16" ht="26.25" customHeight="1" x14ac:dyDescent="0.2">
      <c r="A73" s="13"/>
      <c r="B73" s="73"/>
      <c r="C73" s="71" t="s">
        <v>6437</v>
      </c>
      <c r="D73" s="76" t="s">
        <v>69</v>
      </c>
      <c r="E73" s="12" t="s">
        <v>63</v>
      </c>
      <c r="F73" s="74" t="s">
        <v>523</v>
      </c>
      <c r="G73" s="12" t="s">
        <v>63</v>
      </c>
      <c r="H73" s="75" t="s">
        <v>5967</v>
      </c>
      <c r="I73" s="15">
        <v>50</v>
      </c>
      <c r="J73" s="15">
        <v>26</v>
      </c>
      <c r="K73" s="15">
        <v>26</v>
      </c>
      <c r="L73" s="15">
        <v>1</v>
      </c>
      <c r="M73" s="79">
        <v>8.4499999999999993</v>
      </c>
      <c r="N73" s="101">
        <v>9</v>
      </c>
      <c r="O73" s="63">
        <v>2530</v>
      </c>
      <c r="P73" s="64">
        <f>Table2245789101123456789101112131415161718192021222324252627282930313233343536373839404142434445464748495051[[#This Row],[PEMBULATAN]]*O73</f>
        <v>22770</v>
      </c>
    </row>
    <row r="74" spans="1:16" ht="26.25" customHeight="1" x14ac:dyDescent="0.2">
      <c r="A74" s="13"/>
      <c r="B74" s="73"/>
      <c r="C74" s="71" t="s">
        <v>6438</v>
      </c>
      <c r="D74" s="76" t="s">
        <v>69</v>
      </c>
      <c r="E74" s="12" t="s">
        <v>63</v>
      </c>
      <c r="F74" s="74" t="s">
        <v>523</v>
      </c>
      <c r="G74" s="12" t="s">
        <v>63</v>
      </c>
      <c r="H74" s="75" t="s">
        <v>5967</v>
      </c>
      <c r="I74" s="15">
        <v>46</v>
      </c>
      <c r="J74" s="15">
        <v>33</v>
      </c>
      <c r="K74" s="15">
        <v>22</v>
      </c>
      <c r="L74" s="15">
        <v>9</v>
      </c>
      <c r="M74" s="79">
        <v>8.3490000000000002</v>
      </c>
      <c r="N74" s="101">
        <v>9</v>
      </c>
      <c r="O74" s="63">
        <v>2530</v>
      </c>
      <c r="P74" s="64">
        <f>Table2245789101123456789101112131415161718192021222324252627282930313233343536373839404142434445464748495051[[#This Row],[PEMBULATAN]]*O74</f>
        <v>22770</v>
      </c>
    </row>
    <row r="75" spans="1:16" ht="26.25" customHeight="1" x14ac:dyDescent="0.2">
      <c r="A75" s="13"/>
      <c r="B75" s="73"/>
      <c r="C75" s="71" t="s">
        <v>6439</v>
      </c>
      <c r="D75" s="76" t="s">
        <v>69</v>
      </c>
      <c r="E75" s="12" t="s">
        <v>63</v>
      </c>
      <c r="F75" s="74" t="s">
        <v>523</v>
      </c>
      <c r="G75" s="12" t="s">
        <v>63</v>
      </c>
      <c r="H75" s="75" t="s">
        <v>5967</v>
      </c>
      <c r="I75" s="15">
        <v>58</v>
      </c>
      <c r="J75" s="15">
        <v>36</v>
      </c>
      <c r="K75" s="15">
        <v>10</v>
      </c>
      <c r="L75" s="15">
        <v>6</v>
      </c>
      <c r="M75" s="79">
        <v>5.22</v>
      </c>
      <c r="N75" s="101">
        <v>6</v>
      </c>
      <c r="O75" s="63">
        <v>2530</v>
      </c>
      <c r="P75" s="64">
        <f>Table2245789101123456789101112131415161718192021222324252627282930313233343536373839404142434445464748495051[[#This Row],[PEMBULATAN]]*O75</f>
        <v>15180</v>
      </c>
    </row>
    <row r="76" spans="1:16" ht="26.25" customHeight="1" x14ac:dyDescent="0.2">
      <c r="A76" s="13"/>
      <c r="B76" s="73"/>
      <c r="C76" s="71" t="s">
        <v>6440</v>
      </c>
      <c r="D76" s="76" t="s">
        <v>69</v>
      </c>
      <c r="E76" s="12" t="s">
        <v>63</v>
      </c>
      <c r="F76" s="74" t="s">
        <v>523</v>
      </c>
      <c r="G76" s="12" t="s">
        <v>63</v>
      </c>
      <c r="H76" s="75" t="s">
        <v>5967</v>
      </c>
      <c r="I76" s="15">
        <v>71</v>
      </c>
      <c r="J76" s="15">
        <v>60</v>
      </c>
      <c r="K76" s="15">
        <v>20</v>
      </c>
      <c r="L76" s="15">
        <v>11</v>
      </c>
      <c r="M76" s="79">
        <v>21.3</v>
      </c>
      <c r="N76" s="101">
        <v>22</v>
      </c>
      <c r="O76" s="63">
        <v>2530</v>
      </c>
      <c r="P76" s="64">
        <f>Table2245789101123456789101112131415161718192021222324252627282930313233343536373839404142434445464748495051[[#This Row],[PEMBULATAN]]*O76</f>
        <v>55660</v>
      </c>
    </row>
    <row r="77" spans="1:16" ht="26.25" customHeight="1" x14ac:dyDescent="0.2">
      <c r="A77" s="13"/>
      <c r="B77" s="73"/>
      <c r="C77" s="71" t="s">
        <v>6441</v>
      </c>
      <c r="D77" s="76" t="s">
        <v>69</v>
      </c>
      <c r="E77" s="12" t="s">
        <v>63</v>
      </c>
      <c r="F77" s="74" t="s">
        <v>523</v>
      </c>
      <c r="G77" s="12" t="s">
        <v>63</v>
      </c>
      <c r="H77" s="75" t="s">
        <v>5967</v>
      </c>
      <c r="I77" s="15">
        <v>105</v>
      </c>
      <c r="J77" s="15">
        <v>51</v>
      </c>
      <c r="K77" s="15">
        <v>30</v>
      </c>
      <c r="L77" s="15">
        <v>29</v>
      </c>
      <c r="M77" s="79">
        <v>40.162500000000001</v>
      </c>
      <c r="N77" s="101">
        <v>40.162500000000001</v>
      </c>
      <c r="O77" s="63">
        <v>2530</v>
      </c>
      <c r="P77" s="64">
        <f>Table2245789101123456789101112131415161718192021222324252627282930313233343536373839404142434445464748495051[[#This Row],[PEMBULATAN]]*O77</f>
        <v>101611.125</v>
      </c>
    </row>
    <row r="78" spans="1:16" ht="26.25" customHeight="1" x14ac:dyDescent="0.2">
      <c r="A78" s="13"/>
      <c r="B78" s="73"/>
      <c r="C78" s="71" t="s">
        <v>6442</v>
      </c>
      <c r="D78" s="76" t="s">
        <v>69</v>
      </c>
      <c r="E78" s="12" t="s">
        <v>63</v>
      </c>
      <c r="F78" s="74" t="s">
        <v>523</v>
      </c>
      <c r="G78" s="12" t="s">
        <v>63</v>
      </c>
      <c r="H78" s="75" t="s">
        <v>5967</v>
      </c>
      <c r="I78" s="15">
        <v>76</v>
      </c>
      <c r="J78" s="15">
        <v>56</v>
      </c>
      <c r="K78" s="15">
        <v>20</v>
      </c>
      <c r="L78" s="15">
        <v>13</v>
      </c>
      <c r="M78" s="79">
        <v>21.28</v>
      </c>
      <c r="N78" s="101">
        <v>21.28</v>
      </c>
      <c r="O78" s="63">
        <v>2530</v>
      </c>
      <c r="P78" s="64">
        <f>Table2245789101123456789101112131415161718192021222324252627282930313233343536373839404142434445464748495051[[#This Row],[PEMBULATAN]]*O78</f>
        <v>53838.400000000001</v>
      </c>
    </row>
    <row r="79" spans="1:16" ht="26.25" customHeight="1" x14ac:dyDescent="0.2">
      <c r="A79" s="13"/>
      <c r="B79" s="73"/>
      <c r="C79" s="71" t="s">
        <v>6443</v>
      </c>
      <c r="D79" s="76" t="s">
        <v>69</v>
      </c>
      <c r="E79" s="12" t="s">
        <v>63</v>
      </c>
      <c r="F79" s="74" t="s">
        <v>523</v>
      </c>
      <c r="G79" s="12" t="s">
        <v>63</v>
      </c>
      <c r="H79" s="75" t="s">
        <v>5967</v>
      </c>
      <c r="I79" s="15">
        <v>106</v>
      </c>
      <c r="J79" s="15">
        <v>54</v>
      </c>
      <c r="K79" s="15">
        <v>24</v>
      </c>
      <c r="L79" s="15">
        <v>24</v>
      </c>
      <c r="M79" s="79">
        <v>34.344000000000001</v>
      </c>
      <c r="N79" s="101">
        <v>35</v>
      </c>
      <c r="O79" s="63">
        <v>2530</v>
      </c>
      <c r="P79" s="64">
        <f>Table2245789101123456789101112131415161718192021222324252627282930313233343536373839404142434445464748495051[[#This Row],[PEMBULATAN]]*O79</f>
        <v>88550</v>
      </c>
    </row>
    <row r="80" spans="1:16" ht="26.25" customHeight="1" x14ac:dyDescent="0.2">
      <c r="A80" s="13"/>
      <c r="B80" s="73"/>
      <c r="C80" s="71" t="s">
        <v>6444</v>
      </c>
      <c r="D80" s="76" t="s">
        <v>69</v>
      </c>
      <c r="E80" s="12" t="s">
        <v>63</v>
      </c>
      <c r="F80" s="74" t="s">
        <v>523</v>
      </c>
      <c r="G80" s="12" t="s">
        <v>63</v>
      </c>
      <c r="H80" s="75" t="s">
        <v>5967</v>
      </c>
      <c r="I80" s="15">
        <v>105</v>
      </c>
      <c r="J80" s="15">
        <v>60</v>
      </c>
      <c r="K80" s="15">
        <v>30</v>
      </c>
      <c r="L80" s="15">
        <v>36</v>
      </c>
      <c r="M80" s="79">
        <v>47.25</v>
      </c>
      <c r="N80" s="101">
        <v>47.25</v>
      </c>
      <c r="O80" s="63">
        <v>2530</v>
      </c>
      <c r="P80" s="64">
        <f>Table2245789101123456789101112131415161718192021222324252627282930313233343536373839404142434445464748495051[[#This Row],[PEMBULATAN]]*O80</f>
        <v>119542.5</v>
      </c>
    </row>
    <row r="81" spans="1:16" ht="26.25" customHeight="1" x14ac:dyDescent="0.2">
      <c r="A81" s="13"/>
      <c r="B81" s="73"/>
      <c r="C81" s="71" t="s">
        <v>6445</v>
      </c>
      <c r="D81" s="76" t="s">
        <v>69</v>
      </c>
      <c r="E81" s="12" t="s">
        <v>63</v>
      </c>
      <c r="F81" s="74" t="s">
        <v>523</v>
      </c>
      <c r="G81" s="12" t="s">
        <v>63</v>
      </c>
      <c r="H81" s="75" t="s">
        <v>5967</v>
      </c>
      <c r="I81" s="15">
        <v>100</v>
      </c>
      <c r="J81" s="15">
        <v>62</v>
      </c>
      <c r="K81" s="15">
        <v>25</v>
      </c>
      <c r="L81" s="15">
        <v>27</v>
      </c>
      <c r="M81" s="79">
        <v>38.75</v>
      </c>
      <c r="N81" s="101">
        <v>38.75</v>
      </c>
      <c r="O81" s="63">
        <v>2530</v>
      </c>
      <c r="P81" s="64">
        <f>Table2245789101123456789101112131415161718192021222324252627282930313233343536373839404142434445464748495051[[#This Row],[PEMBULATAN]]*O81</f>
        <v>98037.5</v>
      </c>
    </row>
    <row r="82" spans="1:16" ht="26.25" customHeight="1" x14ac:dyDescent="0.2">
      <c r="A82" s="13"/>
      <c r="B82" s="73"/>
      <c r="C82" s="71" t="s">
        <v>6446</v>
      </c>
      <c r="D82" s="76" t="s">
        <v>69</v>
      </c>
      <c r="E82" s="12" t="s">
        <v>63</v>
      </c>
      <c r="F82" s="74" t="s">
        <v>523</v>
      </c>
      <c r="G82" s="12" t="s">
        <v>63</v>
      </c>
      <c r="H82" s="75" t="s">
        <v>5967</v>
      </c>
      <c r="I82" s="15">
        <v>94</v>
      </c>
      <c r="J82" s="15">
        <v>41</v>
      </c>
      <c r="K82" s="15">
        <v>40</v>
      </c>
      <c r="L82" s="15">
        <v>25</v>
      </c>
      <c r="M82" s="79">
        <v>38.54</v>
      </c>
      <c r="N82" s="101">
        <v>38.54</v>
      </c>
      <c r="O82" s="63">
        <v>2530</v>
      </c>
      <c r="P82" s="64">
        <f>Table2245789101123456789101112131415161718192021222324252627282930313233343536373839404142434445464748495051[[#This Row],[PEMBULATAN]]*O82</f>
        <v>97506.2</v>
      </c>
    </row>
    <row r="83" spans="1:16" ht="26.25" customHeight="1" x14ac:dyDescent="0.2">
      <c r="A83" s="13"/>
      <c r="B83" s="73"/>
      <c r="C83" s="71" t="s">
        <v>6447</v>
      </c>
      <c r="D83" s="76" t="s">
        <v>69</v>
      </c>
      <c r="E83" s="12" t="s">
        <v>63</v>
      </c>
      <c r="F83" s="74" t="s">
        <v>523</v>
      </c>
      <c r="G83" s="12" t="s">
        <v>63</v>
      </c>
      <c r="H83" s="75" t="s">
        <v>5967</v>
      </c>
      <c r="I83" s="15">
        <v>93</v>
      </c>
      <c r="J83" s="15">
        <v>60</v>
      </c>
      <c r="K83" s="15">
        <v>18</v>
      </c>
      <c r="L83" s="15">
        <v>14</v>
      </c>
      <c r="M83" s="79">
        <v>25.11</v>
      </c>
      <c r="N83" s="101">
        <v>25.11</v>
      </c>
      <c r="O83" s="63">
        <v>2530</v>
      </c>
      <c r="P83" s="64">
        <f>Table2245789101123456789101112131415161718192021222324252627282930313233343536373839404142434445464748495051[[#This Row],[PEMBULATAN]]*O83</f>
        <v>63528.299999999996</v>
      </c>
    </row>
    <row r="84" spans="1:16" ht="26.25" customHeight="1" x14ac:dyDescent="0.2">
      <c r="A84" s="13"/>
      <c r="B84" s="73"/>
      <c r="C84" s="71" t="s">
        <v>6448</v>
      </c>
      <c r="D84" s="76" t="s">
        <v>69</v>
      </c>
      <c r="E84" s="12" t="s">
        <v>63</v>
      </c>
      <c r="F84" s="74" t="s">
        <v>523</v>
      </c>
      <c r="G84" s="12" t="s">
        <v>63</v>
      </c>
      <c r="H84" s="75" t="s">
        <v>5967</v>
      </c>
      <c r="I84" s="15">
        <v>64</v>
      </c>
      <c r="J84" s="15">
        <v>46</v>
      </c>
      <c r="K84" s="15">
        <v>22</v>
      </c>
      <c r="L84" s="15">
        <v>4</v>
      </c>
      <c r="M84" s="79">
        <v>16.192</v>
      </c>
      <c r="N84" s="101">
        <v>16.192</v>
      </c>
      <c r="O84" s="63">
        <v>2530</v>
      </c>
      <c r="P84" s="64">
        <f>Table2245789101123456789101112131415161718192021222324252627282930313233343536373839404142434445464748495051[[#This Row],[PEMBULATAN]]*O84</f>
        <v>40965.760000000002</v>
      </c>
    </row>
    <row r="85" spans="1:16" ht="26.25" customHeight="1" x14ac:dyDescent="0.2">
      <c r="A85" s="13"/>
      <c r="B85" s="73"/>
      <c r="C85" s="71" t="s">
        <v>6449</v>
      </c>
      <c r="D85" s="76" t="s">
        <v>69</v>
      </c>
      <c r="E85" s="12" t="s">
        <v>63</v>
      </c>
      <c r="F85" s="74" t="s">
        <v>523</v>
      </c>
      <c r="G85" s="12" t="s">
        <v>63</v>
      </c>
      <c r="H85" s="75" t="s">
        <v>5967</v>
      </c>
      <c r="I85" s="15">
        <v>92</v>
      </c>
      <c r="J85" s="15">
        <v>61</v>
      </c>
      <c r="K85" s="15">
        <v>20</v>
      </c>
      <c r="L85" s="15">
        <v>14</v>
      </c>
      <c r="M85" s="79">
        <v>28.06</v>
      </c>
      <c r="N85" s="101">
        <v>28.06</v>
      </c>
      <c r="O85" s="63">
        <v>2530</v>
      </c>
      <c r="P85" s="64">
        <f>Table2245789101123456789101112131415161718192021222324252627282930313233343536373839404142434445464748495051[[#This Row],[PEMBULATAN]]*O85</f>
        <v>70991.8</v>
      </c>
    </row>
    <row r="86" spans="1:16" ht="26.25" customHeight="1" x14ac:dyDescent="0.2">
      <c r="A86" s="13"/>
      <c r="B86" s="73"/>
      <c r="C86" s="71" t="s">
        <v>6450</v>
      </c>
      <c r="D86" s="76" t="s">
        <v>69</v>
      </c>
      <c r="E86" s="12" t="s">
        <v>63</v>
      </c>
      <c r="F86" s="74" t="s">
        <v>523</v>
      </c>
      <c r="G86" s="12" t="s">
        <v>63</v>
      </c>
      <c r="H86" s="75" t="s">
        <v>5967</v>
      </c>
      <c r="I86" s="15">
        <v>89</v>
      </c>
      <c r="J86" s="15">
        <v>67</v>
      </c>
      <c r="K86" s="15">
        <v>22</v>
      </c>
      <c r="L86" s="15">
        <v>11</v>
      </c>
      <c r="M86" s="79">
        <v>32.796500000000002</v>
      </c>
      <c r="N86" s="101">
        <v>32.796500000000002</v>
      </c>
      <c r="O86" s="63">
        <v>2530</v>
      </c>
      <c r="P86" s="64">
        <f>Table2245789101123456789101112131415161718192021222324252627282930313233343536373839404142434445464748495051[[#This Row],[PEMBULATAN]]*O86</f>
        <v>82975.145000000004</v>
      </c>
    </row>
    <row r="87" spans="1:16" ht="26.25" customHeight="1" x14ac:dyDescent="0.2">
      <c r="A87" s="13"/>
      <c r="B87" s="73"/>
      <c r="C87" s="71" t="s">
        <v>6451</v>
      </c>
      <c r="D87" s="76" t="s">
        <v>69</v>
      </c>
      <c r="E87" s="12" t="s">
        <v>63</v>
      </c>
      <c r="F87" s="74" t="s">
        <v>523</v>
      </c>
      <c r="G87" s="12" t="s">
        <v>63</v>
      </c>
      <c r="H87" s="75" t="s">
        <v>5967</v>
      </c>
      <c r="I87" s="15">
        <v>42</v>
      </c>
      <c r="J87" s="15">
        <v>31</v>
      </c>
      <c r="K87" s="15">
        <v>27</v>
      </c>
      <c r="L87" s="15">
        <v>2</v>
      </c>
      <c r="M87" s="79">
        <v>8.7885000000000009</v>
      </c>
      <c r="N87" s="101">
        <v>8.7885000000000009</v>
      </c>
      <c r="O87" s="63">
        <v>2530</v>
      </c>
      <c r="P87" s="64">
        <f>Table2245789101123456789101112131415161718192021222324252627282930313233343536373839404142434445464748495051[[#This Row],[PEMBULATAN]]*O87</f>
        <v>22234.905000000002</v>
      </c>
    </row>
    <row r="88" spans="1:16" ht="26.25" customHeight="1" x14ac:dyDescent="0.2">
      <c r="A88" s="13"/>
      <c r="B88" s="73"/>
      <c r="C88" s="71" t="s">
        <v>6452</v>
      </c>
      <c r="D88" s="76" t="s">
        <v>69</v>
      </c>
      <c r="E88" s="12" t="s">
        <v>63</v>
      </c>
      <c r="F88" s="74" t="s">
        <v>523</v>
      </c>
      <c r="G88" s="12" t="s">
        <v>63</v>
      </c>
      <c r="H88" s="75" t="s">
        <v>5967</v>
      </c>
      <c r="I88" s="15">
        <v>37</v>
      </c>
      <c r="J88" s="15">
        <v>24</v>
      </c>
      <c r="K88" s="15">
        <v>17</v>
      </c>
      <c r="L88" s="15">
        <v>3</v>
      </c>
      <c r="M88" s="79">
        <v>3.774</v>
      </c>
      <c r="N88" s="101">
        <v>3.774</v>
      </c>
      <c r="O88" s="63">
        <v>2530</v>
      </c>
      <c r="P88" s="64">
        <f>Table2245789101123456789101112131415161718192021222324252627282930313233343536373839404142434445464748495051[[#This Row],[PEMBULATAN]]*O88</f>
        <v>9548.2199999999993</v>
      </c>
    </row>
    <row r="89" spans="1:16" ht="26.25" customHeight="1" x14ac:dyDescent="0.2">
      <c r="A89" s="13"/>
      <c r="B89" s="73"/>
      <c r="C89" s="71" t="s">
        <v>6453</v>
      </c>
      <c r="D89" s="76" t="s">
        <v>69</v>
      </c>
      <c r="E89" s="12" t="s">
        <v>63</v>
      </c>
      <c r="F89" s="74" t="s">
        <v>523</v>
      </c>
      <c r="G89" s="12" t="s">
        <v>63</v>
      </c>
      <c r="H89" s="75" t="s">
        <v>5967</v>
      </c>
      <c r="I89" s="15">
        <v>48</v>
      </c>
      <c r="J89" s="15">
        <v>30</v>
      </c>
      <c r="K89" s="15">
        <v>20</v>
      </c>
      <c r="L89" s="15">
        <v>2</v>
      </c>
      <c r="M89" s="79">
        <v>7.2</v>
      </c>
      <c r="N89" s="101">
        <v>7.2</v>
      </c>
      <c r="O89" s="63">
        <v>2530</v>
      </c>
      <c r="P89" s="64">
        <f>Table2245789101123456789101112131415161718192021222324252627282930313233343536373839404142434445464748495051[[#This Row],[PEMBULATAN]]*O89</f>
        <v>18216</v>
      </c>
    </row>
    <row r="90" spans="1:16" ht="26.25" customHeight="1" x14ac:dyDescent="0.2">
      <c r="A90" s="13"/>
      <c r="B90" s="73"/>
      <c r="C90" s="71" t="s">
        <v>6454</v>
      </c>
      <c r="D90" s="76" t="s">
        <v>69</v>
      </c>
      <c r="E90" s="12" t="s">
        <v>63</v>
      </c>
      <c r="F90" s="74" t="s">
        <v>523</v>
      </c>
      <c r="G90" s="12" t="s">
        <v>63</v>
      </c>
      <c r="H90" s="75" t="s">
        <v>5967</v>
      </c>
      <c r="I90" s="15">
        <v>52</v>
      </c>
      <c r="J90" s="15">
        <v>29</v>
      </c>
      <c r="K90" s="15">
        <v>17</v>
      </c>
      <c r="L90" s="15">
        <v>24</v>
      </c>
      <c r="M90" s="79">
        <v>6.4089999999999998</v>
      </c>
      <c r="N90" s="101">
        <v>24</v>
      </c>
      <c r="O90" s="63">
        <v>2530</v>
      </c>
      <c r="P90" s="64">
        <f>Table2245789101123456789101112131415161718192021222324252627282930313233343536373839404142434445464748495051[[#This Row],[PEMBULATAN]]*O90</f>
        <v>60720</v>
      </c>
    </row>
    <row r="91" spans="1:16" ht="26.25" customHeight="1" x14ac:dyDescent="0.2">
      <c r="A91" s="13"/>
      <c r="B91" s="73"/>
      <c r="C91" s="71" t="s">
        <v>6455</v>
      </c>
      <c r="D91" s="76" t="s">
        <v>69</v>
      </c>
      <c r="E91" s="12" t="s">
        <v>63</v>
      </c>
      <c r="F91" s="74" t="s">
        <v>523</v>
      </c>
      <c r="G91" s="12" t="s">
        <v>63</v>
      </c>
      <c r="H91" s="75" t="s">
        <v>5967</v>
      </c>
      <c r="I91" s="15">
        <v>51</v>
      </c>
      <c r="J91" s="15">
        <v>33</v>
      </c>
      <c r="K91" s="15">
        <v>24</v>
      </c>
      <c r="L91" s="15">
        <v>15</v>
      </c>
      <c r="M91" s="79">
        <v>10.098000000000001</v>
      </c>
      <c r="N91" s="101">
        <v>15</v>
      </c>
      <c r="O91" s="63">
        <v>2530</v>
      </c>
      <c r="P91" s="64">
        <f>Table2245789101123456789101112131415161718192021222324252627282930313233343536373839404142434445464748495051[[#This Row],[PEMBULATAN]]*O91</f>
        <v>37950</v>
      </c>
    </row>
    <row r="92" spans="1:16" ht="26.25" customHeight="1" x14ac:dyDescent="0.2">
      <c r="A92" s="13"/>
      <c r="B92" s="73"/>
      <c r="C92" s="71" t="s">
        <v>6456</v>
      </c>
      <c r="D92" s="76" t="s">
        <v>69</v>
      </c>
      <c r="E92" s="12" t="s">
        <v>63</v>
      </c>
      <c r="F92" s="74" t="s">
        <v>523</v>
      </c>
      <c r="G92" s="12" t="s">
        <v>63</v>
      </c>
      <c r="H92" s="75" t="s">
        <v>5967</v>
      </c>
      <c r="I92" s="15">
        <v>54</v>
      </c>
      <c r="J92" s="15">
        <v>32</v>
      </c>
      <c r="K92" s="15">
        <v>12</v>
      </c>
      <c r="L92" s="15">
        <v>6</v>
      </c>
      <c r="M92" s="79">
        <v>5.1840000000000002</v>
      </c>
      <c r="N92" s="101">
        <v>6</v>
      </c>
      <c r="O92" s="63">
        <v>2530</v>
      </c>
      <c r="P92" s="64">
        <f>Table2245789101123456789101112131415161718192021222324252627282930313233343536373839404142434445464748495051[[#This Row],[PEMBULATAN]]*O92</f>
        <v>15180</v>
      </c>
    </row>
    <row r="93" spans="1:16" ht="26.25" customHeight="1" x14ac:dyDescent="0.2">
      <c r="A93" s="13"/>
      <c r="B93" s="73"/>
      <c r="C93" s="71" t="s">
        <v>6457</v>
      </c>
      <c r="D93" s="76" t="s">
        <v>69</v>
      </c>
      <c r="E93" s="12" t="s">
        <v>63</v>
      </c>
      <c r="F93" s="74" t="s">
        <v>523</v>
      </c>
      <c r="G93" s="12" t="s">
        <v>63</v>
      </c>
      <c r="H93" s="75" t="s">
        <v>5967</v>
      </c>
      <c r="I93" s="15">
        <v>44</v>
      </c>
      <c r="J93" s="15">
        <v>40</v>
      </c>
      <c r="K93" s="15">
        <v>19</v>
      </c>
      <c r="L93" s="15">
        <v>6</v>
      </c>
      <c r="M93" s="79">
        <v>8.36</v>
      </c>
      <c r="N93" s="101">
        <v>9</v>
      </c>
      <c r="O93" s="63">
        <v>2530</v>
      </c>
      <c r="P93" s="64">
        <f>Table2245789101123456789101112131415161718192021222324252627282930313233343536373839404142434445464748495051[[#This Row],[PEMBULATAN]]*O93</f>
        <v>22770</v>
      </c>
    </row>
    <row r="94" spans="1:16" ht="26.25" customHeight="1" x14ac:dyDescent="0.2">
      <c r="A94" s="13"/>
      <c r="B94" s="73"/>
      <c r="C94" s="71" t="s">
        <v>6458</v>
      </c>
      <c r="D94" s="76" t="s">
        <v>69</v>
      </c>
      <c r="E94" s="12" t="s">
        <v>63</v>
      </c>
      <c r="F94" s="74" t="s">
        <v>523</v>
      </c>
      <c r="G94" s="12" t="s">
        <v>63</v>
      </c>
      <c r="H94" s="75" t="s">
        <v>5967</v>
      </c>
      <c r="I94" s="15">
        <v>27</v>
      </c>
      <c r="J94" s="15">
        <v>28</v>
      </c>
      <c r="K94" s="15">
        <v>28</v>
      </c>
      <c r="L94" s="15">
        <v>8</v>
      </c>
      <c r="M94" s="79">
        <v>5.2919999999999998</v>
      </c>
      <c r="N94" s="101">
        <v>8</v>
      </c>
      <c r="O94" s="63">
        <v>2530</v>
      </c>
      <c r="P94" s="64">
        <f>Table2245789101123456789101112131415161718192021222324252627282930313233343536373839404142434445464748495051[[#This Row],[PEMBULATAN]]*O94</f>
        <v>20240</v>
      </c>
    </row>
    <row r="95" spans="1:16" ht="26.25" customHeight="1" x14ac:dyDescent="0.2">
      <c r="A95" s="13"/>
      <c r="B95" s="73"/>
      <c r="C95" s="71" t="s">
        <v>6459</v>
      </c>
      <c r="D95" s="76" t="s">
        <v>69</v>
      </c>
      <c r="E95" s="12" t="s">
        <v>63</v>
      </c>
      <c r="F95" s="74" t="s">
        <v>523</v>
      </c>
      <c r="G95" s="12" t="s">
        <v>63</v>
      </c>
      <c r="H95" s="75" t="s">
        <v>5967</v>
      </c>
      <c r="I95" s="15">
        <v>36</v>
      </c>
      <c r="J95" s="15">
        <v>29</v>
      </c>
      <c r="K95" s="15">
        <v>15</v>
      </c>
      <c r="L95" s="15">
        <v>8</v>
      </c>
      <c r="M95" s="79">
        <v>3.915</v>
      </c>
      <c r="N95" s="101">
        <v>8</v>
      </c>
      <c r="O95" s="63">
        <v>2530</v>
      </c>
      <c r="P95" s="64">
        <f>Table2245789101123456789101112131415161718192021222324252627282930313233343536373839404142434445464748495051[[#This Row],[PEMBULATAN]]*O95</f>
        <v>20240</v>
      </c>
    </row>
    <row r="96" spans="1:16" ht="26.25" customHeight="1" x14ac:dyDescent="0.2">
      <c r="A96" s="13"/>
      <c r="B96" s="73"/>
      <c r="C96" s="71" t="s">
        <v>6460</v>
      </c>
      <c r="D96" s="76" t="s">
        <v>69</v>
      </c>
      <c r="E96" s="12" t="s">
        <v>63</v>
      </c>
      <c r="F96" s="74" t="s">
        <v>523</v>
      </c>
      <c r="G96" s="12" t="s">
        <v>63</v>
      </c>
      <c r="H96" s="75" t="s">
        <v>5967</v>
      </c>
      <c r="I96" s="15">
        <v>35</v>
      </c>
      <c r="J96" s="15">
        <v>24</v>
      </c>
      <c r="K96" s="15">
        <v>12</v>
      </c>
      <c r="L96" s="15">
        <v>11</v>
      </c>
      <c r="M96" s="79">
        <v>2.52</v>
      </c>
      <c r="N96" s="101">
        <v>11</v>
      </c>
      <c r="O96" s="63">
        <v>2530</v>
      </c>
      <c r="P96" s="64">
        <f>Table2245789101123456789101112131415161718192021222324252627282930313233343536373839404142434445464748495051[[#This Row],[PEMBULATAN]]*O96</f>
        <v>27830</v>
      </c>
    </row>
    <row r="97" spans="1:16" ht="26.25" customHeight="1" x14ac:dyDescent="0.2">
      <c r="A97" s="13"/>
      <c r="B97" s="73"/>
      <c r="C97" s="71" t="s">
        <v>6461</v>
      </c>
      <c r="D97" s="76" t="s">
        <v>69</v>
      </c>
      <c r="E97" s="12" t="s">
        <v>63</v>
      </c>
      <c r="F97" s="74" t="s">
        <v>523</v>
      </c>
      <c r="G97" s="12" t="s">
        <v>63</v>
      </c>
      <c r="H97" s="75" t="s">
        <v>5967</v>
      </c>
      <c r="I97" s="15">
        <v>38</v>
      </c>
      <c r="J97" s="15">
        <v>32</v>
      </c>
      <c r="K97" s="15">
        <v>27</v>
      </c>
      <c r="L97" s="15">
        <v>3</v>
      </c>
      <c r="M97" s="79">
        <v>8.2080000000000002</v>
      </c>
      <c r="N97" s="101">
        <v>8.2080000000000002</v>
      </c>
      <c r="O97" s="63">
        <v>2530</v>
      </c>
      <c r="P97" s="64">
        <f>Table2245789101123456789101112131415161718192021222324252627282930313233343536373839404142434445464748495051[[#This Row],[PEMBULATAN]]*O97</f>
        <v>20766.240000000002</v>
      </c>
    </row>
    <row r="98" spans="1:16" ht="26.25" customHeight="1" x14ac:dyDescent="0.2">
      <c r="A98" s="13"/>
      <c r="B98" s="73"/>
      <c r="C98" s="71" t="s">
        <v>6462</v>
      </c>
      <c r="D98" s="76" t="s">
        <v>69</v>
      </c>
      <c r="E98" s="12" t="s">
        <v>63</v>
      </c>
      <c r="F98" s="74" t="s">
        <v>523</v>
      </c>
      <c r="G98" s="12" t="s">
        <v>63</v>
      </c>
      <c r="H98" s="75" t="s">
        <v>5967</v>
      </c>
      <c r="I98" s="15">
        <v>42</v>
      </c>
      <c r="J98" s="15">
        <v>31</v>
      </c>
      <c r="K98" s="15">
        <v>17</v>
      </c>
      <c r="L98" s="15">
        <v>7</v>
      </c>
      <c r="M98" s="79">
        <v>5.5335000000000001</v>
      </c>
      <c r="N98" s="101">
        <v>7</v>
      </c>
      <c r="O98" s="63">
        <v>2530</v>
      </c>
      <c r="P98" s="64">
        <f>Table2245789101123456789101112131415161718192021222324252627282930313233343536373839404142434445464748495051[[#This Row],[PEMBULATAN]]*O98</f>
        <v>17710</v>
      </c>
    </row>
    <row r="99" spans="1:16" ht="26.25" customHeight="1" x14ac:dyDescent="0.2">
      <c r="A99" s="13"/>
      <c r="B99" s="73"/>
      <c r="C99" s="71" t="s">
        <v>6463</v>
      </c>
      <c r="D99" s="76" t="s">
        <v>69</v>
      </c>
      <c r="E99" s="12" t="s">
        <v>63</v>
      </c>
      <c r="F99" s="74" t="s">
        <v>523</v>
      </c>
      <c r="G99" s="12" t="s">
        <v>63</v>
      </c>
      <c r="H99" s="75" t="s">
        <v>5967</v>
      </c>
      <c r="I99" s="15">
        <v>94</v>
      </c>
      <c r="J99" s="15">
        <v>26</v>
      </c>
      <c r="K99" s="15">
        <v>14</v>
      </c>
      <c r="L99" s="15">
        <v>4</v>
      </c>
      <c r="M99" s="79">
        <v>8.5540000000000003</v>
      </c>
      <c r="N99" s="101">
        <v>8.5540000000000003</v>
      </c>
      <c r="O99" s="63">
        <v>2530</v>
      </c>
      <c r="P99" s="64">
        <f>Table2245789101123456789101112131415161718192021222324252627282930313233343536373839404142434445464748495051[[#This Row],[PEMBULATAN]]*O99</f>
        <v>21641.62</v>
      </c>
    </row>
    <row r="100" spans="1:16" ht="26.25" customHeight="1" x14ac:dyDescent="0.2">
      <c r="A100" s="13"/>
      <c r="B100" s="73"/>
      <c r="C100" s="71" t="s">
        <v>6464</v>
      </c>
      <c r="D100" s="76" t="s">
        <v>69</v>
      </c>
      <c r="E100" s="12" t="s">
        <v>63</v>
      </c>
      <c r="F100" s="74" t="s">
        <v>523</v>
      </c>
      <c r="G100" s="12" t="s">
        <v>63</v>
      </c>
      <c r="H100" s="75" t="s">
        <v>5967</v>
      </c>
      <c r="I100" s="15">
        <v>38</v>
      </c>
      <c r="J100" s="15">
        <v>28</v>
      </c>
      <c r="K100" s="15">
        <v>10</v>
      </c>
      <c r="L100" s="15">
        <v>2</v>
      </c>
      <c r="M100" s="79">
        <v>2.66</v>
      </c>
      <c r="N100" s="101">
        <v>2.66</v>
      </c>
      <c r="O100" s="63">
        <v>2530</v>
      </c>
      <c r="P100" s="64">
        <f>Table2245789101123456789101112131415161718192021222324252627282930313233343536373839404142434445464748495051[[#This Row],[PEMBULATAN]]*O100</f>
        <v>6729.8</v>
      </c>
    </row>
    <row r="101" spans="1:16" ht="26.25" customHeight="1" x14ac:dyDescent="0.2">
      <c r="A101" s="13"/>
      <c r="B101" s="73"/>
      <c r="C101" s="71" t="s">
        <v>6465</v>
      </c>
      <c r="D101" s="76" t="s">
        <v>69</v>
      </c>
      <c r="E101" s="12" t="s">
        <v>63</v>
      </c>
      <c r="F101" s="74" t="s">
        <v>523</v>
      </c>
      <c r="G101" s="12" t="s">
        <v>63</v>
      </c>
      <c r="H101" s="75" t="s">
        <v>5967</v>
      </c>
      <c r="I101" s="15">
        <v>102</v>
      </c>
      <c r="J101" s="15">
        <v>32</v>
      </c>
      <c r="K101" s="15">
        <v>10</v>
      </c>
      <c r="L101" s="15">
        <v>12</v>
      </c>
      <c r="M101" s="79">
        <v>8.16</v>
      </c>
      <c r="N101" s="101">
        <v>12</v>
      </c>
      <c r="O101" s="63">
        <v>2530</v>
      </c>
      <c r="P101" s="64">
        <f>Table2245789101123456789101112131415161718192021222324252627282930313233343536373839404142434445464748495051[[#This Row],[PEMBULATAN]]*O101</f>
        <v>30360</v>
      </c>
    </row>
    <row r="102" spans="1:16" ht="26.25" customHeight="1" x14ac:dyDescent="0.2">
      <c r="A102" s="13"/>
      <c r="B102" s="73"/>
      <c r="C102" s="71" t="s">
        <v>6466</v>
      </c>
      <c r="D102" s="76" t="s">
        <v>69</v>
      </c>
      <c r="E102" s="12" t="s">
        <v>63</v>
      </c>
      <c r="F102" s="74" t="s">
        <v>523</v>
      </c>
      <c r="G102" s="12" t="s">
        <v>63</v>
      </c>
      <c r="H102" s="75" t="s">
        <v>5967</v>
      </c>
      <c r="I102" s="15">
        <v>43</v>
      </c>
      <c r="J102" s="15">
        <v>31</v>
      </c>
      <c r="K102" s="15">
        <v>15</v>
      </c>
      <c r="L102" s="15">
        <v>4</v>
      </c>
      <c r="M102" s="79">
        <v>4.9987500000000002</v>
      </c>
      <c r="N102" s="101">
        <v>4.9987500000000002</v>
      </c>
      <c r="O102" s="63">
        <v>2530</v>
      </c>
      <c r="P102" s="64">
        <f>Table2245789101123456789101112131415161718192021222324252627282930313233343536373839404142434445464748495051[[#This Row],[PEMBULATAN]]*O102</f>
        <v>12646.837500000001</v>
      </c>
    </row>
    <row r="103" spans="1:16" ht="26.25" customHeight="1" x14ac:dyDescent="0.2">
      <c r="A103" s="13"/>
      <c r="B103" s="73"/>
      <c r="C103" s="71" t="s">
        <v>6467</v>
      </c>
      <c r="D103" s="76" t="s">
        <v>69</v>
      </c>
      <c r="E103" s="12" t="s">
        <v>63</v>
      </c>
      <c r="F103" s="74" t="s">
        <v>523</v>
      </c>
      <c r="G103" s="12" t="s">
        <v>63</v>
      </c>
      <c r="H103" s="75" t="s">
        <v>5967</v>
      </c>
      <c r="I103" s="15">
        <v>50</v>
      </c>
      <c r="J103" s="15">
        <v>30</v>
      </c>
      <c r="K103" s="15">
        <v>22</v>
      </c>
      <c r="L103" s="15">
        <v>11</v>
      </c>
      <c r="M103" s="79">
        <v>8.25</v>
      </c>
      <c r="N103" s="101">
        <v>11</v>
      </c>
      <c r="O103" s="63">
        <v>2530</v>
      </c>
      <c r="P103" s="64">
        <f>Table2245789101123456789101112131415161718192021222324252627282930313233343536373839404142434445464748495051[[#This Row],[PEMBULATAN]]*O103</f>
        <v>27830</v>
      </c>
    </row>
    <row r="104" spans="1:16" ht="26.25" customHeight="1" x14ac:dyDescent="0.2">
      <c r="A104" s="13"/>
      <c r="B104" s="73"/>
      <c r="C104" s="71" t="s">
        <v>6468</v>
      </c>
      <c r="D104" s="76" t="s">
        <v>69</v>
      </c>
      <c r="E104" s="12" t="s">
        <v>63</v>
      </c>
      <c r="F104" s="74" t="s">
        <v>523</v>
      </c>
      <c r="G104" s="12" t="s">
        <v>63</v>
      </c>
      <c r="H104" s="75" t="s">
        <v>5967</v>
      </c>
      <c r="I104" s="15">
        <v>49</v>
      </c>
      <c r="J104" s="15">
        <v>41</v>
      </c>
      <c r="K104" s="15">
        <v>21</v>
      </c>
      <c r="L104" s="15">
        <v>4</v>
      </c>
      <c r="M104" s="79">
        <v>10.54725</v>
      </c>
      <c r="N104" s="101">
        <v>10.54725</v>
      </c>
      <c r="O104" s="63">
        <v>2530</v>
      </c>
      <c r="P104" s="64">
        <f>Table2245789101123456789101112131415161718192021222324252627282930313233343536373839404142434445464748495051[[#This Row],[PEMBULATAN]]*O104</f>
        <v>26684.5425</v>
      </c>
    </row>
    <row r="105" spans="1:16" ht="26.25" customHeight="1" x14ac:dyDescent="0.2">
      <c r="A105" s="13"/>
      <c r="B105" s="73"/>
      <c r="C105" s="71" t="s">
        <v>6469</v>
      </c>
      <c r="D105" s="76" t="s">
        <v>69</v>
      </c>
      <c r="E105" s="12" t="s">
        <v>63</v>
      </c>
      <c r="F105" s="74" t="s">
        <v>523</v>
      </c>
      <c r="G105" s="12" t="s">
        <v>63</v>
      </c>
      <c r="H105" s="75" t="s">
        <v>5967</v>
      </c>
      <c r="I105" s="15">
        <v>45</v>
      </c>
      <c r="J105" s="15">
        <v>31</v>
      </c>
      <c r="K105" s="15">
        <v>21</v>
      </c>
      <c r="L105" s="15">
        <v>6</v>
      </c>
      <c r="M105" s="79">
        <v>7.3237500000000004</v>
      </c>
      <c r="N105" s="101">
        <v>8</v>
      </c>
      <c r="O105" s="63">
        <v>2530</v>
      </c>
      <c r="P105" s="64">
        <f>Table2245789101123456789101112131415161718192021222324252627282930313233343536373839404142434445464748495051[[#This Row],[PEMBULATAN]]*O105</f>
        <v>20240</v>
      </c>
    </row>
    <row r="106" spans="1:16" ht="26.25" customHeight="1" x14ac:dyDescent="0.2">
      <c r="A106" s="13"/>
      <c r="B106" s="73"/>
      <c r="C106" s="71" t="s">
        <v>6470</v>
      </c>
      <c r="D106" s="76" t="s">
        <v>69</v>
      </c>
      <c r="E106" s="12" t="s">
        <v>63</v>
      </c>
      <c r="F106" s="74" t="s">
        <v>523</v>
      </c>
      <c r="G106" s="12" t="s">
        <v>63</v>
      </c>
      <c r="H106" s="75" t="s">
        <v>5967</v>
      </c>
      <c r="I106" s="15">
        <v>62</v>
      </c>
      <c r="J106" s="15">
        <v>40</v>
      </c>
      <c r="K106" s="15">
        <v>15</v>
      </c>
      <c r="L106" s="15">
        <v>7</v>
      </c>
      <c r="M106" s="79">
        <v>9.3000000000000007</v>
      </c>
      <c r="N106" s="101">
        <v>10</v>
      </c>
      <c r="O106" s="63">
        <v>2530</v>
      </c>
      <c r="P106" s="64">
        <f>Table2245789101123456789101112131415161718192021222324252627282930313233343536373839404142434445464748495051[[#This Row],[PEMBULATAN]]*O106</f>
        <v>25300</v>
      </c>
    </row>
    <row r="107" spans="1:16" ht="26.25" customHeight="1" x14ac:dyDescent="0.2">
      <c r="A107" s="13"/>
      <c r="B107" s="73"/>
      <c r="C107" s="71" t="s">
        <v>6471</v>
      </c>
      <c r="D107" s="76" t="s">
        <v>69</v>
      </c>
      <c r="E107" s="12" t="s">
        <v>63</v>
      </c>
      <c r="F107" s="74" t="s">
        <v>523</v>
      </c>
      <c r="G107" s="12" t="s">
        <v>63</v>
      </c>
      <c r="H107" s="75" t="s">
        <v>5967</v>
      </c>
      <c r="I107" s="15">
        <v>56</v>
      </c>
      <c r="J107" s="15">
        <v>31</v>
      </c>
      <c r="K107" s="15">
        <v>14</v>
      </c>
      <c r="L107" s="15">
        <v>6</v>
      </c>
      <c r="M107" s="79">
        <v>6.0759999999999996</v>
      </c>
      <c r="N107" s="101">
        <v>6.0759999999999996</v>
      </c>
      <c r="O107" s="63">
        <v>2530</v>
      </c>
      <c r="P107" s="64">
        <f>Table2245789101123456789101112131415161718192021222324252627282930313233343536373839404142434445464748495051[[#This Row],[PEMBULATAN]]*O107</f>
        <v>15372.279999999999</v>
      </c>
    </row>
    <row r="108" spans="1:16" ht="26.25" customHeight="1" x14ac:dyDescent="0.2">
      <c r="A108" s="13"/>
      <c r="B108" s="73"/>
      <c r="C108" s="71" t="s">
        <v>6472</v>
      </c>
      <c r="D108" s="76" t="s">
        <v>69</v>
      </c>
      <c r="E108" s="12" t="s">
        <v>63</v>
      </c>
      <c r="F108" s="74" t="s">
        <v>523</v>
      </c>
      <c r="G108" s="12" t="s">
        <v>63</v>
      </c>
      <c r="H108" s="75" t="s">
        <v>5967</v>
      </c>
      <c r="I108" s="15">
        <v>44</v>
      </c>
      <c r="J108" s="15">
        <v>35</v>
      </c>
      <c r="K108" s="15">
        <v>21</v>
      </c>
      <c r="L108" s="15">
        <v>4</v>
      </c>
      <c r="M108" s="79">
        <v>8.0850000000000009</v>
      </c>
      <c r="N108" s="101">
        <v>8.0850000000000009</v>
      </c>
      <c r="O108" s="63">
        <v>2530</v>
      </c>
      <c r="P108" s="64">
        <f>Table2245789101123456789101112131415161718192021222324252627282930313233343536373839404142434445464748495051[[#This Row],[PEMBULATAN]]*O108</f>
        <v>20455.050000000003</v>
      </c>
    </row>
    <row r="109" spans="1:16" ht="26.25" customHeight="1" x14ac:dyDescent="0.2">
      <c r="A109" s="13"/>
      <c r="B109" s="73"/>
      <c r="C109" s="71" t="s">
        <v>6473</v>
      </c>
      <c r="D109" s="76" t="s">
        <v>69</v>
      </c>
      <c r="E109" s="12" t="s">
        <v>63</v>
      </c>
      <c r="F109" s="74" t="s">
        <v>523</v>
      </c>
      <c r="G109" s="12" t="s">
        <v>63</v>
      </c>
      <c r="H109" s="75" t="s">
        <v>5967</v>
      </c>
      <c r="I109" s="15">
        <v>49</v>
      </c>
      <c r="J109" s="15">
        <v>37</v>
      </c>
      <c r="K109" s="15">
        <v>33</v>
      </c>
      <c r="L109" s="15">
        <v>6</v>
      </c>
      <c r="M109" s="79">
        <v>14.95725</v>
      </c>
      <c r="N109" s="101">
        <v>14.95725</v>
      </c>
      <c r="O109" s="63">
        <v>2530</v>
      </c>
      <c r="P109" s="64">
        <f>Table2245789101123456789101112131415161718192021222324252627282930313233343536373839404142434445464748495051[[#This Row],[PEMBULATAN]]*O109</f>
        <v>37841.842499999999</v>
      </c>
    </row>
    <row r="110" spans="1:16" ht="26.25" customHeight="1" x14ac:dyDescent="0.2">
      <c r="A110" s="13"/>
      <c r="B110" s="73"/>
      <c r="C110" s="71" t="s">
        <v>6474</v>
      </c>
      <c r="D110" s="76" t="s">
        <v>69</v>
      </c>
      <c r="E110" s="12" t="s">
        <v>63</v>
      </c>
      <c r="F110" s="74" t="s">
        <v>523</v>
      </c>
      <c r="G110" s="12" t="s">
        <v>63</v>
      </c>
      <c r="H110" s="75" t="s">
        <v>5967</v>
      </c>
      <c r="I110" s="15">
        <v>60</v>
      </c>
      <c r="J110" s="15">
        <v>41</v>
      </c>
      <c r="K110" s="15">
        <v>12</v>
      </c>
      <c r="L110" s="15">
        <v>5</v>
      </c>
      <c r="M110" s="79">
        <v>7.38</v>
      </c>
      <c r="N110" s="101">
        <v>8</v>
      </c>
      <c r="O110" s="63">
        <v>2530</v>
      </c>
      <c r="P110" s="64">
        <f>Table2245789101123456789101112131415161718192021222324252627282930313233343536373839404142434445464748495051[[#This Row],[PEMBULATAN]]*O110</f>
        <v>20240</v>
      </c>
    </row>
    <row r="111" spans="1:16" ht="26.25" customHeight="1" x14ac:dyDescent="0.2">
      <c r="A111" s="13"/>
      <c r="B111" s="73"/>
      <c r="C111" s="71" t="s">
        <v>6475</v>
      </c>
      <c r="D111" s="76" t="s">
        <v>69</v>
      </c>
      <c r="E111" s="12" t="s">
        <v>63</v>
      </c>
      <c r="F111" s="74" t="s">
        <v>523</v>
      </c>
      <c r="G111" s="12" t="s">
        <v>63</v>
      </c>
      <c r="H111" s="75" t="s">
        <v>5967</v>
      </c>
      <c r="I111" s="15">
        <v>42</v>
      </c>
      <c r="J111" s="15">
        <v>29</v>
      </c>
      <c r="K111" s="15">
        <v>28</v>
      </c>
      <c r="L111" s="15">
        <v>5</v>
      </c>
      <c r="M111" s="79">
        <v>8.5259999999999998</v>
      </c>
      <c r="N111" s="101">
        <v>8.5259999999999998</v>
      </c>
      <c r="O111" s="63">
        <v>2530</v>
      </c>
      <c r="P111" s="64">
        <f>Table2245789101123456789101112131415161718192021222324252627282930313233343536373839404142434445464748495051[[#This Row],[PEMBULATAN]]*O111</f>
        <v>21570.78</v>
      </c>
    </row>
    <row r="112" spans="1:16" ht="26.25" customHeight="1" x14ac:dyDescent="0.2">
      <c r="A112" s="13"/>
      <c r="B112" s="73"/>
      <c r="C112" s="71" t="s">
        <v>6476</v>
      </c>
      <c r="D112" s="76" t="s">
        <v>69</v>
      </c>
      <c r="E112" s="12" t="s">
        <v>63</v>
      </c>
      <c r="F112" s="74" t="s">
        <v>523</v>
      </c>
      <c r="G112" s="12" t="s">
        <v>63</v>
      </c>
      <c r="H112" s="75" t="s">
        <v>5967</v>
      </c>
      <c r="I112" s="15">
        <v>48</v>
      </c>
      <c r="J112" s="15">
        <v>45</v>
      </c>
      <c r="K112" s="15">
        <v>15</v>
      </c>
      <c r="L112" s="15">
        <v>5</v>
      </c>
      <c r="M112" s="79">
        <v>8.1</v>
      </c>
      <c r="N112" s="101">
        <v>8.1</v>
      </c>
      <c r="O112" s="63">
        <v>2530</v>
      </c>
      <c r="P112" s="64">
        <f>Table2245789101123456789101112131415161718192021222324252627282930313233343536373839404142434445464748495051[[#This Row],[PEMBULATAN]]*O112</f>
        <v>20493</v>
      </c>
    </row>
    <row r="113" spans="1:16" ht="26.25" customHeight="1" x14ac:dyDescent="0.2">
      <c r="A113" s="13"/>
      <c r="B113" s="73"/>
      <c r="C113" s="71" t="s">
        <v>6477</v>
      </c>
      <c r="D113" s="76" t="s">
        <v>69</v>
      </c>
      <c r="E113" s="12" t="s">
        <v>63</v>
      </c>
      <c r="F113" s="74" t="s">
        <v>523</v>
      </c>
      <c r="G113" s="12" t="s">
        <v>63</v>
      </c>
      <c r="H113" s="75" t="s">
        <v>5967</v>
      </c>
      <c r="I113" s="15">
        <v>103</v>
      </c>
      <c r="J113" s="15">
        <v>7</v>
      </c>
      <c r="K113" s="15">
        <v>7</v>
      </c>
      <c r="L113" s="15">
        <v>2</v>
      </c>
      <c r="M113" s="79">
        <v>1.2617499999999999</v>
      </c>
      <c r="N113" s="101">
        <v>2</v>
      </c>
      <c r="O113" s="63">
        <v>2530</v>
      </c>
      <c r="P113" s="64">
        <f>Table2245789101123456789101112131415161718192021222324252627282930313233343536373839404142434445464748495051[[#This Row],[PEMBULATAN]]*O113</f>
        <v>5060</v>
      </c>
    </row>
    <row r="114" spans="1:16" ht="26.25" customHeight="1" x14ac:dyDescent="0.2">
      <c r="A114" s="13"/>
      <c r="B114" s="73"/>
      <c r="C114" s="71" t="s">
        <v>6478</v>
      </c>
      <c r="D114" s="76" t="s">
        <v>69</v>
      </c>
      <c r="E114" s="12" t="s">
        <v>63</v>
      </c>
      <c r="F114" s="74" t="s">
        <v>523</v>
      </c>
      <c r="G114" s="12" t="s">
        <v>63</v>
      </c>
      <c r="H114" s="75" t="s">
        <v>5967</v>
      </c>
      <c r="I114" s="15">
        <v>152</v>
      </c>
      <c r="J114" s="15">
        <v>5</v>
      </c>
      <c r="K114" s="15">
        <v>5</v>
      </c>
      <c r="L114" s="15">
        <v>1</v>
      </c>
      <c r="M114" s="79">
        <v>0.95</v>
      </c>
      <c r="N114" s="101">
        <v>1</v>
      </c>
      <c r="O114" s="63">
        <v>2530</v>
      </c>
      <c r="P114" s="64">
        <f>Table2245789101123456789101112131415161718192021222324252627282930313233343536373839404142434445464748495051[[#This Row],[PEMBULATAN]]*O114</f>
        <v>2530</v>
      </c>
    </row>
    <row r="115" spans="1:16" ht="26.25" customHeight="1" x14ac:dyDescent="0.2">
      <c r="A115" s="13"/>
      <c r="B115" s="73"/>
      <c r="C115" s="71" t="s">
        <v>6479</v>
      </c>
      <c r="D115" s="76" t="s">
        <v>69</v>
      </c>
      <c r="E115" s="12" t="s">
        <v>63</v>
      </c>
      <c r="F115" s="74" t="s">
        <v>523</v>
      </c>
      <c r="G115" s="12" t="s">
        <v>63</v>
      </c>
      <c r="H115" s="75" t="s">
        <v>5967</v>
      </c>
      <c r="I115" s="15">
        <v>84</v>
      </c>
      <c r="J115" s="15">
        <v>67</v>
      </c>
      <c r="K115" s="15">
        <v>4</v>
      </c>
      <c r="L115" s="15">
        <v>3</v>
      </c>
      <c r="M115" s="79">
        <v>5.6280000000000001</v>
      </c>
      <c r="N115" s="101">
        <v>5.6280000000000001</v>
      </c>
      <c r="O115" s="63">
        <v>2530</v>
      </c>
      <c r="P115" s="64">
        <f>Table2245789101123456789101112131415161718192021222324252627282930313233343536373839404142434445464748495051[[#This Row],[PEMBULATAN]]*O115</f>
        <v>14238.84</v>
      </c>
    </row>
    <row r="116" spans="1:16" ht="26.25" customHeight="1" x14ac:dyDescent="0.2">
      <c r="A116" s="13"/>
      <c r="B116" s="73"/>
      <c r="C116" s="71" t="s">
        <v>6480</v>
      </c>
      <c r="D116" s="76" t="s">
        <v>69</v>
      </c>
      <c r="E116" s="12" t="s">
        <v>63</v>
      </c>
      <c r="F116" s="74" t="s">
        <v>523</v>
      </c>
      <c r="G116" s="12" t="s">
        <v>63</v>
      </c>
      <c r="H116" s="75" t="s">
        <v>5967</v>
      </c>
      <c r="I116" s="15">
        <v>45</v>
      </c>
      <c r="J116" s="15">
        <v>33</v>
      </c>
      <c r="K116" s="15">
        <v>15</v>
      </c>
      <c r="L116" s="15">
        <v>4</v>
      </c>
      <c r="M116" s="79">
        <v>5.5687499999999996</v>
      </c>
      <c r="N116" s="101">
        <v>5.5687499999999996</v>
      </c>
      <c r="O116" s="63">
        <v>2530</v>
      </c>
      <c r="P116" s="64">
        <f>Table2245789101123456789101112131415161718192021222324252627282930313233343536373839404142434445464748495051[[#This Row],[PEMBULATAN]]*O116</f>
        <v>14088.9375</v>
      </c>
    </row>
    <row r="117" spans="1:16" ht="26.25" customHeight="1" x14ac:dyDescent="0.2">
      <c r="A117" s="13"/>
      <c r="B117" s="73"/>
      <c r="C117" s="71" t="s">
        <v>6481</v>
      </c>
      <c r="D117" s="76" t="s">
        <v>69</v>
      </c>
      <c r="E117" s="12" t="s">
        <v>63</v>
      </c>
      <c r="F117" s="74" t="s">
        <v>523</v>
      </c>
      <c r="G117" s="12" t="s">
        <v>63</v>
      </c>
      <c r="H117" s="75" t="s">
        <v>5967</v>
      </c>
      <c r="I117" s="15">
        <v>43</v>
      </c>
      <c r="J117" s="15">
        <v>35</v>
      </c>
      <c r="K117" s="15">
        <v>31</v>
      </c>
      <c r="L117" s="15">
        <v>6</v>
      </c>
      <c r="M117" s="79">
        <v>11.66375</v>
      </c>
      <c r="N117" s="101">
        <v>11.66375</v>
      </c>
      <c r="O117" s="63">
        <v>2530</v>
      </c>
      <c r="P117" s="64">
        <f>Table2245789101123456789101112131415161718192021222324252627282930313233343536373839404142434445464748495051[[#This Row],[PEMBULATAN]]*O117</f>
        <v>29509.287500000002</v>
      </c>
    </row>
    <row r="118" spans="1:16" ht="26.25" customHeight="1" x14ac:dyDescent="0.2">
      <c r="A118" s="13"/>
      <c r="B118" s="73"/>
      <c r="C118" s="71" t="s">
        <v>6482</v>
      </c>
      <c r="D118" s="76" t="s">
        <v>69</v>
      </c>
      <c r="E118" s="12" t="s">
        <v>63</v>
      </c>
      <c r="F118" s="74" t="s">
        <v>523</v>
      </c>
      <c r="G118" s="12" t="s">
        <v>63</v>
      </c>
      <c r="H118" s="75" t="s">
        <v>5967</v>
      </c>
      <c r="I118" s="15">
        <v>58</v>
      </c>
      <c r="J118" s="15">
        <v>21</v>
      </c>
      <c r="K118" s="15">
        <v>15</v>
      </c>
      <c r="L118" s="15">
        <v>1</v>
      </c>
      <c r="M118" s="79">
        <v>4.5674999999999999</v>
      </c>
      <c r="N118" s="101">
        <v>4.5674999999999999</v>
      </c>
      <c r="O118" s="63">
        <v>2530</v>
      </c>
      <c r="P118" s="64">
        <f>Table2245789101123456789101112131415161718192021222324252627282930313233343536373839404142434445464748495051[[#This Row],[PEMBULATAN]]*O118</f>
        <v>11555.775</v>
      </c>
    </row>
    <row r="119" spans="1:16" ht="26.25" customHeight="1" x14ac:dyDescent="0.2">
      <c r="A119" s="13"/>
      <c r="B119" s="73"/>
      <c r="C119" s="71" t="s">
        <v>6483</v>
      </c>
      <c r="D119" s="76" t="s">
        <v>69</v>
      </c>
      <c r="E119" s="12" t="s">
        <v>63</v>
      </c>
      <c r="F119" s="74" t="s">
        <v>523</v>
      </c>
      <c r="G119" s="12" t="s">
        <v>63</v>
      </c>
      <c r="H119" s="75" t="s">
        <v>5967</v>
      </c>
      <c r="I119" s="15">
        <v>74</v>
      </c>
      <c r="J119" s="15">
        <v>52</v>
      </c>
      <c r="K119" s="15">
        <v>10</v>
      </c>
      <c r="L119" s="15">
        <v>3</v>
      </c>
      <c r="M119" s="79">
        <v>9.6199999999999992</v>
      </c>
      <c r="N119" s="101">
        <v>9.6199999999999992</v>
      </c>
      <c r="O119" s="63">
        <v>2530</v>
      </c>
      <c r="P119" s="64">
        <f>Table2245789101123456789101112131415161718192021222324252627282930313233343536373839404142434445464748495051[[#This Row],[PEMBULATAN]]*O119</f>
        <v>24338.6</v>
      </c>
    </row>
    <row r="120" spans="1:16" ht="26.25" customHeight="1" x14ac:dyDescent="0.2">
      <c r="A120" s="13"/>
      <c r="B120" s="73"/>
      <c r="C120" s="71" t="s">
        <v>6484</v>
      </c>
      <c r="D120" s="76" t="s">
        <v>69</v>
      </c>
      <c r="E120" s="12" t="s">
        <v>63</v>
      </c>
      <c r="F120" s="74" t="s">
        <v>523</v>
      </c>
      <c r="G120" s="12" t="s">
        <v>63</v>
      </c>
      <c r="H120" s="75" t="s">
        <v>5967</v>
      </c>
      <c r="I120" s="15">
        <v>38</v>
      </c>
      <c r="J120" s="15">
        <v>25</v>
      </c>
      <c r="K120" s="15">
        <v>16</v>
      </c>
      <c r="L120" s="15">
        <v>3</v>
      </c>
      <c r="M120" s="79">
        <v>3.8</v>
      </c>
      <c r="N120" s="101">
        <v>3.8</v>
      </c>
      <c r="O120" s="63">
        <v>2530</v>
      </c>
      <c r="P120" s="64">
        <f>Table2245789101123456789101112131415161718192021222324252627282930313233343536373839404142434445464748495051[[#This Row],[PEMBULATAN]]*O120</f>
        <v>9614</v>
      </c>
    </row>
    <row r="121" spans="1:16" ht="26.25" customHeight="1" x14ac:dyDescent="0.2">
      <c r="A121" s="13"/>
      <c r="B121" s="73"/>
      <c r="C121" s="71" t="s">
        <v>6485</v>
      </c>
      <c r="D121" s="76" t="s">
        <v>69</v>
      </c>
      <c r="E121" s="12" t="s">
        <v>63</v>
      </c>
      <c r="F121" s="74" t="s">
        <v>523</v>
      </c>
      <c r="G121" s="12" t="s">
        <v>63</v>
      </c>
      <c r="H121" s="75" t="s">
        <v>5967</v>
      </c>
      <c r="I121" s="15">
        <v>121</v>
      </c>
      <c r="J121" s="15">
        <v>23</v>
      </c>
      <c r="K121" s="15">
        <v>12</v>
      </c>
      <c r="L121" s="15">
        <v>5</v>
      </c>
      <c r="M121" s="79">
        <v>8.3490000000000002</v>
      </c>
      <c r="N121" s="101">
        <v>9</v>
      </c>
      <c r="O121" s="63">
        <v>2530</v>
      </c>
      <c r="P121" s="64">
        <f>Table2245789101123456789101112131415161718192021222324252627282930313233343536373839404142434445464748495051[[#This Row],[PEMBULATAN]]*O121</f>
        <v>22770</v>
      </c>
    </row>
    <row r="122" spans="1:16" ht="26.25" customHeight="1" x14ac:dyDescent="0.2">
      <c r="A122" s="13"/>
      <c r="B122" s="73"/>
      <c r="C122" s="71" t="s">
        <v>6486</v>
      </c>
      <c r="D122" s="76" t="s">
        <v>69</v>
      </c>
      <c r="E122" s="12" t="s">
        <v>63</v>
      </c>
      <c r="F122" s="74" t="s">
        <v>523</v>
      </c>
      <c r="G122" s="12" t="s">
        <v>63</v>
      </c>
      <c r="H122" s="75" t="s">
        <v>5967</v>
      </c>
      <c r="I122" s="15">
        <v>92</v>
      </c>
      <c r="J122" s="15">
        <v>53</v>
      </c>
      <c r="K122" s="15">
        <v>37</v>
      </c>
      <c r="L122" s="15">
        <v>10</v>
      </c>
      <c r="M122" s="79">
        <v>45.103000000000002</v>
      </c>
      <c r="N122" s="101">
        <v>45.103000000000002</v>
      </c>
      <c r="O122" s="63">
        <v>2530</v>
      </c>
      <c r="P122" s="64">
        <f>Table2245789101123456789101112131415161718192021222324252627282930313233343536373839404142434445464748495051[[#This Row],[PEMBULATAN]]*O122</f>
        <v>114110.59000000001</v>
      </c>
    </row>
    <row r="123" spans="1:16" ht="26.25" customHeight="1" x14ac:dyDescent="0.2">
      <c r="A123" s="13"/>
      <c r="B123" s="73"/>
      <c r="C123" s="71" t="s">
        <v>6487</v>
      </c>
      <c r="D123" s="76" t="s">
        <v>69</v>
      </c>
      <c r="E123" s="12" t="s">
        <v>63</v>
      </c>
      <c r="F123" s="74" t="s">
        <v>523</v>
      </c>
      <c r="G123" s="12" t="s">
        <v>63</v>
      </c>
      <c r="H123" s="75" t="s">
        <v>5967</v>
      </c>
      <c r="I123" s="15">
        <v>56</v>
      </c>
      <c r="J123" s="15">
        <v>38</v>
      </c>
      <c r="K123" s="15">
        <v>30</v>
      </c>
      <c r="L123" s="15">
        <v>2</v>
      </c>
      <c r="M123" s="79">
        <v>15.96</v>
      </c>
      <c r="N123" s="101">
        <v>15.96</v>
      </c>
      <c r="O123" s="63">
        <v>2530</v>
      </c>
      <c r="P123" s="64">
        <f>Table2245789101123456789101112131415161718192021222324252627282930313233343536373839404142434445464748495051[[#This Row],[PEMBULATAN]]*O123</f>
        <v>40378.800000000003</v>
      </c>
    </row>
    <row r="124" spans="1:16" ht="26.25" customHeight="1" x14ac:dyDescent="0.2">
      <c r="A124" s="13"/>
      <c r="B124" s="73"/>
      <c r="C124" s="71" t="s">
        <v>6488</v>
      </c>
      <c r="D124" s="76" t="s">
        <v>69</v>
      </c>
      <c r="E124" s="12" t="s">
        <v>63</v>
      </c>
      <c r="F124" s="74" t="s">
        <v>523</v>
      </c>
      <c r="G124" s="12" t="s">
        <v>63</v>
      </c>
      <c r="H124" s="75" t="s">
        <v>5967</v>
      </c>
      <c r="I124" s="15">
        <v>80</v>
      </c>
      <c r="J124" s="15">
        <v>70</v>
      </c>
      <c r="K124" s="15">
        <v>41</v>
      </c>
      <c r="L124" s="15">
        <v>15</v>
      </c>
      <c r="M124" s="79">
        <v>57.4</v>
      </c>
      <c r="N124" s="101">
        <v>58</v>
      </c>
      <c r="O124" s="63">
        <v>2530</v>
      </c>
      <c r="P124" s="64">
        <f>Table2245789101123456789101112131415161718192021222324252627282930313233343536373839404142434445464748495051[[#This Row],[PEMBULATAN]]*O124</f>
        <v>146740</v>
      </c>
    </row>
    <row r="125" spans="1:16" ht="26.25" customHeight="1" x14ac:dyDescent="0.2">
      <c r="A125" s="13"/>
      <c r="B125" s="73"/>
      <c r="C125" s="71" t="s">
        <v>6489</v>
      </c>
      <c r="D125" s="76" t="s">
        <v>69</v>
      </c>
      <c r="E125" s="12" t="s">
        <v>63</v>
      </c>
      <c r="F125" s="74" t="s">
        <v>523</v>
      </c>
      <c r="G125" s="12" t="s">
        <v>63</v>
      </c>
      <c r="H125" s="75" t="s">
        <v>5967</v>
      </c>
      <c r="I125" s="15">
        <v>47</v>
      </c>
      <c r="J125" s="15">
        <v>45</v>
      </c>
      <c r="K125" s="15">
        <v>26</v>
      </c>
      <c r="L125" s="15">
        <v>10</v>
      </c>
      <c r="M125" s="79">
        <v>13.7475</v>
      </c>
      <c r="N125" s="101">
        <v>13.7475</v>
      </c>
      <c r="O125" s="63">
        <v>2530</v>
      </c>
      <c r="P125" s="64">
        <f>Table2245789101123456789101112131415161718192021222324252627282930313233343536373839404142434445464748495051[[#This Row],[PEMBULATAN]]*O125</f>
        <v>34781.175000000003</v>
      </c>
    </row>
    <row r="126" spans="1:16" ht="26.25" customHeight="1" x14ac:dyDescent="0.2">
      <c r="A126" s="13"/>
      <c r="B126" s="73"/>
      <c r="C126" s="71" t="s">
        <v>6490</v>
      </c>
      <c r="D126" s="76" t="s">
        <v>69</v>
      </c>
      <c r="E126" s="12" t="s">
        <v>63</v>
      </c>
      <c r="F126" s="74" t="s">
        <v>523</v>
      </c>
      <c r="G126" s="12" t="s">
        <v>63</v>
      </c>
      <c r="H126" s="75" t="s">
        <v>5967</v>
      </c>
      <c r="I126" s="15">
        <v>135</v>
      </c>
      <c r="J126" s="15">
        <v>60</v>
      </c>
      <c r="K126" s="15">
        <v>40</v>
      </c>
      <c r="L126" s="15">
        <v>30</v>
      </c>
      <c r="M126" s="79">
        <v>81</v>
      </c>
      <c r="N126" s="101">
        <v>81</v>
      </c>
      <c r="O126" s="63">
        <v>2530</v>
      </c>
      <c r="P126" s="64">
        <f>Table2245789101123456789101112131415161718192021222324252627282930313233343536373839404142434445464748495051[[#This Row],[PEMBULATAN]]*O126</f>
        <v>204930</v>
      </c>
    </row>
    <row r="127" spans="1:16" ht="26.25" customHeight="1" x14ac:dyDescent="0.2">
      <c r="A127" s="13"/>
      <c r="B127" s="73"/>
      <c r="C127" s="71" t="s">
        <v>6491</v>
      </c>
      <c r="D127" s="76" t="s">
        <v>69</v>
      </c>
      <c r="E127" s="12" t="s">
        <v>63</v>
      </c>
      <c r="F127" s="74" t="s">
        <v>523</v>
      </c>
      <c r="G127" s="12" t="s">
        <v>63</v>
      </c>
      <c r="H127" s="75" t="s">
        <v>5967</v>
      </c>
      <c r="I127" s="15">
        <v>79</v>
      </c>
      <c r="J127" s="15">
        <v>40</v>
      </c>
      <c r="K127" s="15">
        <v>20</v>
      </c>
      <c r="L127" s="15">
        <v>2</v>
      </c>
      <c r="M127" s="79">
        <v>15.8</v>
      </c>
      <c r="N127" s="101">
        <v>15.8</v>
      </c>
      <c r="O127" s="63">
        <v>2530</v>
      </c>
      <c r="P127" s="64">
        <f>Table2245789101123456789101112131415161718192021222324252627282930313233343536373839404142434445464748495051[[#This Row],[PEMBULATAN]]*O127</f>
        <v>39974</v>
      </c>
    </row>
    <row r="128" spans="1:16" ht="26.25" customHeight="1" x14ac:dyDescent="0.2">
      <c r="A128" s="13"/>
      <c r="B128" s="73"/>
      <c r="C128" s="71" t="s">
        <v>6492</v>
      </c>
      <c r="D128" s="76" t="s">
        <v>69</v>
      </c>
      <c r="E128" s="12" t="s">
        <v>63</v>
      </c>
      <c r="F128" s="74" t="s">
        <v>523</v>
      </c>
      <c r="G128" s="12" t="s">
        <v>63</v>
      </c>
      <c r="H128" s="75" t="s">
        <v>5967</v>
      </c>
      <c r="I128" s="15">
        <v>93</v>
      </c>
      <c r="J128" s="15">
        <v>40</v>
      </c>
      <c r="K128" s="15">
        <v>15</v>
      </c>
      <c r="L128" s="15">
        <v>2</v>
      </c>
      <c r="M128" s="79">
        <v>13.95</v>
      </c>
      <c r="N128" s="101">
        <v>13.95</v>
      </c>
      <c r="O128" s="63">
        <v>2530</v>
      </c>
      <c r="P128" s="64">
        <f>Table2245789101123456789101112131415161718192021222324252627282930313233343536373839404142434445464748495051[[#This Row],[PEMBULATAN]]*O128</f>
        <v>35293.5</v>
      </c>
    </row>
    <row r="129" spans="1:16" ht="26.25" customHeight="1" x14ac:dyDescent="0.2">
      <c r="A129" s="13"/>
      <c r="B129" s="73"/>
      <c r="C129" s="71" t="s">
        <v>6493</v>
      </c>
      <c r="D129" s="76" t="s">
        <v>69</v>
      </c>
      <c r="E129" s="12" t="s">
        <v>63</v>
      </c>
      <c r="F129" s="74" t="s">
        <v>523</v>
      </c>
      <c r="G129" s="12" t="s">
        <v>63</v>
      </c>
      <c r="H129" s="75" t="s">
        <v>5967</v>
      </c>
      <c r="I129" s="15">
        <v>103</v>
      </c>
      <c r="J129" s="15">
        <v>56</v>
      </c>
      <c r="K129" s="15">
        <v>13</v>
      </c>
      <c r="L129" s="15">
        <v>7</v>
      </c>
      <c r="M129" s="79">
        <v>18.745999999999999</v>
      </c>
      <c r="N129" s="101">
        <v>18.745999999999999</v>
      </c>
      <c r="O129" s="63">
        <v>2530</v>
      </c>
      <c r="P129" s="64">
        <f>Table2245789101123456789101112131415161718192021222324252627282930313233343536373839404142434445464748495051[[#This Row],[PEMBULATAN]]*O129</f>
        <v>47427.38</v>
      </c>
    </row>
    <row r="130" spans="1:16" ht="26.25" customHeight="1" x14ac:dyDescent="0.2">
      <c r="A130" s="13"/>
      <c r="B130" s="73"/>
      <c r="C130" s="71" t="s">
        <v>6494</v>
      </c>
      <c r="D130" s="76" t="s">
        <v>69</v>
      </c>
      <c r="E130" s="12" t="s">
        <v>63</v>
      </c>
      <c r="F130" s="74" t="s">
        <v>523</v>
      </c>
      <c r="G130" s="12" t="s">
        <v>63</v>
      </c>
      <c r="H130" s="75" t="s">
        <v>5967</v>
      </c>
      <c r="I130" s="15">
        <v>137</v>
      </c>
      <c r="J130" s="15">
        <v>7</v>
      </c>
      <c r="K130" s="15">
        <v>7</v>
      </c>
      <c r="L130" s="15">
        <v>2</v>
      </c>
      <c r="M130" s="79">
        <v>1.67825</v>
      </c>
      <c r="N130" s="101">
        <v>2</v>
      </c>
      <c r="O130" s="63">
        <v>2530</v>
      </c>
      <c r="P130" s="64">
        <f>Table2245789101123456789101112131415161718192021222324252627282930313233343536373839404142434445464748495051[[#This Row],[PEMBULATAN]]*O130</f>
        <v>5060</v>
      </c>
    </row>
    <row r="131" spans="1:16" ht="26.25" customHeight="1" x14ac:dyDescent="0.2">
      <c r="A131" s="13"/>
      <c r="B131" s="73"/>
      <c r="C131" s="71" t="s">
        <v>6495</v>
      </c>
      <c r="D131" s="76" t="s">
        <v>69</v>
      </c>
      <c r="E131" s="12" t="s">
        <v>63</v>
      </c>
      <c r="F131" s="74" t="s">
        <v>523</v>
      </c>
      <c r="G131" s="12" t="s">
        <v>63</v>
      </c>
      <c r="H131" s="75" t="s">
        <v>5967</v>
      </c>
      <c r="I131" s="15">
        <v>42</v>
      </c>
      <c r="J131" s="15">
        <v>39</v>
      </c>
      <c r="K131" s="15">
        <v>26</v>
      </c>
      <c r="L131" s="15">
        <v>19</v>
      </c>
      <c r="M131" s="79">
        <v>10.647</v>
      </c>
      <c r="N131" s="101">
        <v>19</v>
      </c>
      <c r="O131" s="63">
        <v>2530</v>
      </c>
      <c r="P131" s="64">
        <f>Table2245789101123456789101112131415161718192021222324252627282930313233343536373839404142434445464748495051[[#This Row],[PEMBULATAN]]*O131</f>
        <v>48070</v>
      </c>
    </row>
    <row r="132" spans="1:16" ht="26.25" customHeight="1" x14ac:dyDescent="0.2">
      <c r="A132" s="13"/>
      <c r="B132" s="73"/>
      <c r="C132" s="71" t="s">
        <v>6496</v>
      </c>
      <c r="D132" s="76" t="s">
        <v>69</v>
      </c>
      <c r="E132" s="12" t="s">
        <v>63</v>
      </c>
      <c r="F132" s="74" t="s">
        <v>523</v>
      </c>
      <c r="G132" s="12" t="s">
        <v>63</v>
      </c>
      <c r="H132" s="75" t="s">
        <v>5967</v>
      </c>
      <c r="I132" s="15">
        <v>86</v>
      </c>
      <c r="J132" s="15">
        <v>31</v>
      </c>
      <c r="K132" s="15">
        <v>25</v>
      </c>
      <c r="L132" s="15">
        <v>18</v>
      </c>
      <c r="M132" s="79">
        <v>16.662500000000001</v>
      </c>
      <c r="N132" s="101">
        <v>18</v>
      </c>
      <c r="O132" s="63">
        <v>2530</v>
      </c>
      <c r="P132" s="64">
        <f>Table2245789101123456789101112131415161718192021222324252627282930313233343536373839404142434445464748495051[[#This Row],[PEMBULATAN]]*O132</f>
        <v>45540</v>
      </c>
    </row>
    <row r="133" spans="1:16" ht="26.25" customHeight="1" x14ac:dyDescent="0.2">
      <c r="A133" s="13"/>
      <c r="B133" s="73"/>
      <c r="C133" s="71" t="s">
        <v>6497</v>
      </c>
      <c r="D133" s="76" t="s">
        <v>69</v>
      </c>
      <c r="E133" s="12" t="s">
        <v>63</v>
      </c>
      <c r="F133" s="74" t="s">
        <v>523</v>
      </c>
      <c r="G133" s="12" t="s">
        <v>63</v>
      </c>
      <c r="H133" s="75" t="s">
        <v>5967</v>
      </c>
      <c r="I133" s="15">
        <v>89</v>
      </c>
      <c r="J133" s="15">
        <v>40</v>
      </c>
      <c r="K133" s="15">
        <v>12</v>
      </c>
      <c r="L133" s="15">
        <v>2</v>
      </c>
      <c r="M133" s="79">
        <v>10.68</v>
      </c>
      <c r="N133" s="101">
        <v>10.68</v>
      </c>
      <c r="O133" s="63">
        <v>2530</v>
      </c>
      <c r="P133" s="64">
        <f>Table2245789101123456789101112131415161718192021222324252627282930313233343536373839404142434445464748495051[[#This Row],[PEMBULATAN]]*O133</f>
        <v>27020.399999999998</v>
      </c>
    </row>
    <row r="134" spans="1:16" ht="26.25" customHeight="1" x14ac:dyDescent="0.2">
      <c r="A134" s="13"/>
      <c r="B134" s="73"/>
      <c r="C134" s="71" t="s">
        <v>6498</v>
      </c>
      <c r="D134" s="76" t="s">
        <v>69</v>
      </c>
      <c r="E134" s="12" t="s">
        <v>63</v>
      </c>
      <c r="F134" s="74" t="s">
        <v>523</v>
      </c>
      <c r="G134" s="12" t="s">
        <v>63</v>
      </c>
      <c r="H134" s="75" t="s">
        <v>5967</v>
      </c>
      <c r="I134" s="15">
        <v>39</v>
      </c>
      <c r="J134" s="15">
        <v>27</v>
      </c>
      <c r="K134" s="15">
        <v>20</v>
      </c>
      <c r="L134" s="15">
        <v>2</v>
      </c>
      <c r="M134" s="79">
        <v>5.2649999999999997</v>
      </c>
      <c r="N134" s="101">
        <v>5.2649999999999997</v>
      </c>
      <c r="O134" s="63">
        <v>2530</v>
      </c>
      <c r="P134" s="64">
        <f>Table2245789101123456789101112131415161718192021222324252627282930313233343536373839404142434445464748495051[[#This Row],[PEMBULATAN]]*O134</f>
        <v>13320.449999999999</v>
      </c>
    </row>
    <row r="135" spans="1:16" ht="26.25" customHeight="1" x14ac:dyDescent="0.2">
      <c r="A135" s="13"/>
      <c r="B135" s="73"/>
      <c r="C135" s="71" t="s">
        <v>6499</v>
      </c>
      <c r="D135" s="76" t="s">
        <v>69</v>
      </c>
      <c r="E135" s="12" t="s">
        <v>63</v>
      </c>
      <c r="F135" s="74" t="s">
        <v>523</v>
      </c>
      <c r="G135" s="12" t="s">
        <v>63</v>
      </c>
      <c r="H135" s="75" t="s">
        <v>5967</v>
      </c>
      <c r="I135" s="15">
        <v>57</v>
      </c>
      <c r="J135" s="15">
        <v>40</v>
      </c>
      <c r="K135" s="15">
        <v>18</v>
      </c>
      <c r="L135" s="15">
        <v>2</v>
      </c>
      <c r="M135" s="79">
        <v>10.26</v>
      </c>
      <c r="N135" s="101">
        <v>10.26</v>
      </c>
      <c r="O135" s="63">
        <v>2530</v>
      </c>
      <c r="P135" s="64">
        <f>Table2245789101123456789101112131415161718192021222324252627282930313233343536373839404142434445464748495051[[#This Row],[PEMBULATAN]]*O135</f>
        <v>25957.8</v>
      </c>
    </row>
    <row r="136" spans="1:16" ht="26.25" customHeight="1" x14ac:dyDescent="0.2">
      <c r="A136" s="13"/>
      <c r="B136" s="73"/>
      <c r="C136" s="71" t="s">
        <v>6500</v>
      </c>
      <c r="D136" s="76" t="s">
        <v>69</v>
      </c>
      <c r="E136" s="12" t="s">
        <v>63</v>
      </c>
      <c r="F136" s="74" t="s">
        <v>523</v>
      </c>
      <c r="G136" s="12" t="s">
        <v>63</v>
      </c>
      <c r="H136" s="75" t="s">
        <v>5967</v>
      </c>
      <c r="I136" s="15">
        <v>62</v>
      </c>
      <c r="J136" s="15">
        <v>40</v>
      </c>
      <c r="K136" s="15">
        <v>20</v>
      </c>
      <c r="L136" s="15">
        <v>7</v>
      </c>
      <c r="M136" s="79">
        <v>12.4</v>
      </c>
      <c r="N136" s="101">
        <v>13</v>
      </c>
      <c r="O136" s="63">
        <v>2530</v>
      </c>
      <c r="P136" s="64">
        <f>Table2245789101123456789101112131415161718192021222324252627282930313233343536373839404142434445464748495051[[#This Row],[PEMBULATAN]]*O136</f>
        <v>32890</v>
      </c>
    </row>
    <row r="137" spans="1:16" ht="26.25" customHeight="1" x14ac:dyDescent="0.2">
      <c r="A137" s="13"/>
      <c r="B137" s="73"/>
      <c r="C137" s="71" t="s">
        <v>6501</v>
      </c>
      <c r="D137" s="76" t="s">
        <v>69</v>
      </c>
      <c r="E137" s="12" t="s">
        <v>63</v>
      </c>
      <c r="F137" s="74" t="s">
        <v>523</v>
      </c>
      <c r="G137" s="12" t="s">
        <v>63</v>
      </c>
      <c r="H137" s="75" t="s">
        <v>5967</v>
      </c>
      <c r="I137" s="15">
        <v>50</v>
      </c>
      <c r="J137" s="15">
        <v>34</v>
      </c>
      <c r="K137" s="15">
        <v>32</v>
      </c>
      <c r="L137" s="15">
        <v>11</v>
      </c>
      <c r="M137" s="79">
        <v>13.6</v>
      </c>
      <c r="N137" s="101">
        <v>13.6</v>
      </c>
      <c r="O137" s="63">
        <v>2530</v>
      </c>
      <c r="P137" s="64">
        <f>Table2245789101123456789101112131415161718192021222324252627282930313233343536373839404142434445464748495051[[#This Row],[PEMBULATAN]]*O137</f>
        <v>34408</v>
      </c>
    </row>
    <row r="138" spans="1:16" ht="26.25" customHeight="1" x14ac:dyDescent="0.2">
      <c r="A138" s="13"/>
      <c r="B138" s="73"/>
      <c r="C138" s="71" t="s">
        <v>6502</v>
      </c>
      <c r="D138" s="76" t="s">
        <v>69</v>
      </c>
      <c r="E138" s="12" t="s">
        <v>63</v>
      </c>
      <c r="F138" s="74" t="s">
        <v>523</v>
      </c>
      <c r="G138" s="12" t="s">
        <v>63</v>
      </c>
      <c r="H138" s="75" t="s">
        <v>5967</v>
      </c>
      <c r="I138" s="15">
        <v>90</v>
      </c>
      <c r="J138" s="15">
        <v>20</v>
      </c>
      <c r="K138" s="15">
        <v>20</v>
      </c>
      <c r="L138" s="15">
        <v>2</v>
      </c>
      <c r="M138" s="79">
        <v>9</v>
      </c>
      <c r="N138" s="101">
        <v>9</v>
      </c>
      <c r="O138" s="63">
        <v>2530</v>
      </c>
      <c r="P138" s="64">
        <f>Table2245789101123456789101112131415161718192021222324252627282930313233343536373839404142434445464748495051[[#This Row],[PEMBULATAN]]*O138</f>
        <v>22770</v>
      </c>
    </row>
    <row r="139" spans="1:16" ht="26.25" customHeight="1" x14ac:dyDescent="0.2">
      <c r="A139" s="13"/>
      <c r="B139" s="73"/>
      <c r="C139" s="71" t="s">
        <v>6503</v>
      </c>
      <c r="D139" s="76" t="s">
        <v>69</v>
      </c>
      <c r="E139" s="12" t="s">
        <v>63</v>
      </c>
      <c r="F139" s="74" t="s">
        <v>523</v>
      </c>
      <c r="G139" s="12" t="s">
        <v>63</v>
      </c>
      <c r="H139" s="75" t="s">
        <v>5967</v>
      </c>
      <c r="I139" s="15">
        <v>46</v>
      </c>
      <c r="J139" s="15">
        <v>32</v>
      </c>
      <c r="K139" s="15">
        <v>30</v>
      </c>
      <c r="L139" s="15">
        <v>4</v>
      </c>
      <c r="M139" s="79">
        <v>11.04</v>
      </c>
      <c r="N139" s="101">
        <v>11.04</v>
      </c>
      <c r="O139" s="63">
        <v>2530</v>
      </c>
      <c r="P139" s="64">
        <f>Table2245789101123456789101112131415161718192021222324252627282930313233343536373839404142434445464748495051[[#This Row],[PEMBULATAN]]*O139</f>
        <v>27931.199999999997</v>
      </c>
    </row>
    <row r="140" spans="1:16" ht="26.25" customHeight="1" x14ac:dyDescent="0.2">
      <c r="A140" s="13"/>
      <c r="B140" s="73"/>
      <c r="C140" s="71" t="s">
        <v>6504</v>
      </c>
      <c r="D140" s="76" t="s">
        <v>69</v>
      </c>
      <c r="E140" s="12" t="s">
        <v>63</v>
      </c>
      <c r="F140" s="74" t="s">
        <v>523</v>
      </c>
      <c r="G140" s="12" t="s">
        <v>63</v>
      </c>
      <c r="H140" s="75" t="s">
        <v>5967</v>
      </c>
      <c r="I140" s="15">
        <v>56</v>
      </c>
      <c r="J140" s="15">
        <v>34</v>
      </c>
      <c r="K140" s="15">
        <v>32</v>
      </c>
      <c r="L140" s="15">
        <v>6</v>
      </c>
      <c r="M140" s="79">
        <v>15.231999999999999</v>
      </c>
      <c r="N140" s="101">
        <v>15.231999999999999</v>
      </c>
      <c r="O140" s="63">
        <v>2530</v>
      </c>
      <c r="P140" s="64">
        <f>Table2245789101123456789101112131415161718192021222324252627282930313233343536373839404142434445464748495051[[#This Row],[PEMBULATAN]]*O140</f>
        <v>38536.959999999999</v>
      </c>
    </row>
    <row r="141" spans="1:16" ht="26.25" customHeight="1" x14ac:dyDescent="0.2">
      <c r="A141" s="13"/>
      <c r="B141" s="73"/>
      <c r="C141" s="71" t="s">
        <v>6505</v>
      </c>
      <c r="D141" s="76" t="s">
        <v>69</v>
      </c>
      <c r="E141" s="12" t="s">
        <v>63</v>
      </c>
      <c r="F141" s="74" t="s">
        <v>523</v>
      </c>
      <c r="G141" s="12" t="s">
        <v>63</v>
      </c>
      <c r="H141" s="75" t="s">
        <v>5967</v>
      </c>
      <c r="I141" s="15">
        <v>87</v>
      </c>
      <c r="J141" s="15">
        <v>62</v>
      </c>
      <c r="K141" s="15">
        <v>16</v>
      </c>
      <c r="L141" s="15">
        <v>17</v>
      </c>
      <c r="M141" s="79">
        <v>21.576000000000001</v>
      </c>
      <c r="N141" s="101">
        <v>21.576000000000001</v>
      </c>
      <c r="O141" s="63">
        <v>2530</v>
      </c>
      <c r="P141" s="64">
        <f>Table2245789101123456789101112131415161718192021222324252627282930313233343536373839404142434445464748495051[[#This Row],[PEMBULATAN]]*O141</f>
        <v>54587.28</v>
      </c>
    </row>
    <row r="142" spans="1:16" ht="26.25" customHeight="1" x14ac:dyDescent="0.2">
      <c r="A142" s="13"/>
      <c r="B142" s="73"/>
      <c r="C142" s="71" t="s">
        <v>6506</v>
      </c>
      <c r="D142" s="76" t="s">
        <v>69</v>
      </c>
      <c r="E142" s="12" t="s">
        <v>63</v>
      </c>
      <c r="F142" s="74" t="s">
        <v>523</v>
      </c>
      <c r="G142" s="12" t="s">
        <v>63</v>
      </c>
      <c r="H142" s="75" t="s">
        <v>5967</v>
      </c>
      <c r="I142" s="15">
        <v>120</v>
      </c>
      <c r="J142" s="15">
        <v>48</v>
      </c>
      <c r="K142" s="15">
        <v>18</v>
      </c>
      <c r="L142" s="15">
        <v>13</v>
      </c>
      <c r="M142" s="79">
        <v>25.92</v>
      </c>
      <c r="N142" s="101">
        <v>25.92</v>
      </c>
      <c r="O142" s="63">
        <v>2530</v>
      </c>
      <c r="P142" s="64">
        <f>Table2245789101123456789101112131415161718192021222324252627282930313233343536373839404142434445464748495051[[#This Row],[PEMBULATAN]]*O142</f>
        <v>65577.600000000006</v>
      </c>
    </row>
    <row r="143" spans="1:16" ht="26.25" customHeight="1" x14ac:dyDescent="0.2">
      <c r="A143" s="13"/>
      <c r="B143" s="73"/>
      <c r="C143" s="71" t="s">
        <v>6507</v>
      </c>
      <c r="D143" s="76" t="s">
        <v>69</v>
      </c>
      <c r="E143" s="12" t="s">
        <v>63</v>
      </c>
      <c r="F143" s="74" t="s">
        <v>523</v>
      </c>
      <c r="G143" s="12" t="s">
        <v>63</v>
      </c>
      <c r="H143" s="75" t="s">
        <v>5967</v>
      </c>
      <c r="I143" s="15">
        <v>59</v>
      </c>
      <c r="J143" s="15">
        <v>48</v>
      </c>
      <c r="K143" s="15">
        <v>17</v>
      </c>
      <c r="L143" s="15">
        <v>20</v>
      </c>
      <c r="M143" s="79">
        <v>12.036</v>
      </c>
      <c r="N143" s="101">
        <v>20</v>
      </c>
      <c r="O143" s="63">
        <v>2530</v>
      </c>
      <c r="P143" s="64">
        <f>Table2245789101123456789101112131415161718192021222324252627282930313233343536373839404142434445464748495051[[#This Row],[PEMBULATAN]]*O143</f>
        <v>50600</v>
      </c>
    </row>
    <row r="144" spans="1:16" ht="26.25" customHeight="1" x14ac:dyDescent="0.2">
      <c r="A144" s="13"/>
      <c r="B144" s="73"/>
      <c r="C144" s="71" t="s">
        <v>6508</v>
      </c>
      <c r="D144" s="76" t="s">
        <v>69</v>
      </c>
      <c r="E144" s="12" t="s">
        <v>63</v>
      </c>
      <c r="F144" s="74" t="s">
        <v>523</v>
      </c>
      <c r="G144" s="12" t="s">
        <v>63</v>
      </c>
      <c r="H144" s="75" t="s">
        <v>5967</v>
      </c>
      <c r="I144" s="15">
        <v>52</v>
      </c>
      <c r="J144" s="15">
        <v>24</v>
      </c>
      <c r="K144" s="15">
        <v>34</v>
      </c>
      <c r="L144" s="15">
        <v>12</v>
      </c>
      <c r="M144" s="79">
        <v>10.608000000000001</v>
      </c>
      <c r="N144" s="101">
        <v>12</v>
      </c>
      <c r="O144" s="63">
        <v>2530</v>
      </c>
      <c r="P144" s="64">
        <f>Table2245789101123456789101112131415161718192021222324252627282930313233343536373839404142434445464748495051[[#This Row],[PEMBULATAN]]*O144</f>
        <v>30360</v>
      </c>
    </row>
    <row r="145" spans="1:16" ht="26.25" customHeight="1" x14ac:dyDescent="0.2">
      <c r="A145" s="13"/>
      <c r="B145" s="73"/>
      <c r="C145" s="71" t="s">
        <v>6509</v>
      </c>
      <c r="D145" s="76" t="s">
        <v>69</v>
      </c>
      <c r="E145" s="12" t="s">
        <v>63</v>
      </c>
      <c r="F145" s="74" t="s">
        <v>523</v>
      </c>
      <c r="G145" s="12" t="s">
        <v>63</v>
      </c>
      <c r="H145" s="75" t="s">
        <v>5967</v>
      </c>
      <c r="I145" s="15">
        <v>58</v>
      </c>
      <c r="J145" s="15">
        <v>54</v>
      </c>
      <c r="K145" s="15">
        <v>9</v>
      </c>
      <c r="L145" s="15">
        <v>3</v>
      </c>
      <c r="M145" s="79">
        <v>7.0469999999999997</v>
      </c>
      <c r="N145" s="101">
        <v>7.0469999999999997</v>
      </c>
      <c r="O145" s="63">
        <v>2530</v>
      </c>
      <c r="P145" s="64">
        <f>Table2245789101123456789101112131415161718192021222324252627282930313233343536373839404142434445464748495051[[#This Row],[PEMBULATAN]]*O145</f>
        <v>17828.91</v>
      </c>
    </row>
    <row r="146" spans="1:16" ht="26.25" customHeight="1" x14ac:dyDescent="0.2">
      <c r="A146" s="13"/>
      <c r="B146" s="73"/>
      <c r="C146" s="71" t="s">
        <v>6510</v>
      </c>
      <c r="D146" s="76" t="s">
        <v>69</v>
      </c>
      <c r="E146" s="12" t="s">
        <v>63</v>
      </c>
      <c r="F146" s="74" t="s">
        <v>523</v>
      </c>
      <c r="G146" s="12" t="s">
        <v>63</v>
      </c>
      <c r="H146" s="75" t="s">
        <v>5967</v>
      </c>
      <c r="I146" s="15">
        <v>101</v>
      </c>
      <c r="J146" s="15">
        <v>10</v>
      </c>
      <c r="K146" s="15">
        <v>10</v>
      </c>
      <c r="L146" s="15">
        <v>4</v>
      </c>
      <c r="M146" s="79">
        <v>2.5249999999999999</v>
      </c>
      <c r="N146" s="101">
        <v>4</v>
      </c>
      <c r="O146" s="63">
        <v>2530</v>
      </c>
      <c r="P146" s="64">
        <f>Table2245789101123456789101112131415161718192021222324252627282930313233343536373839404142434445464748495051[[#This Row],[PEMBULATAN]]*O146</f>
        <v>10120</v>
      </c>
    </row>
    <row r="147" spans="1:16" ht="26.25" customHeight="1" x14ac:dyDescent="0.2">
      <c r="A147" s="13"/>
      <c r="B147" s="73"/>
      <c r="C147" s="71" t="s">
        <v>6511</v>
      </c>
      <c r="D147" s="76" t="s">
        <v>69</v>
      </c>
      <c r="E147" s="12" t="s">
        <v>63</v>
      </c>
      <c r="F147" s="74" t="s">
        <v>523</v>
      </c>
      <c r="G147" s="12" t="s">
        <v>63</v>
      </c>
      <c r="H147" s="75" t="s">
        <v>5967</v>
      </c>
      <c r="I147" s="15">
        <v>39</v>
      </c>
      <c r="J147" s="15">
        <v>31</v>
      </c>
      <c r="K147" s="15">
        <v>6</v>
      </c>
      <c r="L147" s="15">
        <v>1</v>
      </c>
      <c r="M147" s="79">
        <v>1.8134999999999999</v>
      </c>
      <c r="N147" s="101">
        <v>1.8134999999999999</v>
      </c>
      <c r="O147" s="63">
        <v>2530</v>
      </c>
      <c r="P147" s="64">
        <f>Table2245789101123456789101112131415161718192021222324252627282930313233343536373839404142434445464748495051[[#This Row],[PEMBULATAN]]*O147</f>
        <v>4588.1549999999997</v>
      </c>
    </row>
    <row r="148" spans="1:16" ht="26.25" customHeight="1" x14ac:dyDescent="0.2">
      <c r="A148" s="13"/>
      <c r="B148" s="73"/>
      <c r="C148" s="71" t="s">
        <v>6512</v>
      </c>
      <c r="D148" s="76" t="s">
        <v>69</v>
      </c>
      <c r="E148" s="12" t="s">
        <v>63</v>
      </c>
      <c r="F148" s="74" t="s">
        <v>523</v>
      </c>
      <c r="G148" s="12" t="s">
        <v>63</v>
      </c>
      <c r="H148" s="75" t="s">
        <v>5967</v>
      </c>
      <c r="I148" s="15">
        <v>65</v>
      </c>
      <c r="J148" s="15">
        <v>44</v>
      </c>
      <c r="K148" s="15">
        <v>45</v>
      </c>
      <c r="L148" s="15">
        <v>20</v>
      </c>
      <c r="M148" s="79">
        <v>32.174999999999997</v>
      </c>
      <c r="N148" s="101">
        <v>32.174999999999997</v>
      </c>
      <c r="O148" s="63">
        <v>2530</v>
      </c>
      <c r="P148" s="64">
        <f>Table2245789101123456789101112131415161718192021222324252627282930313233343536373839404142434445464748495051[[#This Row],[PEMBULATAN]]*O148</f>
        <v>81402.75</v>
      </c>
    </row>
    <row r="149" spans="1:16" ht="26.25" customHeight="1" x14ac:dyDescent="0.2">
      <c r="A149" s="13"/>
      <c r="B149" s="73"/>
      <c r="C149" s="71" t="s">
        <v>6513</v>
      </c>
      <c r="D149" s="76" t="s">
        <v>69</v>
      </c>
      <c r="E149" s="12" t="s">
        <v>63</v>
      </c>
      <c r="F149" s="74" t="s">
        <v>523</v>
      </c>
      <c r="G149" s="12" t="s">
        <v>63</v>
      </c>
      <c r="H149" s="75" t="s">
        <v>5967</v>
      </c>
      <c r="I149" s="15">
        <v>36</v>
      </c>
      <c r="J149" s="15">
        <v>27</v>
      </c>
      <c r="K149" s="15">
        <v>29</v>
      </c>
      <c r="L149" s="15">
        <v>2</v>
      </c>
      <c r="M149" s="79">
        <v>7.0469999999999997</v>
      </c>
      <c r="N149" s="101">
        <v>7.0469999999999997</v>
      </c>
      <c r="O149" s="63">
        <v>2530</v>
      </c>
      <c r="P149" s="64">
        <f>Table2245789101123456789101112131415161718192021222324252627282930313233343536373839404142434445464748495051[[#This Row],[PEMBULATAN]]*O149</f>
        <v>17828.91</v>
      </c>
    </row>
    <row r="150" spans="1:16" ht="26.25" customHeight="1" x14ac:dyDescent="0.2">
      <c r="A150" s="13"/>
      <c r="B150" s="73"/>
      <c r="C150" s="71" t="s">
        <v>6514</v>
      </c>
      <c r="D150" s="76" t="s">
        <v>69</v>
      </c>
      <c r="E150" s="12" t="s">
        <v>63</v>
      </c>
      <c r="F150" s="74" t="s">
        <v>523</v>
      </c>
      <c r="G150" s="12" t="s">
        <v>63</v>
      </c>
      <c r="H150" s="75" t="s">
        <v>5967</v>
      </c>
      <c r="I150" s="15">
        <v>63</v>
      </c>
      <c r="J150" s="15">
        <v>33</v>
      </c>
      <c r="K150" s="15">
        <v>15</v>
      </c>
      <c r="L150" s="15">
        <v>3</v>
      </c>
      <c r="M150" s="79">
        <v>7.7962499999999997</v>
      </c>
      <c r="N150" s="101">
        <v>7.7962499999999997</v>
      </c>
      <c r="O150" s="63">
        <v>2530</v>
      </c>
      <c r="P150" s="64">
        <f>Table2245789101123456789101112131415161718192021222324252627282930313233343536373839404142434445464748495051[[#This Row],[PEMBULATAN]]*O150</f>
        <v>19724.512500000001</v>
      </c>
    </row>
    <row r="151" spans="1:16" ht="26.25" customHeight="1" x14ac:dyDescent="0.2">
      <c r="A151" s="13"/>
      <c r="B151" s="73"/>
      <c r="C151" s="71" t="s">
        <v>6515</v>
      </c>
      <c r="D151" s="76" t="s">
        <v>69</v>
      </c>
      <c r="E151" s="12" t="s">
        <v>63</v>
      </c>
      <c r="F151" s="74" t="s">
        <v>523</v>
      </c>
      <c r="G151" s="12" t="s">
        <v>63</v>
      </c>
      <c r="H151" s="75" t="s">
        <v>5967</v>
      </c>
      <c r="I151" s="15">
        <v>115</v>
      </c>
      <c r="J151" s="15">
        <v>21</v>
      </c>
      <c r="K151" s="15">
        <v>6</v>
      </c>
      <c r="L151" s="15">
        <v>3</v>
      </c>
      <c r="M151" s="79">
        <v>3.6225000000000001</v>
      </c>
      <c r="N151" s="101">
        <v>3.6225000000000001</v>
      </c>
      <c r="O151" s="63">
        <v>2530</v>
      </c>
      <c r="P151" s="64">
        <f>Table2245789101123456789101112131415161718192021222324252627282930313233343536373839404142434445464748495051[[#This Row],[PEMBULATAN]]*O151</f>
        <v>9164.9249999999993</v>
      </c>
    </row>
    <row r="152" spans="1:16" ht="26.25" customHeight="1" x14ac:dyDescent="0.2">
      <c r="A152" s="13"/>
      <c r="B152" s="73"/>
      <c r="C152" s="71" t="s">
        <v>6516</v>
      </c>
      <c r="D152" s="76" t="s">
        <v>69</v>
      </c>
      <c r="E152" s="12" t="s">
        <v>63</v>
      </c>
      <c r="F152" s="74" t="s">
        <v>523</v>
      </c>
      <c r="G152" s="12" t="s">
        <v>63</v>
      </c>
      <c r="H152" s="75" t="s">
        <v>5967</v>
      </c>
      <c r="I152" s="15">
        <v>115</v>
      </c>
      <c r="J152" s="15">
        <v>21</v>
      </c>
      <c r="K152" s="15">
        <v>6</v>
      </c>
      <c r="L152" s="15">
        <v>3</v>
      </c>
      <c r="M152" s="79">
        <v>3.6225000000000001</v>
      </c>
      <c r="N152" s="101">
        <v>3.6225000000000001</v>
      </c>
      <c r="O152" s="63">
        <v>2530</v>
      </c>
      <c r="P152" s="64">
        <f>Table2245789101123456789101112131415161718192021222324252627282930313233343536373839404142434445464748495051[[#This Row],[PEMBULATAN]]*O152</f>
        <v>9164.9249999999993</v>
      </c>
    </row>
    <row r="153" spans="1:16" ht="26.25" customHeight="1" x14ac:dyDescent="0.2">
      <c r="A153" s="13"/>
      <c r="B153" s="73"/>
      <c r="C153" s="71" t="s">
        <v>6517</v>
      </c>
      <c r="D153" s="76" t="s">
        <v>69</v>
      </c>
      <c r="E153" s="12" t="s">
        <v>63</v>
      </c>
      <c r="F153" s="74" t="s">
        <v>523</v>
      </c>
      <c r="G153" s="12" t="s">
        <v>63</v>
      </c>
      <c r="H153" s="75" t="s">
        <v>5967</v>
      </c>
      <c r="I153" s="15">
        <v>123</v>
      </c>
      <c r="J153" s="15">
        <v>43</v>
      </c>
      <c r="K153" s="15">
        <v>10</v>
      </c>
      <c r="L153" s="15">
        <v>9</v>
      </c>
      <c r="M153" s="79">
        <v>13.2225</v>
      </c>
      <c r="N153" s="101">
        <v>13.2225</v>
      </c>
      <c r="O153" s="63">
        <v>2530</v>
      </c>
      <c r="P153" s="64">
        <f>Table2245789101123456789101112131415161718192021222324252627282930313233343536373839404142434445464748495051[[#This Row],[PEMBULATAN]]*O153</f>
        <v>33452.925000000003</v>
      </c>
    </row>
    <row r="154" spans="1:16" ht="26.25" customHeight="1" x14ac:dyDescent="0.2">
      <c r="A154" s="13"/>
      <c r="B154" s="73"/>
      <c r="C154" s="71" t="s">
        <v>6518</v>
      </c>
      <c r="D154" s="76" t="s">
        <v>69</v>
      </c>
      <c r="E154" s="12" t="s">
        <v>63</v>
      </c>
      <c r="F154" s="74" t="s">
        <v>523</v>
      </c>
      <c r="G154" s="12" t="s">
        <v>63</v>
      </c>
      <c r="H154" s="75" t="s">
        <v>5967</v>
      </c>
      <c r="I154" s="15">
        <v>54</v>
      </c>
      <c r="J154" s="15">
        <v>48</v>
      </c>
      <c r="K154" s="15">
        <v>10</v>
      </c>
      <c r="L154" s="15">
        <v>7</v>
      </c>
      <c r="M154" s="79">
        <v>6.48</v>
      </c>
      <c r="N154" s="101">
        <v>7</v>
      </c>
      <c r="O154" s="63">
        <v>2530</v>
      </c>
      <c r="P154" s="64">
        <f>Table2245789101123456789101112131415161718192021222324252627282930313233343536373839404142434445464748495051[[#This Row],[PEMBULATAN]]*O154</f>
        <v>17710</v>
      </c>
    </row>
    <row r="155" spans="1:16" ht="26.25" customHeight="1" x14ac:dyDescent="0.2">
      <c r="A155" s="13"/>
      <c r="B155" s="73"/>
      <c r="C155" s="71" t="s">
        <v>6519</v>
      </c>
      <c r="D155" s="76" t="s">
        <v>69</v>
      </c>
      <c r="E155" s="12" t="s">
        <v>63</v>
      </c>
      <c r="F155" s="74" t="s">
        <v>523</v>
      </c>
      <c r="G155" s="12" t="s">
        <v>63</v>
      </c>
      <c r="H155" s="75" t="s">
        <v>5967</v>
      </c>
      <c r="I155" s="15">
        <v>63</v>
      </c>
      <c r="J155" s="15">
        <v>31</v>
      </c>
      <c r="K155" s="15">
        <v>18</v>
      </c>
      <c r="L155" s="15">
        <v>5</v>
      </c>
      <c r="M155" s="79">
        <v>8.7885000000000009</v>
      </c>
      <c r="N155" s="101">
        <v>8.7885000000000009</v>
      </c>
      <c r="O155" s="63">
        <v>2530</v>
      </c>
      <c r="P155" s="64">
        <f>Table2245789101123456789101112131415161718192021222324252627282930313233343536373839404142434445464748495051[[#This Row],[PEMBULATAN]]*O155</f>
        <v>22234.905000000002</v>
      </c>
    </row>
    <row r="156" spans="1:16" ht="26.25" customHeight="1" x14ac:dyDescent="0.2">
      <c r="A156" s="13"/>
      <c r="B156" s="73"/>
      <c r="C156" s="71" t="s">
        <v>6520</v>
      </c>
      <c r="D156" s="76" t="s">
        <v>69</v>
      </c>
      <c r="E156" s="12" t="s">
        <v>63</v>
      </c>
      <c r="F156" s="74" t="s">
        <v>523</v>
      </c>
      <c r="G156" s="12" t="s">
        <v>63</v>
      </c>
      <c r="H156" s="75" t="s">
        <v>5967</v>
      </c>
      <c r="I156" s="15">
        <v>92</v>
      </c>
      <c r="J156" s="15">
        <v>43</v>
      </c>
      <c r="K156" s="15">
        <v>37</v>
      </c>
      <c r="L156" s="15">
        <v>24</v>
      </c>
      <c r="M156" s="79">
        <v>36.593000000000004</v>
      </c>
      <c r="N156" s="101">
        <v>36.593000000000004</v>
      </c>
      <c r="O156" s="63">
        <v>2530</v>
      </c>
      <c r="P156" s="64">
        <f>Table2245789101123456789101112131415161718192021222324252627282930313233343536373839404142434445464748495051[[#This Row],[PEMBULATAN]]*O156</f>
        <v>92580.290000000008</v>
      </c>
    </row>
    <row r="157" spans="1:16" ht="26.25" customHeight="1" x14ac:dyDescent="0.2">
      <c r="A157" s="13"/>
      <c r="B157" s="73"/>
      <c r="C157" s="71" t="s">
        <v>6521</v>
      </c>
      <c r="D157" s="76" t="s">
        <v>69</v>
      </c>
      <c r="E157" s="12" t="s">
        <v>63</v>
      </c>
      <c r="F157" s="74" t="s">
        <v>523</v>
      </c>
      <c r="G157" s="12" t="s">
        <v>63</v>
      </c>
      <c r="H157" s="75" t="s">
        <v>5967</v>
      </c>
      <c r="I157" s="15">
        <v>54</v>
      </c>
      <c r="J157" s="15">
        <v>35</v>
      </c>
      <c r="K157" s="15">
        <v>17</v>
      </c>
      <c r="L157" s="15">
        <v>6</v>
      </c>
      <c r="M157" s="79">
        <v>8.0325000000000006</v>
      </c>
      <c r="N157" s="101">
        <v>8.0325000000000006</v>
      </c>
      <c r="O157" s="63">
        <v>2530</v>
      </c>
      <c r="P157" s="64">
        <f>Table2245789101123456789101112131415161718192021222324252627282930313233343536373839404142434445464748495051[[#This Row],[PEMBULATAN]]*O157</f>
        <v>20322.225000000002</v>
      </c>
    </row>
    <row r="158" spans="1:16" ht="26.25" customHeight="1" x14ac:dyDescent="0.2">
      <c r="A158" s="13"/>
      <c r="B158" s="73"/>
      <c r="C158" s="71" t="s">
        <v>6522</v>
      </c>
      <c r="D158" s="76" t="s">
        <v>69</v>
      </c>
      <c r="E158" s="12" t="s">
        <v>63</v>
      </c>
      <c r="F158" s="74" t="s">
        <v>523</v>
      </c>
      <c r="G158" s="12" t="s">
        <v>63</v>
      </c>
      <c r="H158" s="75" t="s">
        <v>5967</v>
      </c>
      <c r="I158" s="15">
        <v>107</v>
      </c>
      <c r="J158" s="15">
        <v>31</v>
      </c>
      <c r="K158" s="15">
        <v>17</v>
      </c>
      <c r="L158" s="15">
        <v>13</v>
      </c>
      <c r="M158" s="79">
        <v>14.097250000000001</v>
      </c>
      <c r="N158" s="101">
        <v>14.097250000000001</v>
      </c>
      <c r="O158" s="63">
        <v>2530</v>
      </c>
      <c r="P158" s="64">
        <f>Table2245789101123456789101112131415161718192021222324252627282930313233343536373839404142434445464748495051[[#This Row],[PEMBULATAN]]*O158</f>
        <v>35666.042500000003</v>
      </c>
    </row>
    <row r="159" spans="1:16" ht="26.25" customHeight="1" x14ac:dyDescent="0.2">
      <c r="A159" s="13"/>
      <c r="B159" s="73"/>
      <c r="C159" s="71" t="s">
        <v>6523</v>
      </c>
      <c r="D159" s="76" t="s">
        <v>69</v>
      </c>
      <c r="E159" s="12" t="s">
        <v>63</v>
      </c>
      <c r="F159" s="74" t="s">
        <v>523</v>
      </c>
      <c r="G159" s="12" t="s">
        <v>63</v>
      </c>
      <c r="H159" s="75" t="s">
        <v>5967</v>
      </c>
      <c r="I159" s="15">
        <v>104</v>
      </c>
      <c r="J159" s="15">
        <v>10</v>
      </c>
      <c r="K159" s="15">
        <v>10</v>
      </c>
      <c r="L159" s="15">
        <v>3</v>
      </c>
      <c r="M159" s="79">
        <v>2.6</v>
      </c>
      <c r="N159" s="101">
        <v>3</v>
      </c>
      <c r="O159" s="63">
        <v>2530</v>
      </c>
      <c r="P159" s="64">
        <f>Table2245789101123456789101112131415161718192021222324252627282930313233343536373839404142434445464748495051[[#This Row],[PEMBULATAN]]*O159</f>
        <v>7590</v>
      </c>
    </row>
    <row r="160" spans="1:16" ht="26.25" customHeight="1" x14ac:dyDescent="0.2">
      <c r="A160" s="13"/>
      <c r="B160" s="73"/>
      <c r="C160" s="71" t="s">
        <v>6524</v>
      </c>
      <c r="D160" s="76" t="s">
        <v>69</v>
      </c>
      <c r="E160" s="12" t="s">
        <v>63</v>
      </c>
      <c r="F160" s="74" t="s">
        <v>523</v>
      </c>
      <c r="G160" s="12" t="s">
        <v>63</v>
      </c>
      <c r="H160" s="75" t="s">
        <v>5967</v>
      </c>
      <c r="I160" s="15">
        <v>79</v>
      </c>
      <c r="J160" s="15">
        <v>42</v>
      </c>
      <c r="K160" s="15">
        <v>15</v>
      </c>
      <c r="L160" s="15">
        <v>13</v>
      </c>
      <c r="M160" s="79">
        <v>12.442500000000001</v>
      </c>
      <c r="N160" s="101">
        <v>13</v>
      </c>
      <c r="O160" s="63">
        <v>2530</v>
      </c>
      <c r="P160" s="64">
        <f>Table2245789101123456789101112131415161718192021222324252627282930313233343536373839404142434445464748495051[[#This Row],[PEMBULATAN]]*O160</f>
        <v>32890</v>
      </c>
    </row>
    <row r="161" spans="1:16" ht="26.25" customHeight="1" x14ac:dyDescent="0.2">
      <c r="A161" s="13"/>
      <c r="B161" s="73"/>
      <c r="C161" s="71" t="s">
        <v>6525</v>
      </c>
      <c r="D161" s="76" t="s">
        <v>69</v>
      </c>
      <c r="E161" s="12" t="s">
        <v>63</v>
      </c>
      <c r="F161" s="74" t="s">
        <v>523</v>
      </c>
      <c r="G161" s="12" t="s">
        <v>63</v>
      </c>
      <c r="H161" s="75" t="s">
        <v>5967</v>
      </c>
      <c r="I161" s="15">
        <v>83</v>
      </c>
      <c r="J161" s="15">
        <v>41</v>
      </c>
      <c r="K161" s="15">
        <v>20</v>
      </c>
      <c r="L161" s="15">
        <v>2</v>
      </c>
      <c r="M161" s="79">
        <v>17.015000000000001</v>
      </c>
      <c r="N161" s="101">
        <v>17.015000000000001</v>
      </c>
      <c r="O161" s="63">
        <v>2530</v>
      </c>
      <c r="P161" s="64">
        <f>Table2245789101123456789101112131415161718192021222324252627282930313233343536373839404142434445464748495051[[#This Row],[PEMBULATAN]]*O161</f>
        <v>43047.950000000004</v>
      </c>
    </row>
    <row r="162" spans="1:16" ht="26.25" customHeight="1" x14ac:dyDescent="0.2">
      <c r="A162" s="13"/>
      <c r="B162" s="73"/>
      <c r="C162" s="71" t="s">
        <v>6526</v>
      </c>
      <c r="D162" s="76" t="s">
        <v>69</v>
      </c>
      <c r="E162" s="12" t="s">
        <v>63</v>
      </c>
      <c r="F162" s="74" t="s">
        <v>523</v>
      </c>
      <c r="G162" s="12" t="s">
        <v>63</v>
      </c>
      <c r="H162" s="75" t="s">
        <v>5967</v>
      </c>
      <c r="I162" s="15">
        <v>89</v>
      </c>
      <c r="J162" s="15">
        <v>57</v>
      </c>
      <c r="K162" s="15">
        <v>20</v>
      </c>
      <c r="L162" s="15">
        <v>15</v>
      </c>
      <c r="M162" s="79">
        <v>25.364999999999998</v>
      </c>
      <c r="N162" s="101">
        <v>26</v>
      </c>
      <c r="O162" s="63">
        <v>2530</v>
      </c>
      <c r="P162" s="64">
        <f>Table2245789101123456789101112131415161718192021222324252627282930313233343536373839404142434445464748495051[[#This Row],[PEMBULATAN]]*O162</f>
        <v>65780</v>
      </c>
    </row>
    <row r="163" spans="1:16" ht="26.25" customHeight="1" x14ac:dyDescent="0.2">
      <c r="A163" s="13"/>
      <c r="B163" s="73"/>
      <c r="C163" s="71" t="s">
        <v>6527</v>
      </c>
      <c r="D163" s="76" t="s">
        <v>69</v>
      </c>
      <c r="E163" s="12" t="s">
        <v>63</v>
      </c>
      <c r="F163" s="74" t="s">
        <v>523</v>
      </c>
      <c r="G163" s="12" t="s">
        <v>63</v>
      </c>
      <c r="H163" s="75" t="s">
        <v>5967</v>
      </c>
      <c r="I163" s="15">
        <v>61</v>
      </c>
      <c r="J163" s="15">
        <v>56</v>
      </c>
      <c r="K163" s="15">
        <v>23</v>
      </c>
      <c r="L163" s="15">
        <v>11</v>
      </c>
      <c r="M163" s="79">
        <v>19.641999999999999</v>
      </c>
      <c r="N163" s="101">
        <v>19.641999999999999</v>
      </c>
      <c r="O163" s="63">
        <v>2530</v>
      </c>
      <c r="P163" s="64">
        <f>Table2245789101123456789101112131415161718192021222324252627282930313233343536373839404142434445464748495051[[#This Row],[PEMBULATAN]]*O163</f>
        <v>49694.26</v>
      </c>
    </row>
    <row r="164" spans="1:16" ht="26.25" customHeight="1" x14ac:dyDescent="0.2">
      <c r="A164" s="13"/>
      <c r="B164" s="73"/>
      <c r="C164" s="71" t="s">
        <v>6528</v>
      </c>
      <c r="D164" s="76" t="s">
        <v>69</v>
      </c>
      <c r="E164" s="12" t="s">
        <v>63</v>
      </c>
      <c r="F164" s="74" t="s">
        <v>523</v>
      </c>
      <c r="G164" s="12" t="s">
        <v>63</v>
      </c>
      <c r="H164" s="75" t="s">
        <v>5967</v>
      </c>
      <c r="I164" s="15">
        <v>100</v>
      </c>
      <c r="J164" s="15">
        <v>51</v>
      </c>
      <c r="K164" s="15">
        <v>12</v>
      </c>
      <c r="L164" s="15">
        <v>25</v>
      </c>
      <c r="M164" s="79">
        <v>15.3</v>
      </c>
      <c r="N164" s="101">
        <v>25</v>
      </c>
      <c r="O164" s="63">
        <v>2530</v>
      </c>
      <c r="P164" s="64">
        <f>Table2245789101123456789101112131415161718192021222324252627282930313233343536373839404142434445464748495051[[#This Row],[PEMBULATAN]]*O164</f>
        <v>63250</v>
      </c>
    </row>
    <row r="165" spans="1:16" ht="26.25" customHeight="1" x14ac:dyDescent="0.2">
      <c r="A165" s="13"/>
      <c r="B165" s="73"/>
      <c r="C165" s="71" t="s">
        <v>6529</v>
      </c>
      <c r="D165" s="76" t="s">
        <v>69</v>
      </c>
      <c r="E165" s="12" t="s">
        <v>63</v>
      </c>
      <c r="F165" s="74" t="s">
        <v>523</v>
      </c>
      <c r="G165" s="12" t="s">
        <v>63</v>
      </c>
      <c r="H165" s="75" t="s">
        <v>5967</v>
      </c>
      <c r="I165" s="15">
        <v>33</v>
      </c>
      <c r="J165" s="15">
        <v>47</v>
      </c>
      <c r="K165" s="15">
        <v>17</v>
      </c>
      <c r="L165" s="15">
        <v>10</v>
      </c>
      <c r="M165" s="79">
        <v>6.5917500000000002</v>
      </c>
      <c r="N165" s="101">
        <v>10</v>
      </c>
      <c r="O165" s="63">
        <v>2530</v>
      </c>
      <c r="P165" s="64">
        <f>Table2245789101123456789101112131415161718192021222324252627282930313233343536373839404142434445464748495051[[#This Row],[PEMBULATAN]]*O165</f>
        <v>25300</v>
      </c>
    </row>
    <row r="166" spans="1:16" ht="26.25" customHeight="1" x14ac:dyDescent="0.2">
      <c r="A166" s="13"/>
      <c r="B166" s="73"/>
      <c r="C166" s="71" t="s">
        <v>6530</v>
      </c>
      <c r="D166" s="76" t="s">
        <v>69</v>
      </c>
      <c r="E166" s="12" t="s">
        <v>63</v>
      </c>
      <c r="F166" s="74" t="s">
        <v>523</v>
      </c>
      <c r="G166" s="12" t="s">
        <v>63</v>
      </c>
      <c r="H166" s="75" t="s">
        <v>5967</v>
      </c>
      <c r="I166" s="15">
        <v>52</v>
      </c>
      <c r="J166" s="15">
        <v>46</v>
      </c>
      <c r="K166" s="15">
        <v>32</v>
      </c>
      <c r="L166" s="15">
        <v>5</v>
      </c>
      <c r="M166" s="79">
        <v>19.135999999999999</v>
      </c>
      <c r="N166" s="101">
        <v>19.135999999999999</v>
      </c>
      <c r="O166" s="63">
        <v>2530</v>
      </c>
      <c r="P166" s="64">
        <f>Table2245789101123456789101112131415161718192021222324252627282930313233343536373839404142434445464748495051[[#This Row],[PEMBULATAN]]*O166</f>
        <v>48414.079999999994</v>
      </c>
    </row>
    <row r="167" spans="1:16" ht="26.25" customHeight="1" x14ac:dyDescent="0.2">
      <c r="A167" s="13"/>
      <c r="B167" s="73"/>
      <c r="C167" s="71" t="s">
        <v>6531</v>
      </c>
      <c r="D167" s="76" t="s">
        <v>69</v>
      </c>
      <c r="E167" s="12" t="s">
        <v>63</v>
      </c>
      <c r="F167" s="74" t="s">
        <v>523</v>
      </c>
      <c r="G167" s="12" t="s">
        <v>63</v>
      </c>
      <c r="H167" s="75" t="s">
        <v>5967</v>
      </c>
      <c r="I167" s="15">
        <v>98</v>
      </c>
      <c r="J167" s="15">
        <v>52</v>
      </c>
      <c r="K167" s="15">
        <v>15</v>
      </c>
      <c r="L167" s="15">
        <v>10</v>
      </c>
      <c r="M167" s="79">
        <v>19.11</v>
      </c>
      <c r="N167" s="101">
        <v>19.11</v>
      </c>
      <c r="O167" s="63">
        <v>2530</v>
      </c>
      <c r="P167" s="64">
        <f>Table2245789101123456789101112131415161718192021222324252627282930313233343536373839404142434445464748495051[[#This Row],[PEMBULATAN]]*O167</f>
        <v>48348.299999999996</v>
      </c>
    </row>
    <row r="168" spans="1:16" ht="26.25" customHeight="1" x14ac:dyDescent="0.2">
      <c r="A168" s="13"/>
      <c r="B168" s="73"/>
      <c r="C168" s="71" t="s">
        <v>6532</v>
      </c>
      <c r="D168" s="76" t="s">
        <v>69</v>
      </c>
      <c r="E168" s="12" t="s">
        <v>63</v>
      </c>
      <c r="F168" s="74" t="s">
        <v>523</v>
      </c>
      <c r="G168" s="12" t="s">
        <v>63</v>
      </c>
      <c r="H168" s="75" t="s">
        <v>5967</v>
      </c>
      <c r="I168" s="15">
        <v>73</v>
      </c>
      <c r="J168" s="15">
        <v>51</v>
      </c>
      <c r="K168" s="15">
        <v>16</v>
      </c>
      <c r="L168" s="15">
        <v>6</v>
      </c>
      <c r="M168" s="79">
        <v>14.891999999999999</v>
      </c>
      <c r="N168" s="101">
        <v>14.891999999999999</v>
      </c>
      <c r="O168" s="63">
        <v>2530</v>
      </c>
      <c r="P168" s="64">
        <f>Table2245789101123456789101112131415161718192021222324252627282930313233343536373839404142434445464748495051[[#This Row],[PEMBULATAN]]*O168</f>
        <v>37676.76</v>
      </c>
    </row>
    <row r="169" spans="1:16" ht="26.25" customHeight="1" x14ac:dyDescent="0.2">
      <c r="A169" s="13"/>
      <c r="B169" s="73"/>
      <c r="C169" s="71" t="s">
        <v>6533</v>
      </c>
      <c r="D169" s="76" t="s">
        <v>69</v>
      </c>
      <c r="E169" s="12" t="s">
        <v>63</v>
      </c>
      <c r="F169" s="74" t="s">
        <v>523</v>
      </c>
      <c r="G169" s="12" t="s">
        <v>63</v>
      </c>
      <c r="H169" s="75" t="s">
        <v>5967</v>
      </c>
      <c r="I169" s="15">
        <v>93</v>
      </c>
      <c r="J169" s="15">
        <v>52</v>
      </c>
      <c r="K169" s="15">
        <v>20</v>
      </c>
      <c r="L169" s="15">
        <v>17</v>
      </c>
      <c r="M169" s="79">
        <v>24.18</v>
      </c>
      <c r="N169" s="101">
        <v>24.18</v>
      </c>
      <c r="O169" s="63">
        <v>2530</v>
      </c>
      <c r="P169" s="64">
        <f>Table2245789101123456789101112131415161718192021222324252627282930313233343536373839404142434445464748495051[[#This Row],[PEMBULATAN]]*O169</f>
        <v>61175.4</v>
      </c>
    </row>
    <row r="170" spans="1:16" ht="26.25" customHeight="1" x14ac:dyDescent="0.2">
      <c r="A170" s="13"/>
      <c r="B170" s="73"/>
      <c r="C170" s="71" t="s">
        <v>6534</v>
      </c>
      <c r="D170" s="76" t="s">
        <v>69</v>
      </c>
      <c r="E170" s="12" t="s">
        <v>63</v>
      </c>
      <c r="F170" s="74" t="s">
        <v>523</v>
      </c>
      <c r="G170" s="12" t="s">
        <v>63</v>
      </c>
      <c r="H170" s="75" t="s">
        <v>5967</v>
      </c>
      <c r="I170" s="15">
        <v>56</v>
      </c>
      <c r="J170" s="15">
        <v>56</v>
      </c>
      <c r="K170" s="15">
        <v>20</v>
      </c>
      <c r="L170" s="15">
        <v>8</v>
      </c>
      <c r="M170" s="79">
        <v>15.68</v>
      </c>
      <c r="N170" s="101">
        <v>15.68</v>
      </c>
      <c r="O170" s="63">
        <v>2530</v>
      </c>
      <c r="P170" s="64">
        <f>Table2245789101123456789101112131415161718192021222324252627282930313233343536373839404142434445464748495051[[#This Row],[PEMBULATAN]]*O170</f>
        <v>39670.400000000001</v>
      </c>
    </row>
    <row r="171" spans="1:16" ht="26.25" customHeight="1" x14ac:dyDescent="0.2">
      <c r="A171" s="13"/>
      <c r="B171" s="73"/>
      <c r="C171" s="71" t="s">
        <v>6535</v>
      </c>
      <c r="D171" s="76" t="s">
        <v>69</v>
      </c>
      <c r="E171" s="12" t="s">
        <v>63</v>
      </c>
      <c r="F171" s="74" t="s">
        <v>523</v>
      </c>
      <c r="G171" s="12" t="s">
        <v>63</v>
      </c>
      <c r="H171" s="75" t="s">
        <v>5967</v>
      </c>
      <c r="I171" s="15">
        <v>87</v>
      </c>
      <c r="J171" s="15">
        <v>56</v>
      </c>
      <c r="K171" s="15">
        <v>20</v>
      </c>
      <c r="L171" s="15">
        <v>9</v>
      </c>
      <c r="M171" s="79">
        <v>24.36</v>
      </c>
      <c r="N171" s="101">
        <v>25</v>
      </c>
      <c r="O171" s="63">
        <v>2530</v>
      </c>
      <c r="P171" s="64">
        <f>Table2245789101123456789101112131415161718192021222324252627282930313233343536373839404142434445464748495051[[#This Row],[PEMBULATAN]]*O171</f>
        <v>63250</v>
      </c>
    </row>
    <row r="172" spans="1:16" ht="26.25" customHeight="1" x14ac:dyDescent="0.2">
      <c r="A172" s="13"/>
      <c r="B172" s="73"/>
      <c r="C172" s="71" t="s">
        <v>6536</v>
      </c>
      <c r="D172" s="76" t="s">
        <v>69</v>
      </c>
      <c r="E172" s="12" t="s">
        <v>63</v>
      </c>
      <c r="F172" s="74" t="s">
        <v>523</v>
      </c>
      <c r="G172" s="12" t="s">
        <v>63</v>
      </c>
      <c r="H172" s="75" t="s">
        <v>5967</v>
      </c>
      <c r="I172" s="15">
        <v>41</v>
      </c>
      <c r="J172" s="15">
        <v>38</v>
      </c>
      <c r="K172" s="15">
        <v>7</v>
      </c>
      <c r="L172" s="15">
        <v>2</v>
      </c>
      <c r="M172" s="79">
        <v>2.7265000000000001</v>
      </c>
      <c r="N172" s="101">
        <v>2.7265000000000001</v>
      </c>
      <c r="O172" s="63">
        <v>2530</v>
      </c>
      <c r="P172" s="64">
        <f>Table2245789101123456789101112131415161718192021222324252627282930313233343536373839404142434445464748495051[[#This Row],[PEMBULATAN]]*O172</f>
        <v>6898.0450000000001</v>
      </c>
    </row>
    <row r="173" spans="1:16" ht="26.25" customHeight="1" x14ac:dyDescent="0.2">
      <c r="A173" s="13"/>
      <c r="B173" s="73"/>
      <c r="C173" s="71" t="s">
        <v>6537</v>
      </c>
      <c r="D173" s="76" t="s">
        <v>69</v>
      </c>
      <c r="E173" s="12" t="s">
        <v>63</v>
      </c>
      <c r="F173" s="74" t="s">
        <v>523</v>
      </c>
      <c r="G173" s="12" t="s">
        <v>63</v>
      </c>
      <c r="H173" s="75" t="s">
        <v>5967</v>
      </c>
      <c r="I173" s="15">
        <v>51</v>
      </c>
      <c r="J173" s="15">
        <v>32</v>
      </c>
      <c r="K173" s="15">
        <v>11</v>
      </c>
      <c r="L173" s="15">
        <v>3</v>
      </c>
      <c r="M173" s="79">
        <v>4.4880000000000004</v>
      </c>
      <c r="N173" s="101">
        <v>5</v>
      </c>
      <c r="O173" s="63">
        <v>2530</v>
      </c>
      <c r="P173" s="64">
        <f>Table2245789101123456789101112131415161718192021222324252627282930313233343536373839404142434445464748495051[[#This Row],[PEMBULATAN]]*O173</f>
        <v>12650</v>
      </c>
    </row>
    <row r="174" spans="1:16" ht="26.25" customHeight="1" x14ac:dyDescent="0.2">
      <c r="A174" s="13"/>
      <c r="B174" s="73"/>
      <c r="C174" s="71" t="s">
        <v>6538</v>
      </c>
      <c r="D174" s="76" t="s">
        <v>69</v>
      </c>
      <c r="E174" s="12" t="s">
        <v>63</v>
      </c>
      <c r="F174" s="74" t="s">
        <v>523</v>
      </c>
      <c r="G174" s="12" t="s">
        <v>63</v>
      </c>
      <c r="H174" s="75" t="s">
        <v>5967</v>
      </c>
      <c r="I174" s="15">
        <v>95</v>
      </c>
      <c r="J174" s="15">
        <v>50</v>
      </c>
      <c r="K174" s="15">
        <v>32</v>
      </c>
      <c r="L174" s="15">
        <v>17</v>
      </c>
      <c r="M174" s="79">
        <v>38</v>
      </c>
      <c r="N174" s="101">
        <v>38</v>
      </c>
      <c r="O174" s="63">
        <v>2530</v>
      </c>
      <c r="P174" s="64">
        <f>Table2245789101123456789101112131415161718192021222324252627282930313233343536373839404142434445464748495051[[#This Row],[PEMBULATAN]]*O174</f>
        <v>96140</v>
      </c>
    </row>
    <row r="175" spans="1:16" ht="26.25" customHeight="1" x14ac:dyDescent="0.2">
      <c r="A175" s="13"/>
      <c r="B175" s="73"/>
      <c r="C175" s="71" t="s">
        <v>6539</v>
      </c>
      <c r="D175" s="76" t="s">
        <v>69</v>
      </c>
      <c r="E175" s="12" t="s">
        <v>63</v>
      </c>
      <c r="F175" s="74" t="s">
        <v>523</v>
      </c>
      <c r="G175" s="12" t="s">
        <v>63</v>
      </c>
      <c r="H175" s="75" t="s">
        <v>5967</v>
      </c>
      <c r="I175" s="15">
        <v>67</v>
      </c>
      <c r="J175" s="15">
        <v>54</v>
      </c>
      <c r="K175" s="15">
        <v>20</v>
      </c>
      <c r="L175" s="15">
        <v>7</v>
      </c>
      <c r="M175" s="79">
        <v>18.09</v>
      </c>
      <c r="N175" s="101">
        <v>18.09</v>
      </c>
      <c r="O175" s="63">
        <v>2530</v>
      </c>
      <c r="P175" s="64">
        <f>Table2245789101123456789101112131415161718192021222324252627282930313233343536373839404142434445464748495051[[#This Row],[PEMBULATAN]]*O175</f>
        <v>45767.7</v>
      </c>
    </row>
    <row r="176" spans="1:16" ht="26.25" customHeight="1" x14ac:dyDescent="0.2">
      <c r="A176" s="13"/>
      <c r="B176" s="73"/>
      <c r="C176" s="71" t="s">
        <v>6540</v>
      </c>
      <c r="D176" s="76" t="s">
        <v>69</v>
      </c>
      <c r="E176" s="12" t="s">
        <v>63</v>
      </c>
      <c r="F176" s="74" t="s">
        <v>523</v>
      </c>
      <c r="G176" s="12" t="s">
        <v>63</v>
      </c>
      <c r="H176" s="75" t="s">
        <v>5967</v>
      </c>
      <c r="I176" s="15">
        <v>74</v>
      </c>
      <c r="J176" s="15">
        <v>51</v>
      </c>
      <c r="K176" s="15">
        <v>22</v>
      </c>
      <c r="L176" s="15">
        <v>8</v>
      </c>
      <c r="M176" s="79">
        <v>20.757000000000001</v>
      </c>
      <c r="N176" s="101">
        <v>20.757000000000001</v>
      </c>
      <c r="O176" s="63">
        <v>2530</v>
      </c>
      <c r="P176" s="64">
        <f>Table2245789101123456789101112131415161718192021222324252627282930313233343536373839404142434445464748495051[[#This Row],[PEMBULATAN]]*O176</f>
        <v>52515.210000000006</v>
      </c>
    </row>
    <row r="177" spans="1:16" ht="26.25" customHeight="1" x14ac:dyDescent="0.2">
      <c r="A177" s="13"/>
      <c r="B177" s="73"/>
      <c r="C177" s="71" t="s">
        <v>6541</v>
      </c>
      <c r="D177" s="76" t="s">
        <v>69</v>
      </c>
      <c r="E177" s="12" t="s">
        <v>63</v>
      </c>
      <c r="F177" s="74" t="s">
        <v>523</v>
      </c>
      <c r="G177" s="12" t="s">
        <v>63</v>
      </c>
      <c r="H177" s="75" t="s">
        <v>5967</v>
      </c>
      <c r="I177" s="15">
        <v>83</v>
      </c>
      <c r="J177" s="15">
        <v>47</v>
      </c>
      <c r="K177" s="15">
        <v>26</v>
      </c>
      <c r="L177" s="15">
        <v>23</v>
      </c>
      <c r="M177" s="79">
        <v>25.3565</v>
      </c>
      <c r="N177" s="101">
        <v>26</v>
      </c>
      <c r="O177" s="63">
        <v>2530</v>
      </c>
      <c r="P177" s="64">
        <f>Table2245789101123456789101112131415161718192021222324252627282930313233343536373839404142434445464748495051[[#This Row],[PEMBULATAN]]*O177</f>
        <v>65780</v>
      </c>
    </row>
    <row r="178" spans="1:16" ht="26.25" customHeight="1" x14ac:dyDescent="0.2">
      <c r="A178" s="13"/>
      <c r="B178" s="73"/>
      <c r="C178" s="71" t="s">
        <v>6542</v>
      </c>
      <c r="D178" s="76" t="s">
        <v>69</v>
      </c>
      <c r="E178" s="12" t="s">
        <v>63</v>
      </c>
      <c r="F178" s="74" t="s">
        <v>523</v>
      </c>
      <c r="G178" s="12" t="s">
        <v>63</v>
      </c>
      <c r="H178" s="75" t="s">
        <v>5967</v>
      </c>
      <c r="I178" s="15">
        <v>40</v>
      </c>
      <c r="J178" s="15">
        <v>18</v>
      </c>
      <c r="K178" s="15">
        <v>14</v>
      </c>
      <c r="L178" s="15">
        <v>6</v>
      </c>
      <c r="M178" s="79">
        <v>2.52</v>
      </c>
      <c r="N178" s="101">
        <v>6</v>
      </c>
      <c r="O178" s="63">
        <v>2530</v>
      </c>
      <c r="P178" s="64">
        <f>Table2245789101123456789101112131415161718192021222324252627282930313233343536373839404142434445464748495051[[#This Row],[PEMBULATAN]]*O178</f>
        <v>15180</v>
      </c>
    </row>
    <row r="179" spans="1:16" ht="26.25" customHeight="1" x14ac:dyDescent="0.2">
      <c r="A179" s="13"/>
      <c r="B179" s="73"/>
      <c r="C179" s="71" t="s">
        <v>6543</v>
      </c>
      <c r="D179" s="76" t="s">
        <v>69</v>
      </c>
      <c r="E179" s="12" t="s">
        <v>63</v>
      </c>
      <c r="F179" s="74" t="s">
        <v>523</v>
      </c>
      <c r="G179" s="12" t="s">
        <v>63</v>
      </c>
      <c r="H179" s="75" t="s">
        <v>5967</v>
      </c>
      <c r="I179" s="15">
        <v>120</v>
      </c>
      <c r="J179" s="15">
        <v>24</v>
      </c>
      <c r="K179" s="15">
        <v>6</v>
      </c>
      <c r="L179" s="15">
        <v>3</v>
      </c>
      <c r="M179" s="79">
        <v>4.32</v>
      </c>
      <c r="N179" s="101">
        <v>5</v>
      </c>
      <c r="O179" s="63">
        <v>2530</v>
      </c>
      <c r="P179" s="64">
        <f>Table2245789101123456789101112131415161718192021222324252627282930313233343536373839404142434445464748495051[[#This Row],[PEMBULATAN]]*O179</f>
        <v>12650</v>
      </c>
    </row>
    <row r="180" spans="1:16" ht="26.25" customHeight="1" x14ac:dyDescent="0.2">
      <c r="A180" s="13"/>
      <c r="B180" s="73"/>
      <c r="C180" s="71" t="s">
        <v>6544</v>
      </c>
      <c r="D180" s="76" t="s">
        <v>69</v>
      </c>
      <c r="E180" s="12" t="s">
        <v>63</v>
      </c>
      <c r="F180" s="74" t="s">
        <v>523</v>
      </c>
      <c r="G180" s="12" t="s">
        <v>63</v>
      </c>
      <c r="H180" s="75" t="s">
        <v>5967</v>
      </c>
      <c r="I180" s="15">
        <v>87</v>
      </c>
      <c r="J180" s="15">
        <v>40</v>
      </c>
      <c r="K180" s="15">
        <v>10</v>
      </c>
      <c r="L180" s="15">
        <v>6</v>
      </c>
      <c r="M180" s="79">
        <v>8.6999999999999993</v>
      </c>
      <c r="N180" s="101">
        <v>8.6999999999999993</v>
      </c>
      <c r="O180" s="63">
        <v>2530</v>
      </c>
      <c r="P180" s="64">
        <f>Table2245789101123456789101112131415161718192021222324252627282930313233343536373839404142434445464748495051[[#This Row],[PEMBULATAN]]*O180</f>
        <v>22011</v>
      </c>
    </row>
    <row r="181" spans="1:16" ht="26.25" customHeight="1" x14ac:dyDescent="0.2">
      <c r="A181" s="13"/>
      <c r="B181" s="73"/>
      <c r="C181" s="71" t="s">
        <v>6545</v>
      </c>
      <c r="D181" s="76" t="s">
        <v>69</v>
      </c>
      <c r="E181" s="12" t="s">
        <v>63</v>
      </c>
      <c r="F181" s="74" t="s">
        <v>523</v>
      </c>
      <c r="G181" s="12" t="s">
        <v>63</v>
      </c>
      <c r="H181" s="75" t="s">
        <v>5967</v>
      </c>
      <c r="I181" s="15">
        <v>87</v>
      </c>
      <c r="J181" s="15">
        <v>40</v>
      </c>
      <c r="K181" s="15">
        <v>10</v>
      </c>
      <c r="L181" s="15">
        <v>3</v>
      </c>
      <c r="M181" s="79">
        <v>8.6999999999999993</v>
      </c>
      <c r="N181" s="101">
        <v>8.6999999999999993</v>
      </c>
      <c r="O181" s="63">
        <v>2530</v>
      </c>
      <c r="P181" s="64">
        <f>Table2245789101123456789101112131415161718192021222324252627282930313233343536373839404142434445464748495051[[#This Row],[PEMBULATAN]]*O181</f>
        <v>22011</v>
      </c>
    </row>
    <row r="182" spans="1:16" ht="26.25" customHeight="1" x14ac:dyDescent="0.2">
      <c r="A182" s="13"/>
      <c r="B182" s="73"/>
      <c r="C182" s="71" t="s">
        <v>6546</v>
      </c>
      <c r="D182" s="76" t="s">
        <v>69</v>
      </c>
      <c r="E182" s="12" t="s">
        <v>63</v>
      </c>
      <c r="F182" s="74" t="s">
        <v>523</v>
      </c>
      <c r="G182" s="12" t="s">
        <v>63</v>
      </c>
      <c r="H182" s="75" t="s">
        <v>5967</v>
      </c>
      <c r="I182" s="15">
        <v>54</v>
      </c>
      <c r="J182" s="15">
        <v>32</v>
      </c>
      <c r="K182" s="15">
        <v>10</v>
      </c>
      <c r="L182" s="15">
        <v>1</v>
      </c>
      <c r="M182" s="79">
        <v>4.32</v>
      </c>
      <c r="N182" s="101">
        <v>5</v>
      </c>
      <c r="O182" s="63">
        <v>2530</v>
      </c>
      <c r="P182" s="64">
        <f>Table2245789101123456789101112131415161718192021222324252627282930313233343536373839404142434445464748495051[[#This Row],[PEMBULATAN]]*O182</f>
        <v>12650</v>
      </c>
    </row>
    <row r="183" spans="1:16" ht="26.25" customHeight="1" x14ac:dyDescent="0.2">
      <c r="A183" s="13"/>
      <c r="B183" s="73"/>
      <c r="C183" s="71" t="s">
        <v>6547</v>
      </c>
      <c r="D183" s="76" t="s">
        <v>69</v>
      </c>
      <c r="E183" s="12" t="s">
        <v>63</v>
      </c>
      <c r="F183" s="74" t="s">
        <v>523</v>
      </c>
      <c r="G183" s="12" t="s">
        <v>63</v>
      </c>
      <c r="H183" s="75" t="s">
        <v>5967</v>
      </c>
      <c r="I183" s="15">
        <v>80</v>
      </c>
      <c r="J183" s="15">
        <v>46</v>
      </c>
      <c r="K183" s="15">
        <v>12</v>
      </c>
      <c r="L183" s="15">
        <v>9</v>
      </c>
      <c r="M183" s="79">
        <v>11.04</v>
      </c>
      <c r="N183" s="101">
        <v>11.04</v>
      </c>
      <c r="O183" s="63">
        <v>2530</v>
      </c>
      <c r="P183" s="64">
        <f>Table2245789101123456789101112131415161718192021222324252627282930313233343536373839404142434445464748495051[[#This Row],[PEMBULATAN]]*O183</f>
        <v>27931.199999999997</v>
      </c>
    </row>
    <row r="184" spans="1:16" ht="26.25" customHeight="1" x14ac:dyDescent="0.2">
      <c r="A184" s="13"/>
      <c r="B184" s="73"/>
      <c r="C184" s="71" t="s">
        <v>6548</v>
      </c>
      <c r="D184" s="76" t="s">
        <v>69</v>
      </c>
      <c r="E184" s="12" t="s">
        <v>63</v>
      </c>
      <c r="F184" s="74" t="s">
        <v>523</v>
      </c>
      <c r="G184" s="12" t="s">
        <v>63</v>
      </c>
      <c r="H184" s="75" t="s">
        <v>5967</v>
      </c>
      <c r="I184" s="15">
        <v>90</v>
      </c>
      <c r="J184" s="15">
        <v>50</v>
      </c>
      <c r="K184" s="15">
        <v>23</v>
      </c>
      <c r="L184" s="15">
        <v>9</v>
      </c>
      <c r="M184" s="79">
        <v>25.875</v>
      </c>
      <c r="N184" s="101">
        <v>25.875</v>
      </c>
      <c r="O184" s="63">
        <v>2530</v>
      </c>
      <c r="P184" s="64">
        <f>Table2245789101123456789101112131415161718192021222324252627282930313233343536373839404142434445464748495051[[#This Row],[PEMBULATAN]]*O184</f>
        <v>65463.75</v>
      </c>
    </row>
    <row r="185" spans="1:16" ht="26.25" customHeight="1" x14ac:dyDescent="0.2">
      <c r="A185" s="13"/>
      <c r="B185" s="73"/>
      <c r="C185" s="71" t="s">
        <v>6549</v>
      </c>
      <c r="D185" s="76" t="s">
        <v>69</v>
      </c>
      <c r="E185" s="12" t="s">
        <v>63</v>
      </c>
      <c r="F185" s="74" t="s">
        <v>523</v>
      </c>
      <c r="G185" s="12" t="s">
        <v>63</v>
      </c>
      <c r="H185" s="75" t="s">
        <v>5967</v>
      </c>
      <c r="I185" s="15">
        <v>74</v>
      </c>
      <c r="J185" s="15">
        <v>68</v>
      </c>
      <c r="K185" s="15">
        <v>16</v>
      </c>
      <c r="L185" s="15">
        <v>10</v>
      </c>
      <c r="M185" s="79">
        <v>20.128</v>
      </c>
      <c r="N185" s="101">
        <v>20.128</v>
      </c>
      <c r="O185" s="63">
        <v>2530</v>
      </c>
      <c r="P185" s="64">
        <f>Table2245789101123456789101112131415161718192021222324252627282930313233343536373839404142434445464748495051[[#This Row],[PEMBULATAN]]*O185</f>
        <v>50923.840000000004</v>
      </c>
    </row>
    <row r="186" spans="1:16" ht="26.25" customHeight="1" x14ac:dyDescent="0.2">
      <c r="A186" s="13"/>
      <c r="B186" s="73"/>
      <c r="C186" s="71" t="s">
        <v>6550</v>
      </c>
      <c r="D186" s="76" t="s">
        <v>69</v>
      </c>
      <c r="E186" s="12" t="s">
        <v>63</v>
      </c>
      <c r="F186" s="74" t="s">
        <v>523</v>
      </c>
      <c r="G186" s="12" t="s">
        <v>63</v>
      </c>
      <c r="H186" s="75" t="s">
        <v>5967</v>
      </c>
      <c r="I186" s="15">
        <v>95</v>
      </c>
      <c r="J186" s="15">
        <v>60</v>
      </c>
      <c r="K186" s="15">
        <v>30</v>
      </c>
      <c r="L186" s="15">
        <v>21</v>
      </c>
      <c r="M186" s="79">
        <v>42.75</v>
      </c>
      <c r="N186" s="101">
        <v>42.75</v>
      </c>
      <c r="O186" s="63">
        <v>2530</v>
      </c>
      <c r="P186" s="64">
        <f>Table2245789101123456789101112131415161718192021222324252627282930313233343536373839404142434445464748495051[[#This Row],[PEMBULATAN]]*O186</f>
        <v>108157.5</v>
      </c>
    </row>
    <row r="187" spans="1:16" ht="26.25" customHeight="1" x14ac:dyDescent="0.2">
      <c r="A187" s="13"/>
      <c r="B187" s="73"/>
      <c r="C187" s="71" t="s">
        <v>6551</v>
      </c>
      <c r="D187" s="76" t="s">
        <v>69</v>
      </c>
      <c r="E187" s="12" t="s">
        <v>63</v>
      </c>
      <c r="F187" s="74" t="s">
        <v>523</v>
      </c>
      <c r="G187" s="12" t="s">
        <v>63</v>
      </c>
      <c r="H187" s="75" t="s">
        <v>5967</v>
      </c>
      <c r="I187" s="15">
        <v>98</v>
      </c>
      <c r="J187" s="15">
        <v>57</v>
      </c>
      <c r="K187" s="15">
        <v>13</v>
      </c>
      <c r="L187" s="15">
        <v>19</v>
      </c>
      <c r="M187" s="79">
        <v>18.154499999999999</v>
      </c>
      <c r="N187" s="101">
        <v>19</v>
      </c>
      <c r="O187" s="63">
        <v>2530</v>
      </c>
      <c r="P187" s="64">
        <f>Table2245789101123456789101112131415161718192021222324252627282930313233343536373839404142434445464748495051[[#This Row],[PEMBULATAN]]*O187</f>
        <v>48070</v>
      </c>
    </row>
    <row r="188" spans="1:16" ht="26.25" customHeight="1" x14ac:dyDescent="0.2">
      <c r="A188" s="13"/>
      <c r="B188" s="73"/>
      <c r="C188" s="71" t="s">
        <v>6552</v>
      </c>
      <c r="D188" s="76" t="s">
        <v>69</v>
      </c>
      <c r="E188" s="12" t="s">
        <v>63</v>
      </c>
      <c r="F188" s="74" t="s">
        <v>523</v>
      </c>
      <c r="G188" s="12" t="s">
        <v>63</v>
      </c>
      <c r="H188" s="75" t="s">
        <v>5967</v>
      </c>
      <c r="I188" s="15">
        <v>105</v>
      </c>
      <c r="J188" s="15">
        <v>60</v>
      </c>
      <c r="K188" s="15">
        <v>28</v>
      </c>
      <c r="L188" s="15">
        <v>21</v>
      </c>
      <c r="M188" s="79">
        <v>44.1</v>
      </c>
      <c r="N188" s="101">
        <v>44.1</v>
      </c>
      <c r="O188" s="63">
        <v>2530</v>
      </c>
      <c r="P188" s="64">
        <f>Table2245789101123456789101112131415161718192021222324252627282930313233343536373839404142434445464748495051[[#This Row],[PEMBULATAN]]*O188</f>
        <v>111573</v>
      </c>
    </row>
    <row r="189" spans="1:16" ht="26.25" customHeight="1" x14ac:dyDescent="0.2">
      <c r="A189" s="13"/>
      <c r="B189" s="73"/>
      <c r="C189" s="71" t="s">
        <v>6553</v>
      </c>
      <c r="D189" s="76" t="s">
        <v>69</v>
      </c>
      <c r="E189" s="12" t="s">
        <v>63</v>
      </c>
      <c r="F189" s="74" t="s">
        <v>523</v>
      </c>
      <c r="G189" s="12" t="s">
        <v>63</v>
      </c>
      <c r="H189" s="75" t="s">
        <v>5967</v>
      </c>
      <c r="I189" s="15">
        <v>76</v>
      </c>
      <c r="J189" s="15">
        <v>50</v>
      </c>
      <c r="K189" s="15">
        <v>16</v>
      </c>
      <c r="L189" s="15">
        <v>5</v>
      </c>
      <c r="M189" s="79">
        <v>15.2</v>
      </c>
      <c r="N189" s="101">
        <v>15.2</v>
      </c>
      <c r="O189" s="63">
        <v>2530</v>
      </c>
      <c r="P189" s="64">
        <f>Table2245789101123456789101112131415161718192021222324252627282930313233343536373839404142434445464748495051[[#This Row],[PEMBULATAN]]*O189</f>
        <v>38456</v>
      </c>
    </row>
    <row r="190" spans="1:16" ht="26.25" customHeight="1" x14ac:dyDescent="0.2">
      <c r="A190" s="13"/>
      <c r="B190" s="73"/>
      <c r="C190" s="71" t="s">
        <v>6554</v>
      </c>
      <c r="D190" s="76" t="s">
        <v>69</v>
      </c>
      <c r="E190" s="12" t="s">
        <v>63</v>
      </c>
      <c r="F190" s="74" t="s">
        <v>523</v>
      </c>
      <c r="G190" s="12" t="s">
        <v>63</v>
      </c>
      <c r="H190" s="75" t="s">
        <v>5967</v>
      </c>
      <c r="I190" s="15">
        <v>72</v>
      </c>
      <c r="J190" s="15">
        <v>38</v>
      </c>
      <c r="K190" s="15">
        <v>12</v>
      </c>
      <c r="L190" s="15">
        <v>10</v>
      </c>
      <c r="M190" s="79">
        <v>8.2080000000000002</v>
      </c>
      <c r="N190" s="101">
        <v>10</v>
      </c>
      <c r="O190" s="63">
        <v>2530</v>
      </c>
      <c r="P190" s="64">
        <f>Table2245789101123456789101112131415161718192021222324252627282930313233343536373839404142434445464748495051[[#This Row],[PEMBULATAN]]*O190</f>
        <v>25300</v>
      </c>
    </row>
    <row r="191" spans="1:16" ht="26.25" customHeight="1" x14ac:dyDescent="0.2">
      <c r="A191" s="13"/>
      <c r="B191" s="73"/>
      <c r="C191" s="71" t="s">
        <v>6555</v>
      </c>
      <c r="D191" s="76" t="s">
        <v>69</v>
      </c>
      <c r="E191" s="12" t="s">
        <v>63</v>
      </c>
      <c r="F191" s="74" t="s">
        <v>523</v>
      </c>
      <c r="G191" s="12" t="s">
        <v>63</v>
      </c>
      <c r="H191" s="75" t="s">
        <v>5967</v>
      </c>
      <c r="I191" s="15">
        <v>75</v>
      </c>
      <c r="J191" s="15">
        <v>46</v>
      </c>
      <c r="K191" s="15">
        <v>21</v>
      </c>
      <c r="L191" s="15">
        <v>11</v>
      </c>
      <c r="M191" s="79">
        <v>18.112500000000001</v>
      </c>
      <c r="N191" s="101">
        <v>18.112500000000001</v>
      </c>
      <c r="O191" s="63">
        <v>2530</v>
      </c>
      <c r="P191" s="64">
        <f>Table2245789101123456789101112131415161718192021222324252627282930313233343536373839404142434445464748495051[[#This Row],[PEMBULATAN]]*O191</f>
        <v>45824.625</v>
      </c>
    </row>
    <row r="192" spans="1:16" ht="26.25" customHeight="1" x14ac:dyDescent="0.2">
      <c r="A192" s="13"/>
      <c r="B192" s="73"/>
      <c r="C192" s="71" t="s">
        <v>6556</v>
      </c>
      <c r="D192" s="76" t="s">
        <v>69</v>
      </c>
      <c r="E192" s="12" t="s">
        <v>63</v>
      </c>
      <c r="F192" s="74" t="s">
        <v>523</v>
      </c>
      <c r="G192" s="12" t="s">
        <v>63</v>
      </c>
      <c r="H192" s="75" t="s">
        <v>5967</v>
      </c>
      <c r="I192" s="15">
        <v>74</v>
      </c>
      <c r="J192" s="15">
        <v>28</v>
      </c>
      <c r="K192" s="15">
        <v>12</v>
      </c>
      <c r="L192" s="15">
        <v>4</v>
      </c>
      <c r="M192" s="79">
        <v>6.2160000000000002</v>
      </c>
      <c r="N192" s="101">
        <v>6.2160000000000002</v>
      </c>
      <c r="O192" s="63">
        <v>2530</v>
      </c>
      <c r="P192" s="64">
        <f>Table2245789101123456789101112131415161718192021222324252627282930313233343536373839404142434445464748495051[[#This Row],[PEMBULATAN]]*O192</f>
        <v>15726.480000000001</v>
      </c>
    </row>
    <row r="193" spans="1:16" ht="26.25" customHeight="1" x14ac:dyDescent="0.2">
      <c r="A193" s="13"/>
      <c r="B193" s="73"/>
      <c r="C193" s="71" t="s">
        <v>6557</v>
      </c>
      <c r="D193" s="76" t="s">
        <v>69</v>
      </c>
      <c r="E193" s="12" t="s">
        <v>63</v>
      </c>
      <c r="F193" s="74" t="s">
        <v>523</v>
      </c>
      <c r="G193" s="12" t="s">
        <v>63</v>
      </c>
      <c r="H193" s="75" t="s">
        <v>5967</v>
      </c>
      <c r="I193" s="15">
        <v>98</v>
      </c>
      <c r="J193" s="15">
        <v>60</v>
      </c>
      <c r="K193" s="15">
        <v>20</v>
      </c>
      <c r="L193" s="15">
        <v>26</v>
      </c>
      <c r="M193" s="79">
        <v>29.4</v>
      </c>
      <c r="N193" s="101">
        <v>30</v>
      </c>
      <c r="O193" s="63">
        <v>2530</v>
      </c>
      <c r="P193" s="64">
        <f>Table2245789101123456789101112131415161718192021222324252627282930313233343536373839404142434445464748495051[[#This Row],[PEMBULATAN]]*O193</f>
        <v>75900</v>
      </c>
    </row>
    <row r="194" spans="1:16" ht="26.25" customHeight="1" x14ac:dyDescent="0.2">
      <c r="A194" s="13"/>
      <c r="B194" s="73"/>
      <c r="C194" s="71" t="s">
        <v>6558</v>
      </c>
      <c r="D194" s="76" t="s">
        <v>69</v>
      </c>
      <c r="E194" s="12" t="s">
        <v>63</v>
      </c>
      <c r="F194" s="74" t="s">
        <v>523</v>
      </c>
      <c r="G194" s="12" t="s">
        <v>63</v>
      </c>
      <c r="H194" s="75" t="s">
        <v>5967</v>
      </c>
      <c r="I194" s="15">
        <v>61</v>
      </c>
      <c r="J194" s="15">
        <v>35</v>
      </c>
      <c r="K194" s="15">
        <v>28</v>
      </c>
      <c r="L194" s="15">
        <v>11</v>
      </c>
      <c r="M194" s="79">
        <v>14.945</v>
      </c>
      <c r="N194" s="101">
        <v>14.945</v>
      </c>
      <c r="O194" s="63">
        <v>2530</v>
      </c>
      <c r="P194" s="64">
        <f>Table2245789101123456789101112131415161718192021222324252627282930313233343536373839404142434445464748495051[[#This Row],[PEMBULATAN]]*O194</f>
        <v>37810.85</v>
      </c>
    </row>
    <row r="195" spans="1:16" ht="26.25" customHeight="1" x14ac:dyDescent="0.2">
      <c r="A195" s="13"/>
      <c r="B195" s="73"/>
      <c r="C195" s="71" t="s">
        <v>6559</v>
      </c>
      <c r="D195" s="76" t="s">
        <v>69</v>
      </c>
      <c r="E195" s="12" t="s">
        <v>63</v>
      </c>
      <c r="F195" s="74" t="s">
        <v>523</v>
      </c>
      <c r="G195" s="12" t="s">
        <v>63</v>
      </c>
      <c r="H195" s="75" t="s">
        <v>5967</v>
      </c>
      <c r="I195" s="15">
        <v>92</v>
      </c>
      <c r="J195" s="15">
        <v>60</v>
      </c>
      <c r="K195" s="15">
        <v>30</v>
      </c>
      <c r="L195" s="15">
        <v>15</v>
      </c>
      <c r="M195" s="79">
        <v>41.4</v>
      </c>
      <c r="N195" s="101">
        <v>42</v>
      </c>
      <c r="O195" s="63">
        <v>2530</v>
      </c>
      <c r="P195" s="64">
        <f>Table2245789101123456789101112131415161718192021222324252627282930313233343536373839404142434445464748495051[[#This Row],[PEMBULATAN]]*O195</f>
        <v>106260</v>
      </c>
    </row>
    <row r="196" spans="1:16" ht="26.25" customHeight="1" x14ac:dyDescent="0.2">
      <c r="A196" s="13"/>
      <c r="B196" s="73"/>
      <c r="C196" s="71" t="s">
        <v>6560</v>
      </c>
      <c r="D196" s="76" t="s">
        <v>69</v>
      </c>
      <c r="E196" s="12" t="s">
        <v>63</v>
      </c>
      <c r="F196" s="74" t="s">
        <v>523</v>
      </c>
      <c r="G196" s="12" t="s">
        <v>63</v>
      </c>
      <c r="H196" s="75" t="s">
        <v>5967</v>
      </c>
      <c r="I196" s="15">
        <v>67</v>
      </c>
      <c r="J196" s="15">
        <v>52</v>
      </c>
      <c r="K196" s="15">
        <v>20</v>
      </c>
      <c r="L196" s="15">
        <v>5</v>
      </c>
      <c r="M196" s="79">
        <v>17.420000000000002</v>
      </c>
      <c r="N196" s="101">
        <v>17.420000000000002</v>
      </c>
      <c r="O196" s="63">
        <v>2530</v>
      </c>
      <c r="P196" s="64">
        <f>Table2245789101123456789101112131415161718192021222324252627282930313233343536373839404142434445464748495051[[#This Row],[PEMBULATAN]]*O196</f>
        <v>44072.600000000006</v>
      </c>
    </row>
    <row r="197" spans="1:16" ht="26.25" customHeight="1" x14ac:dyDescent="0.2">
      <c r="A197" s="13"/>
      <c r="B197" s="73"/>
      <c r="C197" s="71" t="s">
        <v>6561</v>
      </c>
      <c r="D197" s="76" t="s">
        <v>69</v>
      </c>
      <c r="E197" s="12" t="s">
        <v>63</v>
      </c>
      <c r="F197" s="74" t="s">
        <v>523</v>
      </c>
      <c r="G197" s="12" t="s">
        <v>63</v>
      </c>
      <c r="H197" s="75" t="s">
        <v>5967</v>
      </c>
      <c r="I197" s="15">
        <v>98</v>
      </c>
      <c r="J197" s="15">
        <v>50</v>
      </c>
      <c r="K197" s="15">
        <v>21</v>
      </c>
      <c r="L197" s="15">
        <v>14</v>
      </c>
      <c r="M197" s="79">
        <v>25.725000000000001</v>
      </c>
      <c r="N197" s="101">
        <v>25.725000000000001</v>
      </c>
      <c r="O197" s="63">
        <v>2530</v>
      </c>
      <c r="P197" s="64">
        <f>Table2245789101123456789101112131415161718192021222324252627282930313233343536373839404142434445464748495051[[#This Row],[PEMBULATAN]]*O197</f>
        <v>65084.25</v>
      </c>
    </row>
    <row r="198" spans="1:16" ht="26.25" customHeight="1" x14ac:dyDescent="0.2">
      <c r="A198" s="13"/>
      <c r="B198" s="73"/>
      <c r="C198" s="71" t="s">
        <v>6562</v>
      </c>
      <c r="D198" s="76" t="s">
        <v>69</v>
      </c>
      <c r="E198" s="12" t="s">
        <v>63</v>
      </c>
      <c r="F198" s="74" t="s">
        <v>523</v>
      </c>
      <c r="G198" s="12" t="s">
        <v>63</v>
      </c>
      <c r="H198" s="75" t="s">
        <v>5967</v>
      </c>
      <c r="I198" s="15">
        <v>55</v>
      </c>
      <c r="J198" s="15">
        <v>43</v>
      </c>
      <c r="K198" s="15">
        <v>12</v>
      </c>
      <c r="L198" s="15">
        <v>3</v>
      </c>
      <c r="M198" s="79">
        <v>7.0949999999999998</v>
      </c>
      <c r="N198" s="101">
        <v>7.0949999999999998</v>
      </c>
      <c r="O198" s="63">
        <v>2530</v>
      </c>
      <c r="P198" s="64">
        <f>Table2245789101123456789101112131415161718192021222324252627282930313233343536373839404142434445464748495051[[#This Row],[PEMBULATAN]]*O198</f>
        <v>17950.349999999999</v>
      </c>
    </row>
    <row r="199" spans="1:16" ht="26.25" customHeight="1" x14ac:dyDescent="0.2">
      <c r="A199" s="13"/>
      <c r="B199" s="73"/>
      <c r="C199" s="71" t="s">
        <v>6563</v>
      </c>
      <c r="D199" s="76" t="s">
        <v>69</v>
      </c>
      <c r="E199" s="12" t="s">
        <v>63</v>
      </c>
      <c r="F199" s="74" t="s">
        <v>523</v>
      </c>
      <c r="G199" s="12" t="s">
        <v>63</v>
      </c>
      <c r="H199" s="75" t="s">
        <v>5967</v>
      </c>
      <c r="I199" s="15">
        <v>169</v>
      </c>
      <c r="J199" s="15">
        <v>83</v>
      </c>
      <c r="K199" s="15">
        <v>61</v>
      </c>
      <c r="L199" s="15">
        <v>50</v>
      </c>
      <c r="M199" s="79">
        <v>213.91175000000001</v>
      </c>
      <c r="N199" s="101">
        <v>213.91175000000001</v>
      </c>
      <c r="O199" s="63">
        <v>2530</v>
      </c>
      <c r="P199" s="64">
        <f>Table2245789101123456789101112131415161718192021222324252627282930313233343536373839404142434445464748495051[[#This Row],[PEMBULATAN]]*O199</f>
        <v>541196.72750000004</v>
      </c>
    </row>
    <row r="200" spans="1:16" ht="26.25" customHeight="1" x14ac:dyDescent="0.2">
      <c r="A200" s="13"/>
      <c r="B200" s="73"/>
      <c r="C200" s="71" t="s">
        <v>6564</v>
      </c>
      <c r="D200" s="76" t="s">
        <v>69</v>
      </c>
      <c r="E200" s="12" t="s">
        <v>63</v>
      </c>
      <c r="F200" s="74" t="s">
        <v>523</v>
      </c>
      <c r="G200" s="12" t="s">
        <v>63</v>
      </c>
      <c r="H200" s="75" t="s">
        <v>5967</v>
      </c>
      <c r="I200" s="15">
        <v>93</v>
      </c>
      <c r="J200" s="15">
        <v>61</v>
      </c>
      <c r="K200" s="15">
        <v>20</v>
      </c>
      <c r="L200" s="15">
        <v>11</v>
      </c>
      <c r="M200" s="79">
        <v>28.364999999999998</v>
      </c>
      <c r="N200" s="101">
        <v>29</v>
      </c>
      <c r="O200" s="63">
        <v>2530</v>
      </c>
      <c r="P200" s="64">
        <f>Table2245789101123456789101112131415161718192021222324252627282930313233343536373839404142434445464748495051[[#This Row],[PEMBULATAN]]*O200</f>
        <v>73370</v>
      </c>
    </row>
    <row r="201" spans="1:16" ht="26.25" customHeight="1" x14ac:dyDescent="0.2">
      <c r="A201" s="13"/>
      <c r="B201" s="73"/>
      <c r="C201" s="71" t="s">
        <v>6565</v>
      </c>
      <c r="D201" s="76" t="s">
        <v>69</v>
      </c>
      <c r="E201" s="12" t="s">
        <v>63</v>
      </c>
      <c r="F201" s="74" t="s">
        <v>523</v>
      </c>
      <c r="G201" s="12" t="s">
        <v>63</v>
      </c>
      <c r="H201" s="75" t="s">
        <v>5967</v>
      </c>
      <c r="I201" s="15">
        <v>59</v>
      </c>
      <c r="J201" s="15">
        <v>59</v>
      </c>
      <c r="K201" s="15">
        <v>23</v>
      </c>
      <c r="L201" s="15">
        <v>19</v>
      </c>
      <c r="M201" s="79">
        <v>20.015750000000001</v>
      </c>
      <c r="N201" s="101">
        <v>20.015750000000001</v>
      </c>
      <c r="O201" s="63">
        <v>2530</v>
      </c>
      <c r="P201" s="64">
        <f>Table2245789101123456789101112131415161718192021222324252627282930313233343536373839404142434445464748495051[[#This Row],[PEMBULATAN]]*O201</f>
        <v>50639.847500000003</v>
      </c>
    </row>
    <row r="202" spans="1:16" ht="26.25" customHeight="1" x14ac:dyDescent="0.2">
      <c r="A202" s="13"/>
      <c r="B202" s="73"/>
      <c r="C202" s="71" t="s">
        <v>6566</v>
      </c>
      <c r="D202" s="76" t="s">
        <v>69</v>
      </c>
      <c r="E202" s="12" t="s">
        <v>63</v>
      </c>
      <c r="F202" s="74" t="s">
        <v>523</v>
      </c>
      <c r="G202" s="12" t="s">
        <v>63</v>
      </c>
      <c r="H202" s="75" t="s">
        <v>5967</v>
      </c>
      <c r="I202" s="15">
        <v>35</v>
      </c>
      <c r="J202" s="15">
        <v>30</v>
      </c>
      <c r="K202" s="15">
        <v>30</v>
      </c>
      <c r="L202" s="15">
        <v>5</v>
      </c>
      <c r="M202" s="79">
        <v>7.875</v>
      </c>
      <c r="N202" s="101">
        <v>7.875</v>
      </c>
      <c r="O202" s="63">
        <v>2530</v>
      </c>
      <c r="P202" s="64">
        <f>Table2245789101123456789101112131415161718192021222324252627282930313233343536373839404142434445464748495051[[#This Row],[PEMBULATAN]]*O202</f>
        <v>19923.75</v>
      </c>
    </row>
    <row r="203" spans="1:16" ht="26.25" customHeight="1" x14ac:dyDescent="0.2">
      <c r="A203" s="13"/>
      <c r="B203" s="73"/>
      <c r="C203" s="71" t="s">
        <v>6567</v>
      </c>
      <c r="D203" s="76" t="s">
        <v>69</v>
      </c>
      <c r="E203" s="12" t="s">
        <v>63</v>
      </c>
      <c r="F203" s="74" t="s">
        <v>523</v>
      </c>
      <c r="G203" s="12" t="s">
        <v>63</v>
      </c>
      <c r="H203" s="75" t="s">
        <v>5967</v>
      </c>
      <c r="I203" s="15">
        <v>47</v>
      </c>
      <c r="J203" s="15">
        <v>34</v>
      </c>
      <c r="K203" s="15">
        <v>23</v>
      </c>
      <c r="L203" s="15">
        <v>9</v>
      </c>
      <c r="M203" s="79">
        <v>9.1884999999999994</v>
      </c>
      <c r="N203" s="101">
        <v>9.1884999999999994</v>
      </c>
      <c r="O203" s="63">
        <v>2530</v>
      </c>
      <c r="P203" s="64">
        <f>Table2245789101123456789101112131415161718192021222324252627282930313233343536373839404142434445464748495051[[#This Row],[PEMBULATAN]]*O203</f>
        <v>23246.904999999999</v>
      </c>
    </row>
    <row r="204" spans="1:16" ht="26.25" customHeight="1" x14ac:dyDescent="0.2">
      <c r="A204" s="13"/>
      <c r="B204" s="73"/>
      <c r="C204" s="71" t="s">
        <v>6568</v>
      </c>
      <c r="D204" s="76" t="s">
        <v>69</v>
      </c>
      <c r="E204" s="12" t="s">
        <v>63</v>
      </c>
      <c r="F204" s="74" t="s">
        <v>523</v>
      </c>
      <c r="G204" s="12" t="s">
        <v>63</v>
      </c>
      <c r="H204" s="75" t="s">
        <v>5967</v>
      </c>
      <c r="I204" s="15">
        <v>126</v>
      </c>
      <c r="J204" s="15">
        <v>32</v>
      </c>
      <c r="K204" s="15">
        <v>15</v>
      </c>
      <c r="L204" s="15">
        <v>3</v>
      </c>
      <c r="M204" s="79">
        <v>15.12</v>
      </c>
      <c r="N204" s="101">
        <v>15.12</v>
      </c>
      <c r="O204" s="63">
        <v>2530</v>
      </c>
      <c r="P204" s="64">
        <f>Table2245789101123456789101112131415161718192021222324252627282930313233343536373839404142434445464748495051[[#This Row],[PEMBULATAN]]*O204</f>
        <v>38253.599999999999</v>
      </c>
    </row>
    <row r="205" spans="1:16" ht="26.25" customHeight="1" x14ac:dyDescent="0.2">
      <c r="A205" s="13"/>
      <c r="B205" s="73"/>
      <c r="C205" s="71" t="s">
        <v>6569</v>
      </c>
      <c r="D205" s="76" t="s">
        <v>69</v>
      </c>
      <c r="E205" s="12" t="s">
        <v>63</v>
      </c>
      <c r="F205" s="74" t="s">
        <v>523</v>
      </c>
      <c r="G205" s="12" t="s">
        <v>63</v>
      </c>
      <c r="H205" s="75" t="s">
        <v>5967</v>
      </c>
      <c r="I205" s="15">
        <v>68</v>
      </c>
      <c r="J205" s="15">
        <v>51</v>
      </c>
      <c r="K205" s="15">
        <v>13</v>
      </c>
      <c r="L205" s="15">
        <v>8</v>
      </c>
      <c r="M205" s="79">
        <v>11.271000000000001</v>
      </c>
      <c r="N205" s="101">
        <v>11.271000000000001</v>
      </c>
      <c r="O205" s="63">
        <v>2530</v>
      </c>
      <c r="P205" s="64">
        <f>Table2245789101123456789101112131415161718192021222324252627282930313233343536373839404142434445464748495051[[#This Row],[PEMBULATAN]]*O205</f>
        <v>28515.63</v>
      </c>
    </row>
    <row r="206" spans="1:16" ht="26.25" customHeight="1" x14ac:dyDescent="0.2">
      <c r="A206" s="13"/>
      <c r="B206" s="73"/>
      <c r="C206" s="71" t="s">
        <v>6570</v>
      </c>
      <c r="D206" s="76" t="s">
        <v>69</v>
      </c>
      <c r="E206" s="12" t="s">
        <v>63</v>
      </c>
      <c r="F206" s="74" t="s">
        <v>523</v>
      </c>
      <c r="G206" s="12" t="s">
        <v>63</v>
      </c>
      <c r="H206" s="75" t="s">
        <v>5967</v>
      </c>
      <c r="I206" s="15">
        <v>87</v>
      </c>
      <c r="J206" s="15">
        <v>53</v>
      </c>
      <c r="K206" s="15">
        <v>12</v>
      </c>
      <c r="L206" s="15">
        <v>14</v>
      </c>
      <c r="M206" s="79">
        <v>13.833</v>
      </c>
      <c r="N206" s="101">
        <v>14</v>
      </c>
      <c r="O206" s="63">
        <v>2530</v>
      </c>
      <c r="P206" s="64">
        <f>Table2245789101123456789101112131415161718192021222324252627282930313233343536373839404142434445464748495051[[#This Row],[PEMBULATAN]]*O206</f>
        <v>35420</v>
      </c>
    </row>
    <row r="207" spans="1:16" ht="26.25" customHeight="1" x14ac:dyDescent="0.2">
      <c r="A207" s="13"/>
      <c r="B207" s="73"/>
      <c r="C207" s="71" t="s">
        <v>6571</v>
      </c>
      <c r="D207" s="76" t="s">
        <v>69</v>
      </c>
      <c r="E207" s="12" t="s">
        <v>63</v>
      </c>
      <c r="F207" s="74" t="s">
        <v>523</v>
      </c>
      <c r="G207" s="12" t="s">
        <v>63</v>
      </c>
      <c r="H207" s="75" t="s">
        <v>5967</v>
      </c>
      <c r="I207" s="15">
        <v>82</v>
      </c>
      <c r="J207" s="15">
        <v>52</v>
      </c>
      <c r="K207" s="15">
        <v>12</v>
      </c>
      <c r="L207" s="15">
        <v>6</v>
      </c>
      <c r="M207" s="79">
        <v>12.792</v>
      </c>
      <c r="N207" s="101">
        <v>12.792</v>
      </c>
      <c r="O207" s="63">
        <v>2530</v>
      </c>
      <c r="P207" s="64">
        <f>Table2245789101123456789101112131415161718192021222324252627282930313233343536373839404142434445464748495051[[#This Row],[PEMBULATAN]]*O207</f>
        <v>32363.759999999998</v>
      </c>
    </row>
    <row r="208" spans="1:16" ht="26.25" customHeight="1" x14ac:dyDescent="0.2">
      <c r="A208" s="13"/>
      <c r="B208" s="73"/>
      <c r="C208" s="71" t="s">
        <v>6572</v>
      </c>
      <c r="D208" s="76" t="s">
        <v>69</v>
      </c>
      <c r="E208" s="12" t="s">
        <v>63</v>
      </c>
      <c r="F208" s="74" t="s">
        <v>523</v>
      </c>
      <c r="G208" s="12" t="s">
        <v>63</v>
      </c>
      <c r="H208" s="75" t="s">
        <v>5967</v>
      </c>
      <c r="I208" s="15">
        <v>76</v>
      </c>
      <c r="J208" s="15">
        <v>60</v>
      </c>
      <c r="K208" s="15">
        <v>13</v>
      </c>
      <c r="L208" s="15">
        <v>8</v>
      </c>
      <c r="M208" s="79">
        <v>14.82</v>
      </c>
      <c r="N208" s="101">
        <v>14.82</v>
      </c>
      <c r="O208" s="63">
        <v>2530</v>
      </c>
      <c r="P208" s="64">
        <f>Table2245789101123456789101112131415161718192021222324252627282930313233343536373839404142434445464748495051[[#This Row],[PEMBULATAN]]*O208</f>
        <v>37494.6</v>
      </c>
    </row>
    <row r="209" spans="1:16" ht="26.25" customHeight="1" x14ac:dyDescent="0.2">
      <c r="A209" s="13"/>
      <c r="B209" s="73"/>
      <c r="C209" s="71" t="s">
        <v>6573</v>
      </c>
      <c r="D209" s="76" t="s">
        <v>69</v>
      </c>
      <c r="E209" s="12" t="s">
        <v>63</v>
      </c>
      <c r="F209" s="74" t="s">
        <v>523</v>
      </c>
      <c r="G209" s="12" t="s">
        <v>63</v>
      </c>
      <c r="H209" s="75" t="s">
        <v>5967</v>
      </c>
      <c r="I209" s="15">
        <v>73</v>
      </c>
      <c r="J209" s="15">
        <v>56</v>
      </c>
      <c r="K209" s="15">
        <v>15</v>
      </c>
      <c r="L209" s="15">
        <v>5</v>
      </c>
      <c r="M209" s="79">
        <v>15.33</v>
      </c>
      <c r="N209" s="101">
        <v>16</v>
      </c>
      <c r="O209" s="63">
        <v>2530</v>
      </c>
      <c r="P209" s="64">
        <f>Table2245789101123456789101112131415161718192021222324252627282930313233343536373839404142434445464748495051[[#This Row],[PEMBULATAN]]*O209</f>
        <v>40480</v>
      </c>
    </row>
    <row r="210" spans="1:16" ht="26.25" customHeight="1" x14ac:dyDescent="0.2">
      <c r="A210" s="13"/>
      <c r="B210" s="73"/>
      <c r="C210" s="71" t="s">
        <v>6574</v>
      </c>
      <c r="D210" s="76" t="s">
        <v>69</v>
      </c>
      <c r="E210" s="12" t="s">
        <v>63</v>
      </c>
      <c r="F210" s="74" t="s">
        <v>523</v>
      </c>
      <c r="G210" s="12" t="s">
        <v>63</v>
      </c>
      <c r="H210" s="75" t="s">
        <v>5967</v>
      </c>
      <c r="I210" s="15">
        <v>65</v>
      </c>
      <c r="J210" s="15">
        <v>60</v>
      </c>
      <c r="K210" s="15">
        <v>45</v>
      </c>
      <c r="L210" s="15">
        <v>24</v>
      </c>
      <c r="M210" s="79">
        <v>43.875</v>
      </c>
      <c r="N210" s="101">
        <v>43.875</v>
      </c>
      <c r="O210" s="63">
        <v>2530</v>
      </c>
      <c r="P210" s="64">
        <f>Table2245789101123456789101112131415161718192021222324252627282930313233343536373839404142434445464748495051[[#This Row],[PEMBULATAN]]*O210</f>
        <v>111003.75</v>
      </c>
    </row>
    <row r="211" spans="1:16" ht="26.25" customHeight="1" x14ac:dyDescent="0.2">
      <c r="A211" s="13"/>
      <c r="B211" s="73"/>
      <c r="C211" s="71" t="s">
        <v>6575</v>
      </c>
      <c r="D211" s="76" t="s">
        <v>69</v>
      </c>
      <c r="E211" s="12" t="s">
        <v>63</v>
      </c>
      <c r="F211" s="74" t="s">
        <v>523</v>
      </c>
      <c r="G211" s="12" t="s">
        <v>63</v>
      </c>
      <c r="H211" s="75" t="s">
        <v>5967</v>
      </c>
      <c r="I211" s="15">
        <v>76</v>
      </c>
      <c r="J211" s="15">
        <v>60</v>
      </c>
      <c r="K211" s="15">
        <v>30</v>
      </c>
      <c r="L211" s="15">
        <v>23</v>
      </c>
      <c r="M211" s="79">
        <v>34.200000000000003</v>
      </c>
      <c r="N211" s="101">
        <v>34.200000000000003</v>
      </c>
      <c r="O211" s="63">
        <v>2530</v>
      </c>
      <c r="P211" s="64">
        <f>Table2245789101123456789101112131415161718192021222324252627282930313233343536373839404142434445464748495051[[#This Row],[PEMBULATAN]]*O211</f>
        <v>86526</v>
      </c>
    </row>
    <row r="212" spans="1:16" ht="26.25" customHeight="1" x14ac:dyDescent="0.2">
      <c r="A212" s="13"/>
      <c r="B212" s="73"/>
      <c r="C212" s="71" t="s">
        <v>6576</v>
      </c>
      <c r="D212" s="76" t="s">
        <v>69</v>
      </c>
      <c r="E212" s="12" t="s">
        <v>63</v>
      </c>
      <c r="F212" s="74" t="s">
        <v>523</v>
      </c>
      <c r="G212" s="12" t="s">
        <v>63</v>
      </c>
      <c r="H212" s="75" t="s">
        <v>5967</v>
      </c>
      <c r="I212" s="15">
        <v>86</v>
      </c>
      <c r="J212" s="15">
        <v>48</v>
      </c>
      <c r="K212" s="15">
        <v>25</v>
      </c>
      <c r="L212" s="15">
        <v>19</v>
      </c>
      <c r="M212" s="79">
        <v>25.8</v>
      </c>
      <c r="N212" s="101">
        <v>25.8</v>
      </c>
      <c r="O212" s="63">
        <v>2530</v>
      </c>
      <c r="P212" s="64">
        <f>Table2245789101123456789101112131415161718192021222324252627282930313233343536373839404142434445464748495051[[#This Row],[PEMBULATAN]]*O212</f>
        <v>65274</v>
      </c>
    </row>
    <row r="213" spans="1:16" ht="26.25" customHeight="1" x14ac:dyDescent="0.2">
      <c r="A213" s="13"/>
      <c r="B213" s="73"/>
      <c r="C213" s="71" t="s">
        <v>6577</v>
      </c>
      <c r="D213" s="76" t="s">
        <v>69</v>
      </c>
      <c r="E213" s="12" t="s">
        <v>63</v>
      </c>
      <c r="F213" s="74" t="s">
        <v>523</v>
      </c>
      <c r="G213" s="12" t="s">
        <v>63</v>
      </c>
      <c r="H213" s="75" t="s">
        <v>5967</v>
      </c>
      <c r="I213" s="15">
        <v>84</v>
      </c>
      <c r="J213" s="15">
        <v>56</v>
      </c>
      <c r="K213" s="15">
        <v>50</v>
      </c>
      <c r="L213" s="15">
        <v>36</v>
      </c>
      <c r="M213" s="79">
        <v>58.8</v>
      </c>
      <c r="N213" s="101">
        <v>58.8</v>
      </c>
      <c r="O213" s="63">
        <v>2530</v>
      </c>
      <c r="P213" s="64">
        <f>Table2245789101123456789101112131415161718192021222324252627282930313233343536373839404142434445464748495051[[#This Row],[PEMBULATAN]]*O213</f>
        <v>148764</v>
      </c>
    </row>
    <row r="214" spans="1:16" ht="26.25" customHeight="1" x14ac:dyDescent="0.2">
      <c r="A214" s="13"/>
      <c r="B214" s="73"/>
      <c r="C214" s="71" t="s">
        <v>6578</v>
      </c>
      <c r="D214" s="76" t="s">
        <v>69</v>
      </c>
      <c r="E214" s="12" t="s">
        <v>63</v>
      </c>
      <c r="F214" s="74" t="s">
        <v>523</v>
      </c>
      <c r="G214" s="12" t="s">
        <v>63</v>
      </c>
      <c r="H214" s="75" t="s">
        <v>5967</v>
      </c>
      <c r="I214" s="15">
        <v>45</v>
      </c>
      <c r="J214" s="15">
        <v>41</v>
      </c>
      <c r="K214" s="15">
        <v>20</v>
      </c>
      <c r="L214" s="15">
        <v>4</v>
      </c>
      <c r="M214" s="79">
        <v>9.2249999999999996</v>
      </c>
      <c r="N214" s="101">
        <v>9.2249999999999996</v>
      </c>
      <c r="O214" s="63">
        <v>2530</v>
      </c>
      <c r="P214" s="64">
        <f>Table2245789101123456789101112131415161718192021222324252627282930313233343536373839404142434445464748495051[[#This Row],[PEMBULATAN]]*O214</f>
        <v>23339.25</v>
      </c>
    </row>
    <row r="215" spans="1:16" ht="26.25" customHeight="1" x14ac:dyDescent="0.2">
      <c r="A215" s="13"/>
      <c r="B215" s="106"/>
      <c r="C215" s="71" t="s">
        <v>6579</v>
      </c>
      <c r="D215" s="76" t="s">
        <v>69</v>
      </c>
      <c r="E215" s="12" t="s">
        <v>63</v>
      </c>
      <c r="F215" s="74" t="s">
        <v>523</v>
      </c>
      <c r="G215" s="12" t="s">
        <v>63</v>
      </c>
      <c r="H215" s="75" t="s">
        <v>5967</v>
      </c>
      <c r="I215" s="15">
        <v>35</v>
      </c>
      <c r="J215" s="15">
        <v>32</v>
      </c>
      <c r="K215" s="15">
        <v>36</v>
      </c>
      <c r="L215" s="15">
        <v>8</v>
      </c>
      <c r="M215" s="79">
        <v>10.08</v>
      </c>
      <c r="N215" s="101">
        <v>10.08</v>
      </c>
      <c r="O215" s="63">
        <v>2530</v>
      </c>
      <c r="P215" s="64">
        <f>Table2245789101123456789101112131415161718192021222324252627282930313233343536373839404142434445464748495051[[#This Row],[PEMBULATAN]]*O215</f>
        <v>25502.400000000001</v>
      </c>
    </row>
    <row r="216" spans="1:16" ht="26.25" customHeight="1" x14ac:dyDescent="0.2">
      <c r="A216" s="13"/>
      <c r="B216" s="73" t="s">
        <v>6580</v>
      </c>
      <c r="C216" s="71" t="s">
        <v>6581</v>
      </c>
      <c r="D216" s="76" t="s">
        <v>69</v>
      </c>
      <c r="E216" s="12" t="s">
        <v>63</v>
      </c>
      <c r="F216" s="74" t="s">
        <v>523</v>
      </c>
      <c r="G216" s="12" t="s">
        <v>63</v>
      </c>
      <c r="H216" s="75" t="s">
        <v>5967</v>
      </c>
      <c r="I216" s="15">
        <v>76</v>
      </c>
      <c r="J216" s="15">
        <v>59</v>
      </c>
      <c r="K216" s="15">
        <v>42</v>
      </c>
      <c r="L216" s="15">
        <v>31</v>
      </c>
      <c r="M216" s="79">
        <v>47.082000000000001</v>
      </c>
      <c r="N216" s="101">
        <v>47.082000000000001</v>
      </c>
      <c r="O216" s="63">
        <v>2530</v>
      </c>
      <c r="P216" s="64">
        <f>Table2245789101123456789101112131415161718192021222324252627282930313233343536373839404142434445464748495051[[#This Row],[PEMBULATAN]]*O216</f>
        <v>119117.46</v>
      </c>
    </row>
    <row r="217" spans="1:16" ht="26.25" customHeight="1" x14ac:dyDescent="0.2">
      <c r="A217" s="13"/>
      <c r="B217" s="73"/>
      <c r="C217" s="71" t="s">
        <v>6582</v>
      </c>
      <c r="D217" s="76" t="s">
        <v>69</v>
      </c>
      <c r="E217" s="12" t="s">
        <v>63</v>
      </c>
      <c r="F217" s="74" t="s">
        <v>523</v>
      </c>
      <c r="G217" s="12" t="s">
        <v>63</v>
      </c>
      <c r="H217" s="75" t="s">
        <v>5967</v>
      </c>
      <c r="I217" s="15">
        <v>76</v>
      </c>
      <c r="J217" s="15">
        <v>59</v>
      </c>
      <c r="K217" s="15">
        <v>42</v>
      </c>
      <c r="L217" s="15">
        <v>31</v>
      </c>
      <c r="M217" s="79">
        <v>47.082000000000001</v>
      </c>
      <c r="N217" s="101">
        <v>47.082000000000001</v>
      </c>
      <c r="O217" s="63">
        <v>2530</v>
      </c>
      <c r="P217" s="64">
        <f>Table2245789101123456789101112131415161718192021222324252627282930313233343536373839404142434445464748495051[[#This Row],[PEMBULATAN]]*O217</f>
        <v>119117.46</v>
      </c>
    </row>
    <row r="218" spans="1:16" ht="26.25" customHeight="1" x14ac:dyDescent="0.2">
      <c r="A218" s="13"/>
      <c r="B218" s="73"/>
      <c r="C218" s="71" t="s">
        <v>6583</v>
      </c>
      <c r="D218" s="76" t="s">
        <v>69</v>
      </c>
      <c r="E218" s="12" t="s">
        <v>63</v>
      </c>
      <c r="F218" s="74" t="s">
        <v>523</v>
      </c>
      <c r="G218" s="12" t="s">
        <v>63</v>
      </c>
      <c r="H218" s="75" t="s">
        <v>5967</v>
      </c>
      <c r="I218" s="15">
        <v>76</v>
      </c>
      <c r="J218" s="15">
        <v>59</v>
      </c>
      <c r="K218" s="15">
        <v>42</v>
      </c>
      <c r="L218" s="15">
        <v>31</v>
      </c>
      <c r="M218" s="79">
        <v>47.082000000000001</v>
      </c>
      <c r="N218" s="101">
        <v>47.082000000000001</v>
      </c>
      <c r="O218" s="63">
        <v>2530</v>
      </c>
      <c r="P218" s="64">
        <f>Table2245789101123456789101112131415161718192021222324252627282930313233343536373839404142434445464748495051[[#This Row],[PEMBULATAN]]*O218</f>
        <v>119117.46</v>
      </c>
    </row>
    <row r="219" spans="1:16" ht="26.25" customHeight="1" x14ac:dyDescent="0.2">
      <c r="A219" s="13"/>
      <c r="B219" s="73"/>
      <c r="C219" s="71" t="s">
        <v>6584</v>
      </c>
      <c r="D219" s="76" t="s">
        <v>69</v>
      </c>
      <c r="E219" s="12" t="s">
        <v>63</v>
      </c>
      <c r="F219" s="74" t="s">
        <v>523</v>
      </c>
      <c r="G219" s="12" t="s">
        <v>63</v>
      </c>
      <c r="H219" s="75" t="s">
        <v>5967</v>
      </c>
      <c r="I219" s="15">
        <v>85</v>
      </c>
      <c r="J219" s="15">
        <v>44</v>
      </c>
      <c r="K219" s="15">
        <v>46</v>
      </c>
      <c r="L219" s="15">
        <v>14</v>
      </c>
      <c r="M219" s="79">
        <v>43.01</v>
      </c>
      <c r="N219" s="101">
        <v>43.01</v>
      </c>
      <c r="O219" s="63">
        <v>2530</v>
      </c>
      <c r="P219" s="64">
        <f>Table2245789101123456789101112131415161718192021222324252627282930313233343536373839404142434445464748495051[[#This Row],[PEMBULATAN]]*O219</f>
        <v>108815.29999999999</v>
      </c>
    </row>
    <row r="220" spans="1:16" ht="26.25" customHeight="1" x14ac:dyDescent="0.2">
      <c r="A220" s="13"/>
      <c r="B220" s="106"/>
      <c r="C220" s="71" t="s">
        <v>6585</v>
      </c>
      <c r="D220" s="76" t="s">
        <v>69</v>
      </c>
      <c r="E220" s="12" t="s">
        <v>63</v>
      </c>
      <c r="F220" s="74" t="s">
        <v>523</v>
      </c>
      <c r="G220" s="12" t="s">
        <v>63</v>
      </c>
      <c r="H220" s="75" t="s">
        <v>5967</v>
      </c>
      <c r="I220" s="15">
        <v>110</v>
      </c>
      <c r="J220" s="15">
        <v>48</v>
      </c>
      <c r="K220" s="15">
        <v>59</v>
      </c>
      <c r="L220" s="15">
        <v>18</v>
      </c>
      <c r="M220" s="79">
        <v>77.88</v>
      </c>
      <c r="N220" s="101">
        <v>77.88</v>
      </c>
      <c r="O220" s="63">
        <v>2530</v>
      </c>
      <c r="P220" s="64">
        <f>Table2245789101123456789101112131415161718192021222324252627282930313233343536373839404142434445464748495051[[#This Row],[PEMBULATAN]]*O220</f>
        <v>197036.4</v>
      </c>
    </row>
    <row r="221" spans="1:16" ht="26.25" customHeight="1" x14ac:dyDescent="0.2">
      <c r="A221" s="13"/>
      <c r="B221" s="73" t="s">
        <v>6586</v>
      </c>
      <c r="C221" s="71" t="s">
        <v>6587</v>
      </c>
      <c r="D221" s="76" t="s">
        <v>69</v>
      </c>
      <c r="E221" s="12" t="s">
        <v>63</v>
      </c>
      <c r="F221" s="74" t="s">
        <v>523</v>
      </c>
      <c r="G221" s="12" t="s">
        <v>63</v>
      </c>
      <c r="H221" s="75" t="s">
        <v>5967</v>
      </c>
      <c r="I221" s="15">
        <v>82</v>
      </c>
      <c r="J221" s="15">
        <v>56</v>
      </c>
      <c r="K221" s="15">
        <v>30</v>
      </c>
      <c r="L221" s="15">
        <v>14</v>
      </c>
      <c r="M221" s="79">
        <v>34.44</v>
      </c>
      <c r="N221" s="101">
        <v>35</v>
      </c>
      <c r="O221" s="63">
        <v>2530</v>
      </c>
      <c r="P221" s="64">
        <f>Table2245789101123456789101112131415161718192021222324252627282930313233343536373839404142434445464748495051[[#This Row],[PEMBULATAN]]*O221</f>
        <v>88550</v>
      </c>
    </row>
    <row r="222" spans="1:16" ht="26.25" customHeight="1" x14ac:dyDescent="0.2">
      <c r="A222" s="13"/>
      <c r="B222" s="73"/>
      <c r="C222" s="71" t="s">
        <v>6588</v>
      </c>
      <c r="D222" s="76" t="s">
        <v>69</v>
      </c>
      <c r="E222" s="12" t="s">
        <v>63</v>
      </c>
      <c r="F222" s="74" t="s">
        <v>523</v>
      </c>
      <c r="G222" s="12" t="s">
        <v>63</v>
      </c>
      <c r="H222" s="75" t="s">
        <v>5967</v>
      </c>
      <c r="I222" s="15">
        <v>27</v>
      </c>
      <c r="J222" s="15">
        <v>5</v>
      </c>
      <c r="K222" s="15">
        <v>24</v>
      </c>
      <c r="L222" s="15">
        <v>1</v>
      </c>
      <c r="M222" s="79">
        <v>0.81</v>
      </c>
      <c r="N222" s="101">
        <v>1</v>
      </c>
      <c r="O222" s="63">
        <v>2530</v>
      </c>
      <c r="P222" s="64">
        <f>Table2245789101123456789101112131415161718192021222324252627282930313233343536373839404142434445464748495051[[#This Row],[PEMBULATAN]]*O222</f>
        <v>2530</v>
      </c>
    </row>
    <row r="223" spans="1:16" ht="26.25" customHeight="1" x14ac:dyDescent="0.2">
      <c r="A223" s="13"/>
      <c r="B223" s="73"/>
      <c r="C223" s="71" t="s">
        <v>6589</v>
      </c>
      <c r="D223" s="76" t="s">
        <v>69</v>
      </c>
      <c r="E223" s="12" t="s">
        <v>63</v>
      </c>
      <c r="F223" s="74" t="s">
        <v>523</v>
      </c>
      <c r="G223" s="12" t="s">
        <v>63</v>
      </c>
      <c r="H223" s="75" t="s">
        <v>5967</v>
      </c>
      <c r="I223" s="15">
        <v>65</v>
      </c>
      <c r="J223" s="15">
        <v>53</v>
      </c>
      <c r="K223" s="15">
        <v>26</v>
      </c>
      <c r="L223" s="15">
        <v>16</v>
      </c>
      <c r="M223" s="79">
        <v>22.392499999999998</v>
      </c>
      <c r="N223" s="101">
        <v>23</v>
      </c>
      <c r="O223" s="63">
        <v>2530</v>
      </c>
      <c r="P223" s="64">
        <f>Table2245789101123456789101112131415161718192021222324252627282930313233343536373839404142434445464748495051[[#This Row],[PEMBULATAN]]*O223</f>
        <v>58190</v>
      </c>
    </row>
    <row r="224" spans="1:16" ht="26.25" customHeight="1" x14ac:dyDescent="0.2">
      <c r="A224" s="13"/>
      <c r="B224" s="73"/>
      <c r="C224" s="71" t="s">
        <v>6590</v>
      </c>
      <c r="D224" s="76" t="s">
        <v>69</v>
      </c>
      <c r="E224" s="12" t="s">
        <v>63</v>
      </c>
      <c r="F224" s="74" t="s">
        <v>523</v>
      </c>
      <c r="G224" s="12" t="s">
        <v>63</v>
      </c>
      <c r="H224" s="75" t="s">
        <v>5967</v>
      </c>
      <c r="I224" s="15">
        <v>30</v>
      </c>
      <c r="J224" s="15">
        <v>30</v>
      </c>
      <c r="K224" s="15">
        <v>20</v>
      </c>
      <c r="L224" s="15">
        <v>6</v>
      </c>
      <c r="M224" s="79">
        <v>4.5</v>
      </c>
      <c r="N224" s="101">
        <v>6</v>
      </c>
      <c r="O224" s="63">
        <v>2530</v>
      </c>
      <c r="P224" s="64">
        <f>Table2245789101123456789101112131415161718192021222324252627282930313233343536373839404142434445464748495051[[#This Row],[PEMBULATAN]]*O224</f>
        <v>15180</v>
      </c>
    </row>
    <row r="225" spans="1:16" ht="26.25" customHeight="1" x14ac:dyDescent="0.2">
      <c r="A225" s="13"/>
      <c r="B225" s="73"/>
      <c r="C225" s="71" t="s">
        <v>6591</v>
      </c>
      <c r="D225" s="76" t="s">
        <v>69</v>
      </c>
      <c r="E225" s="12" t="s">
        <v>63</v>
      </c>
      <c r="F225" s="74" t="s">
        <v>523</v>
      </c>
      <c r="G225" s="12" t="s">
        <v>63</v>
      </c>
      <c r="H225" s="75" t="s">
        <v>5967</v>
      </c>
      <c r="I225" s="15">
        <v>73</v>
      </c>
      <c r="J225" s="15">
        <v>40</v>
      </c>
      <c r="K225" s="15">
        <v>30</v>
      </c>
      <c r="L225" s="15">
        <v>13</v>
      </c>
      <c r="M225" s="79">
        <v>21.9</v>
      </c>
      <c r="N225" s="101">
        <v>21.9</v>
      </c>
      <c r="O225" s="63">
        <v>2530</v>
      </c>
      <c r="P225" s="64">
        <f>Table2245789101123456789101112131415161718192021222324252627282930313233343536373839404142434445464748495051[[#This Row],[PEMBULATAN]]*O225</f>
        <v>55407</v>
      </c>
    </row>
    <row r="226" spans="1:16" ht="26.25" customHeight="1" x14ac:dyDescent="0.2">
      <c r="A226" s="13"/>
      <c r="B226" s="73"/>
      <c r="C226" s="71" t="s">
        <v>6592</v>
      </c>
      <c r="D226" s="76" t="s">
        <v>69</v>
      </c>
      <c r="E226" s="12" t="s">
        <v>63</v>
      </c>
      <c r="F226" s="74" t="s">
        <v>523</v>
      </c>
      <c r="G226" s="12" t="s">
        <v>63</v>
      </c>
      <c r="H226" s="75" t="s">
        <v>5967</v>
      </c>
      <c r="I226" s="15">
        <v>50</v>
      </c>
      <c r="J226" s="15">
        <v>55</v>
      </c>
      <c r="K226" s="15">
        <v>23</v>
      </c>
      <c r="L226" s="15">
        <v>12</v>
      </c>
      <c r="M226" s="79">
        <v>15.8125</v>
      </c>
      <c r="N226" s="101">
        <v>15.8125</v>
      </c>
      <c r="O226" s="63">
        <v>2530</v>
      </c>
      <c r="P226" s="64">
        <f>Table2245789101123456789101112131415161718192021222324252627282930313233343536373839404142434445464748495051[[#This Row],[PEMBULATAN]]*O226</f>
        <v>40005.625</v>
      </c>
    </row>
    <row r="227" spans="1:16" ht="26.25" customHeight="1" x14ac:dyDescent="0.2">
      <c r="A227" s="13"/>
      <c r="B227" s="73"/>
      <c r="C227" s="71" t="s">
        <v>6593</v>
      </c>
      <c r="D227" s="76" t="s">
        <v>69</v>
      </c>
      <c r="E227" s="12" t="s">
        <v>63</v>
      </c>
      <c r="F227" s="74" t="s">
        <v>523</v>
      </c>
      <c r="G227" s="12" t="s">
        <v>63</v>
      </c>
      <c r="H227" s="75" t="s">
        <v>5967</v>
      </c>
      <c r="I227" s="15">
        <v>85</v>
      </c>
      <c r="J227" s="15">
        <v>54</v>
      </c>
      <c r="K227" s="15">
        <v>30</v>
      </c>
      <c r="L227" s="15">
        <v>21</v>
      </c>
      <c r="M227" s="79">
        <v>34.424999999999997</v>
      </c>
      <c r="N227" s="101">
        <v>35</v>
      </c>
      <c r="O227" s="63">
        <v>2530</v>
      </c>
      <c r="P227" s="64">
        <f>Table2245789101123456789101112131415161718192021222324252627282930313233343536373839404142434445464748495051[[#This Row],[PEMBULATAN]]*O227</f>
        <v>88550</v>
      </c>
    </row>
    <row r="228" spans="1:16" ht="26.25" customHeight="1" x14ac:dyDescent="0.2">
      <c r="A228" s="13"/>
      <c r="B228" s="73"/>
      <c r="C228" s="71" t="s">
        <v>6594</v>
      </c>
      <c r="D228" s="76" t="s">
        <v>69</v>
      </c>
      <c r="E228" s="12" t="s">
        <v>63</v>
      </c>
      <c r="F228" s="74" t="s">
        <v>523</v>
      </c>
      <c r="G228" s="12" t="s">
        <v>63</v>
      </c>
      <c r="H228" s="75" t="s">
        <v>5967</v>
      </c>
      <c r="I228" s="15">
        <v>40</v>
      </c>
      <c r="J228" s="15">
        <v>39</v>
      </c>
      <c r="K228" s="15">
        <v>14</v>
      </c>
      <c r="L228" s="15">
        <v>11</v>
      </c>
      <c r="M228" s="79">
        <v>5.46</v>
      </c>
      <c r="N228" s="101">
        <v>11</v>
      </c>
      <c r="O228" s="63">
        <v>2530</v>
      </c>
      <c r="P228" s="64">
        <f>Table2245789101123456789101112131415161718192021222324252627282930313233343536373839404142434445464748495051[[#This Row],[PEMBULATAN]]*O228</f>
        <v>27830</v>
      </c>
    </row>
    <row r="229" spans="1:16" ht="26.25" customHeight="1" x14ac:dyDescent="0.2">
      <c r="A229" s="13"/>
      <c r="B229" s="73"/>
      <c r="C229" s="71" t="s">
        <v>6595</v>
      </c>
      <c r="D229" s="76" t="s">
        <v>69</v>
      </c>
      <c r="E229" s="12" t="s">
        <v>63</v>
      </c>
      <c r="F229" s="74" t="s">
        <v>523</v>
      </c>
      <c r="G229" s="12" t="s">
        <v>63</v>
      </c>
      <c r="H229" s="75" t="s">
        <v>5967</v>
      </c>
      <c r="I229" s="15">
        <v>40</v>
      </c>
      <c r="J229" s="15">
        <v>28</v>
      </c>
      <c r="K229" s="15">
        <v>18</v>
      </c>
      <c r="L229" s="15">
        <v>5</v>
      </c>
      <c r="M229" s="79">
        <v>5.04</v>
      </c>
      <c r="N229" s="101">
        <v>5.04</v>
      </c>
      <c r="O229" s="63">
        <v>2530</v>
      </c>
      <c r="P229" s="64">
        <f>Table2245789101123456789101112131415161718192021222324252627282930313233343536373839404142434445464748495051[[#This Row],[PEMBULATAN]]*O229</f>
        <v>12751.2</v>
      </c>
    </row>
    <row r="230" spans="1:16" ht="26.25" customHeight="1" x14ac:dyDescent="0.2">
      <c r="A230" s="13"/>
      <c r="B230" s="73"/>
      <c r="C230" s="71" t="s">
        <v>6596</v>
      </c>
      <c r="D230" s="76" t="s">
        <v>69</v>
      </c>
      <c r="E230" s="12" t="s">
        <v>63</v>
      </c>
      <c r="F230" s="74" t="s">
        <v>523</v>
      </c>
      <c r="G230" s="12" t="s">
        <v>63</v>
      </c>
      <c r="H230" s="75" t="s">
        <v>5967</v>
      </c>
      <c r="I230" s="15">
        <v>40</v>
      </c>
      <c r="J230" s="15">
        <v>28</v>
      </c>
      <c r="K230" s="15">
        <v>18</v>
      </c>
      <c r="L230" s="15">
        <v>5</v>
      </c>
      <c r="M230" s="79">
        <v>5.04</v>
      </c>
      <c r="N230" s="101">
        <v>5.04</v>
      </c>
      <c r="O230" s="63">
        <v>2530</v>
      </c>
      <c r="P230" s="64">
        <f>Table2245789101123456789101112131415161718192021222324252627282930313233343536373839404142434445464748495051[[#This Row],[PEMBULATAN]]*O230</f>
        <v>12751.2</v>
      </c>
    </row>
    <row r="231" spans="1:16" ht="26.25" customHeight="1" x14ac:dyDescent="0.2">
      <c r="A231" s="13"/>
      <c r="B231" s="73"/>
      <c r="C231" s="71" t="s">
        <v>6597</v>
      </c>
      <c r="D231" s="76" t="s">
        <v>69</v>
      </c>
      <c r="E231" s="12" t="s">
        <v>63</v>
      </c>
      <c r="F231" s="74" t="s">
        <v>523</v>
      </c>
      <c r="G231" s="12" t="s">
        <v>63</v>
      </c>
      <c r="H231" s="75" t="s">
        <v>5967</v>
      </c>
      <c r="I231" s="15">
        <v>40</v>
      </c>
      <c r="J231" s="15">
        <v>28</v>
      </c>
      <c r="K231" s="15">
        <v>18</v>
      </c>
      <c r="L231" s="15">
        <v>7</v>
      </c>
      <c r="M231" s="79">
        <v>5.04</v>
      </c>
      <c r="N231" s="101">
        <v>7</v>
      </c>
      <c r="O231" s="63">
        <v>2530</v>
      </c>
      <c r="P231" s="64">
        <f>Table2245789101123456789101112131415161718192021222324252627282930313233343536373839404142434445464748495051[[#This Row],[PEMBULATAN]]*O231</f>
        <v>17710</v>
      </c>
    </row>
    <row r="232" spans="1:16" ht="26.25" customHeight="1" x14ac:dyDescent="0.2">
      <c r="A232" s="13"/>
      <c r="B232" s="73"/>
      <c r="C232" s="71" t="s">
        <v>6598</v>
      </c>
      <c r="D232" s="76" t="s">
        <v>69</v>
      </c>
      <c r="E232" s="12" t="s">
        <v>63</v>
      </c>
      <c r="F232" s="74" t="s">
        <v>523</v>
      </c>
      <c r="G232" s="12" t="s">
        <v>63</v>
      </c>
      <c r="H232" s="75" t="s">
        <v>5967</v>
      </c>
      <c r="I232" s="15">
        <v>40</v>
      </c>
      <c r="J232" s="15">
        <v>28</v>
      </c>
      <c r="K232" s="15">
        <v>18</v>
      </c>
      <c r="L232" s="15">
        <v>5</v>
      </c>
      <c r="M232" s="79">
        <v>5.04</v>
      </c>
      <c r="N232" s="101">
        <v>5.04</v>
      </c>
      <c r="O232" s="63">
        <v>2530</v>
      </c>
      <c r="P232" s="64">
        <f>Table2245789101123456789101112131415161718192021222324252627282930313233343536373839404142434445464748495051[[#This Row],[PEMBULATAN]]*O232</f>
        <v>12751.2</v>
      </c>
    </row>
    <row r="233" spans="1:16" ht="26.25" customHeight="1" x14ac:dyDescent="0.2">
      <c r="A233" s="13"/>
      <c r="B233" s="73"/>
      <c r="C233" s="71" t="s">
        <v>6599</v>
      </c>
      <c r="D233" s="76" t="s">
        <v>69</v>
      </c>
      <c r="E233" s="12" t="s">
        <v>63</v>
      </c>
      <c r="F233" s="74" t="s">
        <v>523</v>
      </c>
      <c r="G233" s="12" t="s">
        <v>63</v>
      </c>
      <c r="H233" s="75" t="s">
        <v>5967</v>
      </c>
      <c r="I233" s="15">
        <v>40</v>
      </c>
      <c r="J233" s="15">
        <v>28</v>
      </c>
      <c r="K233" s="15">
        <v>18</v>
      </c>
      <c r="L233" s="15">
        <v>5</v>
      </c>
      <c r="M233" s="79">
        <v>5.04</v>
      </c>
      <c r="N233" s="101">
        <v>5.04</v>
      </c>
      <c r="O233" s="63">
        <v>2530</v>
      </c>
      <c r="P233" s="64">
        <f>Table2245789101123456789101112131415161718192021222324252627282930313233343536373839404142434445464748495051[[#This Row],[PEMBULATAN]]*O233</f>
        <v>12751.2</v>
      </c>
    </row>
    <row r="234" spans="1:16" ht="22.5" customHeight="1" x14ac:dyDescent="0.2">
      <c r="A234" s="165" t="s">
        <v>30</v>
      </c>
      <c r="B234" s="166"/>
      <c r="C234" s="166"/>
      <c r="D234" s="166"/>
      <c r="E234" s="166"/>
      <c r="F234" s="166"/>
      <c r="G234" s="166"/>
      <c r="H234" s="166"/>
      <c r="I234" s="166"/>
      <c r="J234" s="166"/>
      <c r="K234" s="166"/>
      <c r="L234" s="167"/>
      <c r="M234" s="77">
        <f>SUBTOTAL(109,Table2245789101123456789101112131415161718192021222324252627282930313233343536373839404142434445464748495051[KG VOLUME])</f>
        <v>4284.8359999999993</v>
      </c>
      <c r="N234" s="67">
        <f>SUM(N3:N233)</f>
        <v>4420.3802499999993</v>
      </c>
      <c r="O234" s="168">
        <f>SUM(P3:P233)</f>
        <v>11183562.032500001</v>
      </c>
      <c r="P234" s="169"/>
    </row>
    <row r="235" spans="1:16" ht="18" customHeight="1" x14ac:dyDescent="0.2">
      <c r="A235" s="84"/>
      <c r="B235" s="55" t="s">
        <v>42</v>
      </c>
      <c r="C235" s="54"/>
      <c r="D235" s="56" t="s">
        <v>43</v>
      </c>
      <c r="E235" s="84"/>
      <c r="F235" s="84"/>
      <c r="G235" s="84"/>
      <c r="H235" s="84"/>
      <c r="I235" s="84"/>
      <c r="J235" s="84"/>
      <c r="K235" s="84"/>
      <c r="L235" s="84"/>
      <c r="M235" s="85"/>
      <c r="N235" s="86" t="s">
        <v>51</v>
      </c>
      <c r="O235" s="87"/>
      <c r="P235" s="87">
        <v>0</v>
      </c>
    </row>
    <row r="236" spans="1:16" ht="18" customHeight="1" thickBot="1" x14ac:dyDescent="0.25">
      <c r="A236" s="84"/>
      <c r="B236" s="55"/>
      <c r="C236" s="54"/>
      <c r="D236" s="56"/>
      <c r="E236" s="84"/>
      <c r="F236" s="84"/>
      <c r="G236" s="84"/>
      <c r="H236" s="84"/>
      <c r="I236" s="84"/>
      <c r="J236" s="84"/>
      <c r="K236" s="84"/>
      <c r="L236" s="84"/>
      <c r="M236" s="85"/>
      <c r="N236" s="88" t="s">
        <v>52</v>
      </c>
      <c r="O236" s="89"/>
      <c r="P236" s="89">
        <f>O234-P235</f>
        <v>11183562.032500001</v>
      </c>
    </row>
    <row r="237" spans="1:16" ht="18" customHeight="1" x14ac:dyDescent="0.2">
      <c r="A237" s="10"/>
      <c r="H237" s="62"/>
      <c r="N237" s="61" t="s">
        <v>31</v>
      </c>
      <c r="P237" s="68">
        <f>P236*1%</f>
        <v>111835.62032500001</v>
      </c>
    </row>
    <row r="238" spans="1:16" ht="18" customHeight="1" thickBot="1" x14ac:dyDescent="0.25">
      <c r="A238" s="10"/>
      <c r="H238" s="62"/>
      <c r="N238" s="61" t="s">
        <v>53</v>
      </c>
      <c r="P238" s="70">
        <f>P236*2%</f>
        <v>223671.24065000002</v>
      </c>
    </row>
    <row r="239" spans="1:16" ht="18" customHeight="1" x14ac:dyDescent="0.2">
      <c r="A239" s="10"/>
      <c r="H239" s="62"/>
      <c r="N239" s="65" t="s">
        <v>32</v>
      </c>
      <c r="O239" s="66"/>
      <c r="P239" s="69">
        <f>P236+P237-P238</f>
        <v>11071726.412175</v>
      </c>
    </row>
    <row r="241" spans="1:16" x14ac:dyDescent="0.2">
      <c r="A241" s="10"/>
      <c r="H241" s="62"/>
      <c r="P241" s="70"/>
    </row>
    <row r="242" spans="1:16" x14ac:dyDescent="0.2">
      <c r="A242" s="10"/>
      <c r="H242" s="62"/>
      <c r="O242" s="57"/>
      <c r="P242" s="70"/>
    </row>
    <row r="243" spans="1:16" s="3" customFormat="1" x14ac:dyDescent="0.25">
      <c r="A243" s="10"/>
      <c r="B243" s="2"/>
      <c r="C243" s="2"/>
      <c r="E243" s="11"/>
      <c r="H243" s="62"/>
      <c r="N243" s="14"/>
      <c r="O243" s="14"/>
      <c r="P243" s="14"/>
    </row>
    <row r="244" spans="1:16" s="3" customFormat="1" x14ac:dyDescent="0.25">
      <c r="A244" s="10"/>
      <c r="B244" s="2"/>
      <c r="C244" s="2"/>
      <c r="E244" s="11"/>
      <c r="H244" s="62"/>
      <c r="N244" s="14"/>
      <c r="O244" s="14"/>
      <c r="P244" s="14"/>
    </row>
    <row r="245" spans="1:16" s="3" customFormat="1" x14ac:dyDescent="0.25">
      <c r="A245" s="10"/>
      <c r="B245" s="2"/>
      <c r="C245" s="2"/>
      <c r="E245" s="11"/>
      <c r="H245" s="62"/>
      <c r="N245" s="14"/>
      <c r="O245" s="14"/>
      <c r="P245" s="14"/>
    </row>
    <row r="246" spans="1:16" s="3" customFormat="1" x14ac:dyDescent="0.25">
      <c r="A246" s="10"/>
      <c r="B246" s="2"/>
      <c r="C246" s="2"/>
      <c r="E246" s="11"/>
      <c r="H246" s="62"/>
      <c r="N246" s="14"/>
      <c r="O246" s="14"/>
      <c r="P246" s="14"/>
    </row>
    <row r="247" spans="1:16" s="3" customFormat="1" x14ac:dyDescent="0.25">
      <c r="A247" s="10"/>
      <c r="B247" s="2"/>
      <c r="C247" s="2"/>
      <c r="E247" s="11"/>
      <c r="H247" s="62"/>
      <c r="N247" s="14"/>
      <c r="O247" s="14"/>
      <c r="P247" s="14"/>
    </row>
    <row r="248" spans="1:16" s="3" customFormat="1" x14ac:dyDescent="0.25">
      <c r="A248" s="10"/>
      <c r="B248" s="2"/>
      <c r="C248" s="2"/>
      <c r="E248" s="11"/>
      <c r="H248" s="62"/>
      <c r="N248" s="14"/>
      <c r="O248" s="14"/>
      <c r="P248" s="14"/>
    </row>
    <row r="249" spans="1:16" s="3" customFormat="1" x14ac:dyDescent="0.25">
      <c r="A249" s="10"/>
      <c r="B249" s="2"/>
      <c r="C249" s="2"/>
      <c r="E249" s="11"/>
      <c r="H249" s="62"/>
      <c r="N249" s="14"/>
      <c r="O249" s="14"/>
      <c r="P249" s="14"/>
    </row>
    <row r="250" spans="1:16" s="3" customFormat="1" x14ac:dyDescent="0.25">
      <c r="A250" s="10"/>
      <c r="B250" s="2"/>
      <c r="C250" s="2"/>
      <c r="E250" s="11"/>
      <c r="H250" s="62"/>
      <c r="N250" s="14"/>
      <c r="O250" s="14"/>
      <c r="P250" s="14"/>
    </row>
    <row r="251" spans="1:16" s="3" customFormat="1" x14ac:dyDescent="0.25">
      <c r="A251" s="10"/>
      <c r="B251" s="2"/>
      <c r="C251" s="2"/>
      <c r="E251" s="11"/>
      <c r="H251" s="62"/>
      <c r="N251" s="14"/>
      <c r="O251" s="14"/>
      <c r="P251" s="14"/>
    </row>
    <row r="252" spans="1:16" s="3" customFormat="1" x14ac:dyDescent="0.25">
      <c r="A252" s="10"/>
      <c r="B252" s="2"/>
      <c r="C252" s="2"/>
      <c r="E252" s="11"/>
      <c r="H252" s="62"/>
      <c r="N252" s="14"/>
      <c r="O252" s="14"/>
      <c r="P252" s="14"/>
    </row>
    <row r="253" spans="1:16" s="3" customFormat="1" x14ac:dyDescent="0.25">
      <c r="A253" s="10"/>
      <c r="B253" s="2"/>
      <c r="C253" s="2"/>
      <c r="E253" s="11"/>
      <c r="H253" s="62"/>
      <c r="N253" s="14"/>
      <c r="O253" s="14"/>
      <c r="P253" s="14"/>
    </row>
    <row r="254" spans="1:16" s="3" customFormat="1" x14ac:dyDescent="0.25">
      <c r="A254" s="10"/>
      <c r="B254" s="2"/>
      <c r="C254" s="2"/>
      <c r="E254" s="11"/>
      <c r="H254" s="62"/>
      <c r="N254" s="14"/>
      <c r="O254" s="14"/>
      <c r="P254" s="14"/>
    </row>
  </sheetData>
  <mergeCells count="2">
    <mergeCell ref="A234:L234"/>
    <mergeCell ref="O234:P234"/>
  </mergeCells>
  <conditionalFormatting sqref="B3:B233">
    <cfRule type="duplicateValues" dxfId="177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23"/>
  <sheetViews>
    <sheetView zoomScale="110" zoomScaleNormal="110" workbookViewId="0">
      <pane xSplit="3" ySplit="2" topLeftCell="D102" activePane="bottomRight" state="frozen"/>
      <selection pane="topRight" activeCell="B1" sqref="B1"/>
      <selection pane="bottomLeft" activeCell="A3" sqref="A3"/>
      <selection pane="bottomRight" activeCell="A3" sqref="A3:XFD102"/>
    </sheetView>
  </sheetViews>
  <sheetFormatPr defaultRowHeight="15" x14ac:dyDescent="0.2"/>
  <cols>
    <col min="1" max="1" width="8" style="4" customWidth="1"/>
    <col min="2" max="2" width="20.42578125" style="2" customWidth="1"/>
    <col min="3" max="3" width="15.57031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4.75" customHeight="1" x14ac:dyDescent="0.2">
      <c r="A3" s="81">
        <v>403929</v>
      </c>
      <c r="B3" s="72" t="s">
        <v>6600</v>
      </c>
      <c r="C3" s="8" t="s">
        <v>6601</v>
      </c>
      <c r="D3" s="74" t="s">
        <v>69</v>
      </c>
      <c r="E3" s="12" t="s">
        <v>61</v>
      </c>
      <c r="F3" s="74" t="s">
        <v>523</v>
      </c>
      <c r="G3" s="12" t="s">
        <v>64</v>
      </c>
      <c r="H3" s="9" t="s">
        <v>6350</v>
      </c>
      <c r="I3" s="1">
        <v>94</v>
      </c>
      <c r="J3" s="1">
        <v>91</v>
      </c>
      <c r="K3" s="1">
        <v>28</v>
      </c>
      <c r="L3" s="1">
        <v>21</v>
      </c>
      <c r="M3" s="78">
        <v>59.878</v>
      </c>
      <c r="N3" s="101">
        <v>59.878</v>
      </c>
      <c r="O3" s="63">
        <v>2530</v>
      </c>
      <c r="P3" s="64">
        <f>Table224578910112345678910111213141516171819202122232425262728293031323334353637383940414243444546474849505152[[#This Row],[PEMBULATAN]]*O3</f>
        <v>151491.34</v>
      </c>
    </row>
    <row r="4" spans="1:16" ht="24.75" customHeight="1" x14ac:dyDescent="0.2">
      <c r="A4" s="13"/>
      <c r="B4" s="73"/>
      <c r="C4" s="71" t="s">
        <v>6602</v>
      </c>
      <c r="D4" s="76" t="s">
        <v>69</v>
      </c>
      <c r="E4" s="12" t="s">
        <v>61</v>
      </c>
      <c r="F4" s="74" t="s">
        <v>523</v>
      </c>
      <c r="G4" s="12" t="s">
        <v>64</v>
      </c>
      <c r="H4" s="75" t="s">
        <v>6350</v>
      </c>
      <c r="I4" s="15">
        <v>92</v>
      </c>
      <c r="J4" s="15">
        <v>62</v>
      </c>
      <c r="K4" s="15">
        <v>27</v>
      </c>
      <c r="L4" s="15">
        <v>15</v>
      </c>
      <c r="M4" s="79">
        <v>38.502000000000002</v>
      </c>
      <c r="N4" s="101">
        <v>38.502000000000002</v>
      </c>
      <c r="O4" s="63">
        <v>2530</v>
      </c>
      <c r="P4" s="64">
        <f>Table224578910112345678910111213141516171819202122232425262728293031323334353637383940414243444546474849505152[[#This Row],[PEMBULATAN]]*O4</f>
        <v>97410.060000000012</v>
      </c>
    </row>
    <row r="5" spans="1:16" ht="24.75" customHeight="1" x14ac:dyDescent="0.2">
      <c r="A5" s="13"/>
      <c r="B5" s="73"/>
      <c r="C5" s="71" t="s">
        <v>6603</v>
      </c>
      <c r="D5" s="76" t="s">
        <v>69</v>
      </c>
      <c r="E5" s="12" t="s">
        <v>61</v>
      </c>
      <c r="F5" s="74" t="s">
        <v>523</v>
      </c>
      <c r="G5" s="12" t="s">
        <v>64</v>
      </c>
      <c r="H5" s="75" t="s">
        <v>6350</v>
      </c>
      <c r="I5" s="15">
        <v>48</v>
      </c>
      <c r="J5" s="15">
        <v>48</v>
      </c>
      <c r="K5" s="15">
        <v>10</v>
      </c>
      <c r="L5" s="15">
        <v>4</v>
      </c>
      <c r="M5" s="79">
        <v>5.76</v>
      </c>
      <c r="N5" s="101">
        <v>5.76</v>
      </c>
      <c r="O5" s="63">
        <v>2530</v>
      </c>
      <c r="P5" s="64">
        <f>Table224578910112345678910111213141516171819202122232425262728293031323334353637383940414243444546474849505152[[#This Row],[PEMBULATAN]]*O5</f>
        <v>14572.8</v>
      </c>
    </row>
    <row r="6" spans="1:16" ht="24.75" customHeight="1" x14ac:dyDescent="0.2">
      <c r="A6" s="13"/>
      <c r="B6" s="73"/>
      <c r="C6" s="71" t="s">
        <v>6604</v>
      </c>
      <c r="D6" s="76" t="s">
        <v>69</v>
      </c>
      <c r="E6" s="12" t="s">
        <v>61</v>
      </c>
      <c r="F6" s="74" t="s">
        <v>523</v>
      </c>
      <c r="G6" s="12" t="s">
        <v>64</v>
      </c>
      <c r="H6" s="75" t="s">
        <v>6350</v>
      </c>
      <c r="I6" s="15">
        <v>81</v>
      </c>
      <c r="J6" s="15">
        <v>40</v>
      </c>
      <c r="K6" s="15">
        <v>19</v>
      </c>
      <c r="L6" s="15">
        <v>8</v>
      </c>
      <c r="M6" s="79">
        <v>15.39</v>
      </c>
      <c r="N6" s="101">
        <v>16</v>
      </c>
      <c r="O6" s="63">
        <v>2530</v>
      </c>
      <c r="P6" s="64">
        <f>Table224578910112345678910111213141516171819202122232425262728293031323334353637383940414243444546474849505152[[#This Row],[PEMBULATAN]]*O6</f>
        <v>40480</v>
      </c>
    </row>
    <row r="7" spans="1:16" ht="24.75" customHeight="1" x14ac:dyDescent="0.2">
      <c r="A7" s="13"/>
      <c r="B7" s="73"/>
      <c r="C7" s="71" t="s">
        <v>6605</v>
      </c>
      <c r="D7" s="76" t="s">
        <v>69</v>
      </c>
      <c r="E7" s="12" t="s">
        <v>61</v>
      </c>
      <c r="F7" s="74" t="s">
        <v>523</v>
      </c>
      <c r="G7" s="12" t="s">
        <v>64</v>
      </c>
      <c r="H7" s="75" t="s">
        <v>6350</v>
      </c>
      <c r="I7" s="15">
        <v>67</v>
      </c>
      <c r="J7" s="15">
        <v>51</v>
      </c>
      <c r="K7" s="15">
        <v>17</v>
      </c>
      <c r="L7" s="15">
        <v>12</v>
      </c>
      <c r="M7" s="79">
        <v>14.52225</v>
      </c>
      <c r="N7" s="101">
        <v>14.52225</v>
      </c>
      <c r="O7" s="63">
        <v>2530</v>
      </c>
      <c r="P7" s="64">
        <f>Table224578910112345678910111213141516171819202122232425262728293031323334353637383940414243444546474849505152[[#This Row],[PEMBULATAN]]*O7</f>
        <v>36741.292499999996</v>
      </c>
    </row>
    <row r="8" spans="1:16" ht="24.75" customHeight="1" x14ac:dyDescent="0.2">
      <c r="A8" s="13"/>
      <c r="B8" s="73"/>
      <c r="C8" s="71" t="s">
        <v>6606</v>
      </c>
      <c r="D8" s="76" t="s">
        <v>69</v>
      </c>
      <c r="E8" s="12" t="s">
        <v>61</v>
      </c>
      <c r="F8" s="74" t="s">
        <v>523</v>
      </c>
      <c r="G8" s="12" t="s">
        <v>64</v>
      </c>
      <c r="H8" s="75" t="s">
        <v>6350</v>
      </c>
      <c r="I8" s="15">
        <v>91</v>
      </c>
      <c r="J8" s="15">
        <v>58</v>
      </c>
      <c r="K8" s="15">
        <v>23</v>
      </c>
      <c r="L8" s="15">
        <v>20</v>
      </c>
      <c r="M8" s="79">
        <v>30.348500000000001</v>
      </c>
      <c r="N8" s="101">
        <v>31</v>
      </c>
      <c r="O8" s="63">
        <v>2530</v>
      </c>
      <c r="P8" s="64">
        <f>Table224578910112345678910111213141516171819202122232425262728293031323334353637383940414243444546474849505152[[#This Row],[PEMBULATAN]]*O8</f>
        <v>78430</v>
      </c>
    </row>
    <row r="9" spans="1:16" ht="24.75" customHeight="1" x14ac:dyDescent="0.2">
      <c r="A9" s="13"/>
      <c r="B9" s="73"/>
      <c r="C9" s="71" t="s">
        <v>6607</v>
      </c>
      <c r="D9" s="76" t="s">
        <v>69</v>
      </c>
      <c r="E9" s="12" t="s">
        <v>61</v>
      </c>
      <c r="F9" s="74" t="s">
        <v>523</v>
      </c>
      <c r="G9" s="12" t="s">
        <v>64</v>
      </c>
      <c r="H9" s="75" t="s">
        <v>6350</v>
      </c>
      <c r="I9" s="15">
        <v>91</v>
      </c>
      <c r="J9" s="15">
        <v>68</v>
      </c>
      <c r="K9" s="15">
        <v>30</v>
      </c>
      <c r="L9" s="15">
        <v>29</v>
      </c>
      <c r="M9" s="79">
        <v>46.41</v>
      </c>
      <c r="N9" s="101">
        <v>47</v>
      </c>
      <c r="O9" s="63">
        <v>2530</v>
      </c>
      <c r="P9" s="64">
        <f>Table224578910112345678910111213141516171819202122232425262728293031323334353637383940414243444546474849505152[[#This Row],[PEMBULATAN]]*O9</f>
        <v>118910</v>
      </c>
    </row>
    <row r="10" spans="1:16" ht="24.75" customHeight="1" x14ac:dyDescent="0.2">
      <c r="A10" s="13"/>
      <c r="B10" s="73"/>
      <c r="C10" s="71" t="s">
        <v>6608</v>
      </c>
      <c r="D10" s="76" t="s">
        <v>69</v>
      </c>
      <c r="E10" s="12" t="s">
        <v>61</v>
      </c>
      <c r="F10" s="74" t="s">
        <v>523</v>
      </c>
      <c r="G10" s="12" t="s">
        <v>64</v>
      </c>
      <c r="H10" s="75" t="s">
        <v>6350</v>
      </c>
      <c r="I10" s="15">
        <v>92</v>
      </c>
      <c r="J10" s="15">
        <v>10</v>
      </c>
      <c r="K10" s="15">
        <v>6</v>
      </c>
      <c r="L10" s="15">
        <v>3</v>
      </c>
      <c r="M10" s="79">
        <v>1.38</v>
      </c>
      <c r="N10" s="101">
        <v>3</v>
      </c>
      <c r="O10" s="63">
        <v>2530</v>
      </c>
      <c r="P10" s="64">
        <f>Table224578910112345678910111213141516171819202122232425262728293031323334353637383940414243444546474849505152[[#This Row],[PEMBULATAN]]*O10</f>
        <v>7590</v>
      </c>
    </row>
    <row r="11" spans="1:16" ht="24.75" customHeight="1" x14ac:dyDescent="0.2">
      <c r="A11" s="13"/>
      <c r="B11" s="73"/>
      <c r="C11" s="71" t="s">
        <v>6609</v>
      </c>
      <c r="D11" s="76" t="s">
        <v>69</v>
      </c>
      <c r="E11" s="12" t="s">
        <v>61</v>
      </c>
      <c r="F11" s="74" t="s">
        <v>523</v>
      </c>
      <c r="G11" s="12" t="s">
        <v>64</v>
      </c>
      <c r="H11" s="75" t="s">
        <v>6350</v>
      </c>
      <c r="I11" s="15">
        <v>100</v>
      </c>
      <c r="J11" s="15">
        <v>56</v>
      </c>
      <c r="K11" s="15">
        <v>31</v>
      </c>
      <c r="L11" s="15">
        <v>22</v>
      </c>
      <c r="M11" s="79">
        <v>43.4</v>
      </c>
      <c r="N11" s="101">
        <v>44</v>
      </c>
      <c r="O11" s="63">
        <v>2530</v>
      </c>
      <c r="P11" s="64">
        <f>Table224578910112345678910111213141516171819202122232425262728293031323334353637383940414243444546474849505152[[#This Row],[PEMBULATAN]]*O11</f>
        <v>111320</v>
      </c>
    </row>
    <row r="12" spans="1:16" ht="24.75" customHeight="1" x14ac:dyDescent="0.2">
      <c r="A12" s="13"/>
      <c r="B12" s="73"/>
      <c r="C12" s="71" t="s">
        <v>6610</v>
      </c>
      <c r="D12" s="76" t="s">
        <v>69</v>
      </c>
      <c r="E12" s="12" t="s">
        <v>61</v>
      </c>
      <c r="F12" s="74" t="s">
        <v>523</v>
      </c>
      <c r="G12" s="12" t="s">
        <v>64</v>
      </c>
      <c r="H12" s="75" t="s">
        <v>6350</v>
      </c>
      <c r="I12" s="15">
        <v>65</v>
      </c>
      <c r="J12" s="15">
        <v>61</v>
      </c>
      <c r="K12" s="15">
        <v>28</v>
      </c>
      <c r="L12" s="15">
        <v>13</v>
      </c>
      <c r="M12" s="79">
        <v>27.754999999999999</v>
      </c>
      <c r="N12" s="101">
        <v>27.754999999999999</v>
      </c>
      <c r="O12" s="63">
        <v>2530</v>
      </c>
      <c r="P12" s="64">
        <f>Table224578910112345678910111213141516171819202122232425262728293031323334353637383940414243444546474849505152[[#This Row],[PEMBULATAN]]*O12</f>
        <v>70220.149999999994</v>
      </c>
    </row>
    <row r="13" spans="1:16" ht="24.75" customHeight="1" x14ac:dyDescent="0.2">
      <c r="A13" s="13"/>
      <c r="B13" s="73"/>
      <c r="C13" s="71" t="s">
        <v>6611</v>
      </c>
      <c r="D13" s="76" t="s">
        <v>69</v>
      </c>
      <c r="E13" s="12" t="s">
        <v>61</v>
      </c>
      <c r="F13" s="74" t="s">
        <v>523</v>
      </c>
      <c r="G13" s="12" t="s">
        <v>64</v>
      </c>
      <c r="H13" s="75" t="s">
        <v>6350</v>
      </c>
      <c r="I13" s="15">
        <v>51</v>
      </c>
      <c r="J13" s="15">
        <v>30</v>
      </c>
      <c r="K13" s="15">
        <v>16</v>
      </c>
      <c r="L13" s="15">
        <v>9</v>
      </c>
      <c r="M13" s="79">
        <v>6.12</v>
      </c>
      <c r="N13" s="101">
        <v>9</v>
      </c>
      <c r="O13" s="63">
        <v>2530</v>
      </c>
      <c r="P13" s="64">
        <f>Table224578910112345678910111213141516171819202122232425262728293031323334353637383940414243444546474849505152[[#This Row],[PEMBULATAN]]*O13</f>
        <v>22770</v>
      </c>
    </row>
    <row r="14" spans="1:16" ht="24.75" customHeight="1" x14ac:dyDescent="0.2">
      <c r="A14" s="13"/>
      <c r="B14" s="73"/>
      <c r="C14" s="71" t="s">
        <v>6612</v>
      </c>
      <c r="D14" s="76" t="s">
        <v>69</v>
      </c>
      <c r="E14" s="12" t="s">
        <v>61</v>
      </c>
      <c r="F14" s="74" t="s">
        <v>523</v>
      </c>
      <c r="G14" s="12" t="s">
        <v>64</v>
      </c>
      <c r="H14" s="75" t="s">
        <v>6350</v>
      </c>
      <c r="I14" s="15">
        <v>62</v>
      </c>
      <c r="J14" s="15">
        <v>60</v>
      </c>
      <c r="K14" s="15">
        <v>12</v>
      </c>
      <c r="L14" s="15">
        <v>10</v>
      </c>
      <c r="M14" s="79">
        <v>11.16</v>
      </c>
      <c r="N14" s="101">
        <v>11.16</v>
      </c>
      <c r="O14" s="63">
        <v>2530</v>
      </c>
      <c r="P14" s="64">
        <f>Table224578910112345678910111213141516171819202122232425262728293031323334353637383940414243444546474849505152[[#This Row],[PEMBULATAN]]*O14</f>
        <v>28234.799999999999</v>
      </c>
    </row>
    <row r="15" spans="1:16" ht="24.75" customHeight="1" x14ac:dyDescent="0.2">
      <c r="A15" s="13"/>
      <c r="B15" s="73"/>
      <c r="C15" s="71" t="s">
        <v>6613</v>
      </c>
      <c r="D15" s="76" t="s">
        <v>69</v>
      </c>
      <c r="E15" s="12" t="s">
        <v>61</v>
      </c>
      <c r="F15" s="74" t="s">
        <v>523</v>
      </c>
      <c r="G15" s="12" t="s">
        <v>64</v>
      </c>
      <c r="H15" s="75" t="s">
        <v>6350</v>
      </c>
      <c r="I15" s="15">
        <v>62</v>
      </c>
      <c r="J15" s="15">
        <v>40</v>
      </c>
      <c r="K15" s="15">
        <v>35</v>
      </c>
      <c r="L15" s="15">
        <v>2</v>
      </c>
      <c r="M15" s="79">
        <v>21.7</v>
      </c>
      <c r="N15" s="101">
        <v>21.7</v>
      </c>
      <c r="O15" s="63">
        <v>2530</v>
      </c>
      <c r="P15" s="64">
        <f>Table224578910112345678910111213141516171819202122232425262728293031323334353637383940414243444546474849505152[[#This Row],[PEMBULATAN]]*O15</f>
        <v>54901</v>
      </c>
    </row>
    <row r="16" spans="1:16" ht="24.75" customHeight="1" x14ac:dyDescent="0.2">
      <c r="A16" s="13"/>
      <c r="B16" s="73"/>
      <c r="C16" s="71" t="s">
        <v>6614</v>
      </c>
      <c r="D16" s="76" t="s">
        <v>69</v>
      </c>
      <c r="E16" s="12" t="s">
        <v>61</v>
      </c>
      <c r="F16" s="74" t="s">
        <v>523</v>
      </c>
      <c r="G16" s="12" t="s">
        <v>64</v>
      </c>
      <c r="H16" s="75" t="s">
        <v>6350</v>
      </c>
      <c r="I16" s="15">
        <v>40</v>
      </c>
      <c r="J16" s="15">
        <v>37</v>
      </c>
      <c r="K16" s="15">
        <v>16</v>
      </c>
      <c r="L16" s="15">
        <v>6</v>
      </c>
      <c r="M16" s="79">
        <v>5.92</v>
      </c>
      <c r="N16" s="101">
        <v>6</v>
      </c>
      <c r="O16" s="63">
        <v>2530</v>
      </c>
      <c r="P16" s="64">
        <f>Table224578910112345678910111213141516171819202122232425262728293031323334353637383940414243444546474849505152[[#This Row],[PEMBULATAN]]*O16</f>
        <v>15180</v>
      </c>
    </row>
    <row r="17" spans="1:16" ht="24.75" customHeight="1" x14ac:dyDescent="0.2">
      <c r="A17" s="13"/>
      <c r="B17" s="73"/>
      <c r="C17" s="71" t="s">
        <v>6615</v>
      </c>
      <c r="D17" s="76" t="s">
        <v>69</v>
      </c>
      <c r="E17" s="12" t="s">
        <v>61</v>
      </c>
      <c r="F17" s="74" t="s">
        <v>523</v>
      </c>
      <c r="G17" s="12" t="s">
        <v>64</v>
      </c>
      <c r="H17" s="75" t="s">
        <v>6350</v>
      </c>
      <c r="I17" s="15">
        <v>50</v>
      </c>
      <c r="J17" s="15">
        <v>43</v>
      </c>
      <c r="K17" s="15">
        <v>24</v>
      </c>
      <c r="L17" s="15">
        <v>8</v>
      </c>
      <c r="M17" s="79">
        <v>12.9</v>
      </c>
      <c r="N17" s="101">
        <v>12.9</v>
      </c>
      <c r="O17" s="63">
        <v>2530</v>
      </c>
      <c r="P17" s="64">
        <f>Table224578910112345678910111213141516171819202122232425262728293031323334353637383940414243444546474849505152[[#This Row],[PEMBULATAN]]*O17</f>
        <v>32637</v>
      </c>
    </row>
    <row r="18" spans="1:16" ht="24.75" customHeight="1" x14ac:dyDescent="0.2">
      <c r="A18" s="13"/>
      <c r="B18" s="73"/>
      <c r="C18" s="71" t="s">
        <v>6616</v>
      </c>
      <c r="D18" s="76" t="s">
        <v>69</v>
      </c>
      <c r="E18" s="12" t="s">
        <v>61</v>
      </c>
      <c r="F18" s="74" t="s">
        <v>523</v>
      </c>
      <c r="G18" s="12" t="s">
        <v>64</v>
      </c>
      <c r="H18" s="75" t="s">
        <v>6350</v>
      </c>
      <c r="I18" s="15">
        <v>70</v>
      </c>
      <c r="J18" s="15">
        <v>53</v>
      </c>
      <c r="K18" s="15">
        <v>30</v>
      </c>
      <c r="L18" s="15">
        <v>6</v>
      </c>
      <c r="M18" s="79">
        <v>27.824999999999999</v>
      </c>
      <c r="N18" s="101">
        <v>27.824999999999999</v>
      </c>
      <c r="O18" s="63">
        <v>2530</v>
      </c>
      <c r="P18" s="64">
        <f>Table224578910112345678910111213141516171819202122232425262728293031323334353637383940414243444546474849505152[[#This Row],[PEMBULATAN]]*O18</f>
        <v>70397.25</v>
      </c>
    </row>
    <row r="19" spans="1:16" ht="24.75" customHeight="1" x14ac:dyDescent="0.2">
      <c r="A19" s="13"/>
      <c r="B19" s="73"/>
      <c r="C19" s="71" t="s">
        <v>6617</v>
      </c>
      <c r="D19" s="76" t="s">
        <v>69</v>
      </c>
      <c r="E19" s="12" t="s">
        <v>61</v>
      </c>
      <c r="F19" s="74" t="s">
        <v>523</v>
      </c>
      <c r="G19" s="12" t="s">
        <v>64</v>
      </c>
      <c r="H19" s="75" t="s">
        <v>6350</v>
      </c>
      <c r="I19" s="15">
        <v>50</v>
      </c>
      <c r="J19" s="15">
        <v>31</v>
      </c>
      <c r="K19" s="15">
        <v>20</v>
      </c>
      <c r="L19" s="15">
        <v>3</v>
      </c>
      <c r="M19" s="79">
        <v>7.75</v>
      </c>
      <c r="N19" s="101">
        <v>7.75</v>
      </c>
      <c r="O19" s="63">
        <v>2530</v>
      </c>
      <c r="P19" s="64">
        <f>Table224578910112345678910111213141516171819202122232425262728293031323334353637383940414243444546474849505152[[#This Row],[PEMBULATAN]]*O19</f>
        <v>19607.5</v>
      </c>
    </row>
    <row r="20" spans="1:16" ht="24.75" customHeight="1" x14ac:dyDescent="0.2">
      <c r="A20" s="13"/>
      <c r="B20" s="73"/>
      <c r="C20" s="71" t="s">
        <v>6618</v>
      </c>
      <c r="D20" s="76" t="s">
        <v>69</v>
      </c>
      <c r="E20" s="12" t="s">
        <v>61</v>
      </c>
      <c r="F20" s="74" t="s">
        <v>523</v>
      </c>
      <c r="G20" s="12" t="s">
        <v>64</v>
      </c>
      <c r="H20" s="75" t="s">
        <v>6350</v>
      </c>
      <c r="I20" s="15">
        <v>81</v>
      </c>
      <c r="J20" s="15">
        <v>52</v>
      </c>
      <c r="K20" s="15">
        <v>31</v>
      </c>
      <c r="L20" s="15">
        <v>12</v>
      </c>
      <c r="M20" s="79">
        <v>32.643000000000001</v>
      </c>
      <c r="N20" s="101">
        <v>32.643000000000001</v>
      </c>
      <c r="O20" s="63">
        <v>2530</v>
      </c>
      <c r="P20" s="64">
        <f>Table224578910112345678910111213141516171819202122232425262728293031323334353637383940414243444546474849505152[[#This Row],[PEMBULATAN]]*O20</f>
        <v>82586.790000000008</v>
      </c>
    </row>
    <row r="21" spans="1:16" ht="24.75" customHeight="1" x14ac:dyDescent="0.2">
      <c r="A21" s="13"/>
      <c r="B21" s="73"/>
      <c r="C21" s="71" t="s">
        <v>6619</v>
      </c>
      <c r="D21" s="76" t="s">
        <v>69</v>
      </c>
      <c r="E21" s="12" t="s">
        <v>61</v>
      </c>
      <c r="F21" s="74" t="s">
        <v>523</v>
      </c>
      <c r="G21" s="12" t="s">
        <v>64</v>
      </c>
      <c r="H21" s="75" t="s">
        <v>6350</v>
      </c>
      <c r="I21" s="15">
        <v>46</v>
      </c>
      <c r="J21" s="15">
        <v>46</v>
      </c>
      <c r="K21" s="15">
        <v>20</v>
      </c>
      <c r="L21" s="15">
        <v>1</v>
      </c>
      <c r="M21" s="79">
        <v>10.58</v>
      </c>
      <c r="N21" s="101">
        <v>10.58</v>
      </c>
      <c r="O21" s="63">
        <v>2530</v>
      </c>
      <c r="P21" s="64">
        <f>Table224578910112345678910111213141516171819202122232425262728293031323334353637383940414243444546474849505152[[#This Row],[PEMBULATAN]]*O21</f>
        <v>26767.4</v>
      </c>
    </row>
    <row r="22" spans="1:16" ht="24.75" customHeight="1" x14ac:dyDescent="0.2">
      <c r="A22" s="13"/>
      <c r="B22" s="73"/>
      <c r="C22" s="71" t="s">
        <v>6620</v>
      </c>
      <c r="D22" s="76" t="s">
        <v>69</v>
      </c>
      <c r="E22" s="12" t="s">
        <v>61</v>
      </c>
      <c r="F22" s="74" t="s">
        <v>523</v>
      </c>
      <c r="G22" s="12" t="s">
        <v>64</v>
      </c>
      <c r="H22" s="75" t="s">
        <v>6350</v>
      </c>
      <c r="I22" s="15">
        <v>41</v>
      </c>
      <c r="J22" s="15">
        <v>31</v>
      </c>
      <c r="K22" s="15">
        <v>10</v>
      </c>
      <c r="L22" s="15">
        <v>2</v>
      </c>
      <c r="M22" s="79">
        <v>3.1775000000000002</v>
      </c>
      <c r="N22" s="101">
        <v>3.1775000000000002</v>
      </c>
      <c r="O22" s="63">
        <v>2530</v>
      </c>
      <c r="P22" s="64">
        <f>Table224578910112345678910111213141516171819202122232425262728293031323334353637383940414243444546474849505152[[#This Row],[PEMBULATAN]]*O22</f>
        <v>8039.0750000000007</v>
      </c>
    </row>
    <row r="23" spans="1:16" ht="24.75" customHeight="1" x14ac:dyDescent="0.2">
      <c r="A23" s="13"/>
      <c r="B23" s="73"/>
      <c r="C23" s="71" t="s">
        <v>6621</v>
      </c>
      <c r="D23" s="76" t="s">
        <v>69</v>
      </c>
      <c r="E23" s="12" t="s">
        <v>61</v>
      </c>
      <c r="F23" s="74" t="s">
        <v>523</v>
      </c>
      <c r="G23" s="12" t="s">
        <v>64</v>
      </c>
      <c r="H23" s="75" t="s">
        <v>6350</v>
      </c>
      <c r="I23" s="15">
        <v>91</v>
      </c>
      <c r="J23" s="15">
        <v>51</v>
      </c>
      <c r="K23" s="15">
        <v>15</v>
      </c>
      <c r="L23" s="15">
        <v>18</v>
      </c>
      <c r="M23" s="79">
        <v>17.403749999999999</v>
      </c>
      <c r="N23" s="101">
        <v>18</v>
      </c>
      <c r="O23" s="63">
        <v>2530</v>
      </c>
      <c r="P23" s="64">
        <f>Table224578910112345678910111213141516171819202122232425262728293031323334353637383940414243444546474849505152[[#This Row],[PEMBULATAN]]*O23</f>
        <v>45540</v>
      </c>
    </row>
    <row r="24" spans="1:16" ht="24.75" customHeight="1" x14ac:dyDescent="0.2">
      <c r="A24" s="13"/>
      <c r="B24" s="73"/>
      <c r="C24" s="71" t="s">
        <v>6622</v>
      </c>
      <c r="D24" s="76" t="s">
        <v>69</v>
      </c>
      <c r="E24" s="12" t="s">
        <v>61</v>
      </c>
      <c r="F24" s="74" t="s">
        <v>523</v>
      </c>
      <c r="G24" s="12" t="s">
        <v>64</v>
      </c>
      <c r="H24" s="75" t="s">
        <v>6350</v>
      </c>
      <c r="I24" s="15">
        <v>83</v>
      </c>
      <c r="J24" s="15">
        <v>50</v>
      </c>
      <c r="K24" s="15">
        <v>20</v>
      </c>
      <c r="L24" s="15">
        <v>14</v>
      </c>
      <c r="M24" s="79">
        <v>20.75</v>
      </c>
      <c r="N24" s="101">
        <v>20.75</v>
      </c>
      <c r="O24" s="63">
        <v>2530</v>
      </c>
      <c r="P24" s="64">
        <f>Table224578910112345678910111213141516171819202122232425262728293031323334353637383940414243444546474849505152[[#This Row],[PEMBULATAN]]*O24</f>
        <v>52497.5</v>
      </c>
    </row>
    <row r="25" spans="1:16" ht="24.75" customHeight="1" x14ac:dyDescent="0.2">
      <c r="A25" s="13"/>
      <c r="B25" s="73"/>
      <c r="C25" s="71" t="s">
        <v>6623</v>
      </c>
      <c r="D25" s="76" t="s">
        <v>69</v>
      </c>
      <c r="E25" s="12" t="s">
        <v>61</v>
      </c>
      <c r="F25" s="74" t="s">
        <v>523</v>
      </c>
      <c r="G25" s="12" t="s">
        <v>64</v>
      </c>
      <c r="H25" s="75" t="s">
        <v>6350</v>
      </c>
      <c r="I25" s="15">
        <v>80</v>
      </c>
      <c r="J25" s="15">
        <v>52</v>
      </c>
      <c r="K25" s="15">
        <v>20</v>
      </c>
      <c r="L25" s="15">
        <v>10</v>
      </c>
      <c r="M25" s="79">
        <v>20.8</v>
      </c>
      <c r="N25" s="101">
        <v>20.8</v>
      </c>
      <c r="O25" s="63">
        <v>2530</v>
      </c>
      <c r="P25" s="64">
        <f>Table224578910112345678910111213141516171819202122232425262728293031323334353637383940414243444546474849505152[[#This Row],[PEMBULATAN]]*O25</f>
        <v>52624</v>
      </c>
    </row>
    <row r="26" spans="1:16" ht="24.75" customHeight="1" x14ac:dyDescent="0.2">
      <c r="A26" s="13"/>
      <c r="B26" s="73"/>
      <c r="C26" s="71" t="s">
        <v>6624</v>
      </c>
      <c r="D26" s="76" t="s">
        <v>69</v>
      </c>
      <c r="E26" s="12" t="s">
        <v>61</v>
      </c>
      <c r="F26" s="74" t="s">
        <v>523</v>
      </c>
      <c r="G26" s="12" t="s">
        <v>64</v>
      </c>
      <c r="H26" s="75" t="s">
        <v>6350</v>
      </c>
      <c r="I26" s="15">
        <v>83</v>
      </c>
      <c r="J26" s="15">
        <v>43</v>
      </c>
      <c r="K26" s="15">
        <v>25</v>
      </c>
      <c r="L26" s="15">
        <v>18</v>
      </c>
      <c r="M26" s="79">
        <v>22.306249999999999</v>
      </c>
      <c r="N26" s="101">
        <v>23</v>
      </c>
      <c r="O26" s="63">
        <v>2530</v>
      </c>
      <c r="P26" s="64">
        <f>Table224578910112345678910111213141516171819202122232425262728293031323334353637383940414243444546474849505152[[#This Row],[PEMBULATAN]]*O26</f>
        <v>58190</v>
      </c>
    </row>
    <row r="27" spans="1:16" ht="24.75" customHeight="1" x14ac:dyDescent="0.2">
      <c r="A27" s="13"/>
      <c r="B27" s="73"/>
      <c r="C27" s="71" t="s">
        <v>6625</v>
      </c>
      <c r="D27" s="76" t="s">
        <v>69</v>
      </c>
      <c r="E27" s="12" t="s">
        <v>61</v>
      </c>
      <c r="F27" s="74" t="s">
        <v>523</v>
      </c>
      <c r="G27" s="12" t="s">
        <v>64</v>
      </c>
      <c r="H27" s="75" t="s">
        <v>6350</v>
      </c>
      <c r="I27" s="15">
        <v>62</v>
      </c>
      <c r="J27" s="15">
        <v>25</v>
      </c>
      <c r="K27" s="15">
        <v>50</v>
      </c>
      <c r="L27" s="15">
        <v>10</v>
      </c>
      <c r="M27" s="79">
        <v>19.375</v>
      </c>
      <c r="N27" s="101">
        <v>20</v>
      </c>
      <c r="O27" s="63">
        <v>2530</v>
      </c>
      <c r="P27" s="64">
        <f>Table224578910112345678910111213141516171819202122232425262728293031323334353637383940414243444546474849505152[[#This Row],[PEMBULATAN]]*O27</f>
        <v>50600</v>
      </c>
    </row>
    <row r="28" spans="1:16" ht="24.75" customHeight="1" x14ac:dyDescent="0.2">
      <c r="A28" s="13"/>
      <c r="B28" s="73"/>
      <c r="C28" s="71" t="s">
        <v>6626</v>
      </c>
      <c r="D28" s="76" t="s">
        <v>69</v>
      </c>
      <c r="E28" s="12" t="s">
        <v>61</v>
      </c>
      <c r="F28" s="74" t="s">
        <v>523</v>
      </c>
      <c r="G28" s="12" t="s">
        <v>64</v>
      </c>
      <c r="H28" s="75" t="s">
        <v>6350</v>
      </c>
      <c r="I28" s="15">
        <v>63</v>
      </c>
      <c r="J28" s="15">
        <v>60</v>
      </c>
      <c r="K28" s="15">
        <v>20</v>
      </c>
      <c r="L28" s="15">
        <v>9</v>
      </c>
      <c r="M28" s="79">
        <v>18.899999999999999</v>
      </c>
      <c r="N28" s="101">
        <v>18.899999999999999</v>
      </c>
      <c r="O28" s="63">
        <v>2530</v>
      </c>
      <c r="P28" s="64">
        <f>Table224578910112345678910111213141516171819202122232425262728293031323334353637383940414243444546474849505152[[#This Row],[PEMBULATAN]]*O28</f>
        <v>47817</v>
      </c>
    </row>
    <row r="29" spans="1:16" ht="24.75" customHeight="1" x14ac:dyDescent="0.2">
      <c r="A29" s="13"/>
      <c r="B29" s="73"/>
      <c r="C29" s="71" t="s">
        <v>6627</v>
      </c>
      <c r="D29" s="76" t="s">
        <v>69</v>
      </c>
      <c r="E29" s="12" t="s">
        <v>61</v>
      </c>
      <c r="F29" s="74" t="s">
        <v>523</v>
      </c>
      <c r="G29" s="12" t="s">
        <v>64</v>
      </c>
      <c r="H29" s="75" t="s">
        <v>6350</v>
      </c>
      <c r="I29" s="15">
        <v>53</v>
      </c>
      <c r="J29" s="15">
        <v>30</v>
      </c>
      <c r="K29" s="15">
        <v>16</v>
      </c>
      <c r="L29" s="15">
        <v>2</v>
      </c>
      <c r="M29" s="79">
        <v>6.36</v>
      </c>
      <c r="N29" s="101">
        <v>7</v>
      </c>
      <c r="O29" s="63">
        <v>2530</v>
      </c>
      <c r="P29" s="64">
        <f>Table224578910112345678910111213141516171819202122232425262728293031323334353637383940414243444546474849505152[[#This Row],[PEMBULATAN]]*O29</f>
        <v>17710</v>
      </c>
    </row>
    <row r="30" spans="1:16" ht="24.75" customHeight="1" x14ac:dyDescent="0.2">
      <c r="A30" s="13"/>
      <c r="B30" s="73"/>
      <c r="C30" s="71" t="s">
        <v>6628</v>
      </c>
      <c r="D30" s="76" t="s">
        <v>69</v>
      </c>
      <c r="E30" s="12" t="s">
        <v>61</v>
      </c>
      <c r="F30" s="74" t="s">
        <v>523</v>
      </c>
      <c r="G30" s="12" t="s">
        <v>64</v>
      </c>
      <c r="H30" s="75" t="s">
        <v>6350</v>
      </c>
      <c r="I30" s="15">
        <v>60</v>
      </c>
      <c r="J30" s="15">
        <v>30</v>
      </c>
      <c r="K30" s="15">
        <v>20</v>
      </c>
      <c r="L30" s="15">
        <v>3</v>
      </c>
      <c r="M30" s="79">
        <v>9</v>
      </c>
      <c r="N30" s="101">
        <v>9</v>
      </c>
      <c r="O30" s="63">
        <v>2530</v>
      </c>
      <c r="P30" s="64">
        <f>Table224578910112345678910111213141516171819202122232425262728293031323334353637383940414243444546474849505152[[#This Row],[PEMBULATAN]]*O30</f>
        <v>22770</v>
      </c>
    </row>
    <row r="31" spans="1:16" ht="24.75" customHeight="1" x14ac:dyDescent="0.2">
      <c r="A31" s="13"/>
      <c r="B31" s="73"/>
      <c r="C31" s="71" t="s">
        <v>6629</v>
      </c>
      <c r="D31" s="76" t="s">
        <v>69</v>
      </c>
      <c r="E31" s="12" t="s">
        <v>61</v>
      </c>
      <c r="F31" s="74" t="s">
        <v>523</v>
      </c>
      <c r="G31" s="12" t="s">
        <v>64</v>
      </c>
      <c r="H31" s="75" t="s">
        <v>6350</v>
      </c>
      <c r="I31" s="15">
        <v>90</v>
      </c>
      <c r="J31" s="15">
        <v>53</v>
      </c>
      <c r="K31" s="15">
        <v>26</v>
      </c>
      <c r="L31" s="15">
        <v>11</v>
      </c>
      <c r="M31" s="79">
        <v>31.004999999999999</v>
      </c>
      <c r="N31" s="101">
        <v>31.004999999999999</v>
      </c>
      <c r="O31" s="63">
        <v>2530</v>
      </c>
      <c r="P31" s="64">
        <f>Table224578910112345678910111213141516171819202122232425262728293031323334353637383940414243444546474849505152[[#This Row],[PEMBULATAN]]*O31</f>
        <v>78442.649999999994</v>
      </c>
    </row>
    <row r="32" spans="1:16" ht="24.75" customHeight="1" x14ac:dyDescent="0.2">
      <c r="A32" s="13"/>
      <c r="B32" s="73"/>
      <c r="C32" s="71" t="s">
        <v>6630</v>
      </c>
      <c r="D32" s="76" t="s">
        <v>69</v>
      </c>
      <c r="E32" s="12" t="s">
        <v>61</v>
      </c>
      <c r="F32" s="74" t="s">
        <v>523</v>
      </c>
      <c r="G32" s="12" t="s">
        <v>64</v>
      </c>
      <c r="H32" s="75" t="s">
        <v>6350</v>
      </c>
      <c r="I32" s="15">
        <v>64</v>
      </c>
      <c r="J32" s="15">
        <v>51</v>
      </c>
      <c r="K32" s="15">
        <v>25</v>
      </c>
      <c r="L32" s="15">
        <v>10</v>
      </c>
      <c r="M32" s="79">
        <v>20.399999999999999</v>
      </c>
      <c r="N32" s="101">
        <v>21</v>
      </c>
      <c r="O32" s="63">
        <v>2530</v>
      </c>
      <c r="P32" s="64">
        <f>Table224578910112345678910111213141516171819202122232425262728293031323334353637383940414243444546474849505152[[#This Row],[PEMBULATAN]]*O32</f>
        <v>53130</v>
      </c>
    </row>
    <row r="33" spans="1:16" ht="24.75" customHeight="1" x14ac:dyDescent="0.2">
      <c r="A33" s="13"/>
      <c r="B33" s="73"/>
      <c r="C33" s="71" t="s">
        <v>6631</v>
      </c>
      <c r="D33" s="76" t="s">
        <v>69</v>
      </c>
      <c r="E33" s="12" t="s">
        <v>61</v>
      </c>
      <c r="F33" s="74" t="s">
        <v>523</v>
      </c>
      <c r="G33" s="12" t="s">
        <v>64</v>
      </c>
      <c r="H33" s="75" t="s">
        <v>6350</v>
      </c>
      <c r="I33" s="15">
        <v>71</v>
      </c>
      <c r="J33" s="15">
        <v>60</v>
      </c>
      <c r="K33" s="15">
        <v>25</v>
      </c>
      <c r="L33" s="15">
        <v>11</v>
      </c>
      <c r="M33" s="79">
        <v>26.625</v>
      </c>
      <c r="N33" s="101">
        <v>26.625</v>
      </c>
      <c r="O33" s="63">
        <v>2530</v>
      </c>
      <c r="P33" s="64">
        <f>Table224578910112345678910111213141516171819202122232425262728293031323334353637383940414243444546474849505152[[#This Row],[PEMBULATAN]]*O33</f>
        <v>67361.25</v>
      </c>
    </row>
    <row r="34" spans="1:16" ht="24.75" customHeight="1" x14ac:dyDescent="0.2">
      <c r="A34" s="13"/>
      <c r="B34" s="73"/>
      <c r="C34" s="71" t="s">
        <v>6632</v>
      </c>
      <c r="D34" s="76" t="s">
        <v>69</v>
      </c>
      <c r="E34" s="12" t="s">
        <v>61</v>
      </c>
      <c r="F34" s="74" t="s">
        <v>523</v>
      </c>
      <c r="G34" s="12" t="s">
        <v>64</v>
      </c>
      <c r="H34" s="75" t="s">
        <v>6350</v>
      </c>
      <c r="I34" s="15">
        <v>80</v>
      </c>
      <c r="J34" s="15">
        <v>34</v>
      </c>
      <c r="K34" s="15">
        <v>30</v>
      </c>
      <c r="L34" s="15">
        <v>8</v>
      </c>
      <c r="M34" s="79">
        <v>20.399999999999999</v>
      </c>
      <c r="N34" s="101">
        <v>21</v>
      </c>
      <c r="O34" s="63">
        <v>2530</v>
      </c>
      <c r="P34" s="64">
        <f>Table224578910112345678910111213141516171819202122232425262728293031323334353637383940414243444546474849505152[[#This Row],[PEMBULATAN]]*O34</f>
        <v>53130</v>
      </c>
    </row>
    <row r="35" spans="1:16" ht="24.75" customHeight="1" x14ac:dyDescent="0.2">
      <c r="A35" s="13"/>
      <c r="B35" s="73"/>
      <c r="C35" s="71" t="s">
        <v>6633</v>
      </c>
      <c r="D35" s="76" t="s">
        <v>69</v>
      </c>
      <c r="E35" s="12" t="s">
        <v>61</v>
      </c>
      <c r="F35" s="74" t="s">
        <v>523</v>
      </c>
      <c r="G35" s="12" t="s">
        <v>64</v>
      </c>
      <c r="H35" s="75" t="s">
        <v>6350</v>
      </c>
      <c r="I35" s="15">
        <v>76</v>
      </c>
      <c r="J35" s="15">
        <v>45</v>
      </c>
      <c r="K35" s="15">
        <v>20</v>
      </c>
      <c r="L35" s="15">
        <v>12</v>
      </c>
      <c r="M35" s="79">
        <v>17.100000000000001</v>
      </c>
      <c r="N35" s="101">
        <v>17.100000000000001</v>
      </c>
      <c r="O35" s="63">
        <v>2530</v>
      </c>
      <c r="P35" s="64">
        <f>Table224578910112345678910111213141516171819202122232425262728293031323334353637383940414243444546474849505152[[#This Row],[PEMBULATAN]]*O35</f>
        <v>43263</v>
      </c>
    </row>
    <row r="36" spans="1:16" ht="24.75" customHeight="1" x14ac:dyDescent="0.2">
      <c r="A36" s="13"/>
      <c r="B36" s="73"/>
      <c r="C36" s="71" t="s">
        <v>6634</v>
      </c>
      <c r="D36" s="76" t="s">
        <v>69</v>
      </c>
      <c r="E36" s="12" t="s">
        <v>61</v>
      </c>
      <c r="F36" s="74" t="s">
        <v>523</v>
      </c>
      <c r="G36" s="12" t="s">
        <v>64</v>
      </c>
      <c r="H36" s="75" t="s">
        <v>6350</v>
      </c>
      <c r="I36" s="15">
        <v>60</v>
      </c>
      <c r="J36" s="15">
        <v>31</v>
      </c>
      <c r="K36" s="15">
        <v>22</v>
      </c>
      <c r="L36" s="15">
        <v>4</v>
      </c>
      <c r="M36" s="79">
        <v>10.23</v>
      </c>
      <c r="N36" s="101">
        <v>10.23</v>
      </c>
      <c r="O36" s="63">
        <v>2530</v>
      </c>
      <c r="P36" s="64">
        <f>Table224578910112345678910111213141516171819202122232425262728293031323334353637383940414243444546474849505152[[#This Row],[PEMBULATAN]]*O36</f>
        <v>25881.9</v>
      </c>
    </row>
    <row r="37" spans="1:16" ht="24.75" customHeight="1" x14ac:dyDescent="0.2">
      <c r="A37" s="13"/>
      <c r="B37" s="73"/>
      <c r="C37" s="71" t="s">
        <v>6635</v>
      </c>
      <c r="D37" s="76" t="s">
        <v>69</v>
      </c>
      <c r="E37" s="12" t="s">
        <v>61</v>
      </c>
      <c r="F37" s="74" t="s">
        <v>523</v>
      </c>
      <c r="G37" s="12" t="s">
        <v>64</v>
      </c>
      <c r="H37" s="75" t="s">
        <v>6350</v>
      </c>
      <c r="I37" s="15">
        <v>90</v>
      </c>
      <c r="J37" s="15">
        <v>53</v>
      </c>
      <c r="K37" s="15">
        <v>36</v>
      </c>
      <c r="L37" s="15">
        <v>12</v>
      </c>
      <c r="M37" s="79">
        <v>42.93</v>
      </c>
      <c r="N37" s="101">
        <v>42.93</v>
      </c>
      <c r="O37" s="63">
        <v>2530</v>
      </c>
      <c r="P37" s="64">
        <f>Table224578910112345678910111213141516171819202122232425262728293031323334353637383940414243444546474849505152[[#This Row],[PEMBULATAN]]*O37</f>
        <v>108612.9</v>
      </c>
    </row>
    <row r="38" spans="1:16" ht="24.75" customHeight="1" x14ac:dyDescent="0.2">
      <c r="A38" s="13"/>
      <c r="B38" s="73"/>
      <c r="C38" s="71" t="s">
        <v>6636</v>
      </c>
      <c r="D38" s="76" t="s">
        <v>69</v>
      </c>
      <c r="E38" s="12" t="s">
        <v>61</v>
      </c>
      <c r="F38" s="74" t="s">
        <v>523</v>
      </c>
      <c r="G38" s="12" t="s">
        <v>64</v>
      </c>
      <c r="H38" s="75" t="s">
        <v>6350</v>
      </c>
      <c r="I38" s="15">
        <v>90</v>
      </c>
      <c r="J38" s="15">
        <v>46</v>
      </c>
      <c r="K38" s="15">
        <v>32</v>
      </c>
      <c r="L38" s="15">
        <v>9</v>
      </c>
      <c r="M38" s="79">
        <v>33.119999999999997</v>
      </c>
      <c r="N38" s="101">
        <v>33.119999999999997</v>
      </c>
      <c r="O38" s="63">
        <v>2530</v>
      </c>
      <c r="P38" s="64">
        <f>Table224578910112345678910111213141516171819202122232425262728293031323334353637383940414243444546474849505152[[#This Row],[PEMBULATAN]]*O38</f>
        <v>83793.599999999991</v>
      </c>
    </row>
    <row r="39" spans="1:16" ht="24.75" customHeight="1" x14ac:dyDescent="0.2">
      <c r="A39" s="13"/>
      <c r="B39" s="73"/>
      <c r="C39" s="71" t="s">
        <v>6637</v>
      </c>
      <c r="D39" s="76" t="s">
        <v>69</v>
      </c>
      <c r="E39" s="12" t="s">
        <v>61</v>
      </c>
      <c r="F39" s="74" t="s">
        <v>523</v>
      </c>
      <c r="G39" s="12" t="s">
        <v>64</v>
      </c>
      <c r="H39" s="75" t="s">
        <v>6350</v>
      </c>
      <c r="I39" s="15">
        <v>68</v>
      </c>
      <c r="J39" s="15">
        <v>48</v>
      </c>
      <c r="K39" s="15">
        <v>30</v>
      </c>
      <c r="L39" s="15">
        <v>9</v>
      </c>
      <c r="M39" s="79">
        <v>24.48</v>
      </c>
      <c r="N39" s="101">
        <v>25</v>
      </c>
      <c r="O39" s="63">
        <v>2530</v>
      </c>
      <c r="P39" s="64">
        <f>Table224578910112345678910111213141516171819202122232425262728293031323334353637383940414243444546474849505152[[#This Row],[PEMBULATAN]]*O39</f>
        <v>63250</v>
      </c>
    </row>
    <row r="40" spans="1:16" ht="24.75" customHeight="1" x14ac:dyDescent="0.2">
      <c r="A40" s="13"/>
      <c r="B40" s="73"/>
      <c r="C40" s="71" t="s">
        <v>6638</v>
      </c>
      <c r="D40" s="76" t="s">
        <v>69</v>
      </c>
      <c r="E40" s="12" t="s">
        <v>61</v>
      </c>
      <c r="F40" s="74" t="s">
        <v>523</v>
      </c>
      <c r="G40" s="12" t="s">
        <v>64</v>
      </c>
      <c r="H40" s="75" t="s">
        <v>6350</v>
      </c>
      <c r="I40" s="15">
        <v>80</v>
      </c>
      <c r="J40" s="15">
        <v>43</v>
      </c>
      <c r="K40" s="15">
        <v>20</v>
      </c>
      <c r="L40" s="15">
        <v>6</v>
      </c>
      <c r="M40" s="79">
        <v>17.2</v>
      </c>
      <c r="N40" s="101">
        <v>17.2</v>
      </c>
      <c r="O40" s="63">
        <v>2530</v>
      </c>
      <c r="P40" s="64">
        <f>Table224578910112345678910111213141516171819202122232425262728293031323334353637383940414243444546474849505152[[#This Row],[PEMBULATAN]]*O40</f>
        <v>43516</v>
      </c>
    </row>
    <row r="41" spans="1:16" ht="24.75" customHeight="1" x14ac:dyDescent="0.2">
      <c r="A41" s="13"/>
      <c r="B41" s="73"/>
      <c r="C41" s="71" t="s">
        <v>6639</v>
      </c>
      <c r="D41" s="76" t="s">
        <v>69</v>
      </c>
      <c r="E41" s="12" t="s">
        <v>61</v>
      </c>
      <c r="F41" s="74" t="s">
        <v>523</v>
      </c>
      <c r="G41" s="12" t="s">
        <v>64</v>
      </c>
      <c r="H41" s="75" t="s">
        <v>6350</v>
      </c>
      <c r="I41" s="15">
        <v>80</v>
      </c>
      <c r="J41" s="15">
        <v>62</v>
      </c>
      <c r="K41" s="15">
        <v>23</v>
      </c>
      <c r="L41" s="15">
        <v>8</v>
      </c>
      <c r="M41" s="79">
        <v>28.52</v>
      </c>
      <c r="N41" s="101">
        <v>28.52</v>
      </c>
      <c r="O41" s="63">
        <v>2530</v>
      </c>
      <c r="P41" s="64">
        <f>Table224578910112345678910111213141516171819202122232425262728293031323334353637383940414243444546474849505152[[#This Row],[PEMBULATAN]]*O41</f>
        <v>72155.600000000006</v>
      </c>
    </row>
    <row r="42" spans="1:16" ht="24.75" customHeight="1" x14ac:dyDescent="0.2">
      <c r="A42" s="13"/>
      <c r="B42" s="73"/>
      <c r="C42" s="71" t="s">
        <v>6640</v>
      </c>
      <c r="D42" s="76" t="s">
        <v>69</v>
      </c>
      <c r="E42" s="12" t="s">
        <v>61</v>
      </c>
      <c r="F42" s="74" t="s">
        <v>523</v>
      </c>
      <c r="G42" s="12" t="s">
        <v>64</v>
      </c>
      <c r="H42" s="75" t="s">
        <v>6350</v>
      </c>
      <c r="I42" s="15">
        <v>80</v>
      </c>
      <c r="J42" s="15">
        <v>56</v>
      </c>
      <c r="K42" s="15">
        <v>25</v>
      </c>
      <c r="L42" s="15">
        <v>19</v>
      </c>
      <c r="M42" s="79">
        <v>28</v>
      </c>
      <c r="N42" s="101">
        <v>28</v>
      </c>
      <c r="O42" s="63">
        <v>2530</v>
      </c>
      <c r="P42" s="64">
        <f>Table224578910112345678910111213141516171819202122232425262728293031323334353637383940414243444546474849505152[[#This Row],[PEMBULATAN]]*O42</f>
        <v>70840</v>
      </c>
    </row>
    <row r="43" spans="1:16" ht="24.75" customHeight="1" x14ac:dyDescent="0.2">
      <c r="A43" s="13"/>
      <c r="B43" s="73"/>
      <c r="C43" s="71" t="s">
        <v>6641</v>
      </c>
      <c r="D43" s="76" t="s">
        <v>69</v>
      </c>
      <c r="E43" s="12" t="s">
        <v>61</v>
      </c>
      <c r="F43" s="74" t="s">
        <v>523</v>
      </c>
      <c r="G43" s="12" t="s">
        <v>64</v>
      </c>
      <c r="H43" s="75" t="s">
        <v>6350</v>
      </c>
      <c r="I43" s="15">
        <v>90</v>
      </c>
      <c r="J43" s="15">
        <v>53</v>
      </c>
      <c r="K43" s="15">
        <v>20</v>
      </c>
      <c r="L43" s="15">
        <v>10</v>
      </c>
      <c r="M43" s="79">
        <v>23.85</v>
      </c>
      <c r="N43" s="101">
        <v>23.85</v>
      </c>
      <c r="O43" s="63">
        <v>2530</v>
      </c>
      <c r="P43" s="64">
        <f>Table224578910112345678910111213141516171819202122232425262728293031323334353637383940414243444546474849505152[[#This Row],[PEMBULATAN]]*O43</f>
        <v>60340.5</v>
      </c>
    </row>
    <row r="44" spans="1:16" ht="24.75" customHeight="1" x14ac:dyDescent="0.2">
      <c r="A44" s="13"/>
      <c r="B44" s="73"/>
      <c r="C44" s="71" t="s">
        <v>6642</v>
      </c>
      <c r="D44" s="76" t="s">
        <v>69</v>
      </c>
      <c r="E44" s="12" t="s">
        <v>61</v>
      </c>
      <c r="F44" s="74" t="s">
        <v>523</v>
      </c>
      <c r="G44" s="12" t="s">
        <v>64</v>
      </c>
      <c r="H44" s="75" t="s">
        <v>6350</v>
      </c>
      <c r="I44" s="15">
        <v>70</v>
      </c>
      <c r="J44" s="15">
        <v>53</v>
      </c>
      <c r="K44" s="15">
        <v>26</v>
      </c>
      <c r="L44" s="15">
        <v>12</v>
      </c>
      <c r="M44" s="79">
        <v>24.114999999999998</v>
      </c>
      <c r="N44" s="101">
        <v>24.114999999999998</v>
      </c>
      <c r="O44" s="63">
        <v>2530</v>
      </c>
      <c r="P44" s="64">
        <f>Table224578910112345678910111213141516171819202122232425262728293031323334353637383940414243444546474849505152[[#This Row],[PEMBULATAN]]*O44</f>
        <v>61010.95</v>
      </c>
    </row>
    <row r="45" spans="1:16" ht="24.75" customHeight="1" x14ac:dyDescent="0.2">
      <c r="A45" s="13"/>
      <c r="B45" s="73"/>
      <c r="C45" s="71" t="s">
        <v>6643</v>
      </c>
      <c r="D45" s="76" t="s">
        <v>69</v>
      </c>
      <c r="E45" s="12" t="s">
        <v>61</v>
      </c>
      <c r="F45" s="74" t="s">
        <v>523</v>
      </c>
      <c r="G45" s="12" t="s">
        <v>64</v>
      </c>
      <c r="H45" s="75" t="s">
        <v>6350</v>
      </c>
      <c r="I45" s="15">
        <v>54</v>
      </c>
      <c r="J45" s="15">
        <v>30</v>
      </c>
      <c r="K45" s="15">
        <v>20</v>
      </c>
      <c r="L45" s="15">
        <v>8</v>
      </c>
      <c r="M45" s="79">
        <v>8.1</v>
      </c>
      <c r="N45" s="101">
        <v>8.1</v>
      </c>
      <c r="O45" s="63">
        <v>2530</v>
      </c>
      <c r="P45" s="64">
        <f>Table224578910112345678910111213141516171819202122232425262728293031323334353637383940414243444546474849505152[[#This Row],[PEMBULATAN]]*O45</f>
        <v>20493</v>
      </c>
    </row>
    <row r="46" spans="1:16" ht="24.75" customHeight="1" x14ac:dyDescent="0.2">
      <c r="A46" s="13"/>
      <c r="B46" s="73"/>
      <c r="C46" s="71" t="s">
        <v>6644</v>
      </c>
      <c r="D46" s="76" t="s">
        <v>69</v>
      </c>
      <c r="E46" s="12" t="s">
        <v>61</v>
      </c>
      <c r="F46" s="74" t="s">
        <v>523</v>
      </c>
      <c r="G46" s="12" t="s">
        <v>64</v>
      </c>
      <c r="H46" s="75" t="s">
        <v>6350</v>
      </c>
      <c r="I46" s="15">
        <v>50</v>
      </c>
      <c r="J46" s="15">
        <v>40</v>
      </c>
      <c r="K46" s="15">
        <v>20</v>
      </c>
      <c r="L46" s="15">
        <v>3</v>
      </c>
      <c r="M46" s="79">
        <v>10</v>
      </c>
      <c r="N46" s="101">
        <v>10</v>
      </c>
      <c r="O46" s="63">
        <v>2530</v>
      </c>
      <c r="P46" s="64">
        <f>Table224578910112345678910111213141516171819202122232425262728293031323334353637383940414243444546474849505152[[#This Row],[PEMBULATAN]]*O46</f>
        <v>25300</v>
      </c>
    </row>
    <row r="47" spans="1:16" ht="24.75" customHeight="1" x14ac:dyDescent="0.2">
      <c r="A47" s="13"/>
      <c r="B47" s="73"/>
      <c r="C47" s="71" t="s">
        <v>6645</v>
      </c>
      <c r="D47" s="76" t="s">
        <v>69</v>
      </c>
      <c r="E47" s="12" t="s">
        <v>61</v>
      </c>
      <c r="F47" s="74" t="s">
        <v>523</v>
      </c>
      <c r="G47" s="12" t="s">
        <v>64</v>
      </c>
      <c r="H47" s="75" t="s">
        <v>6350</v>
      </c>
      <c r="I47" s="15">
        <v>66</v>
      </c>
      <c r="J47" s="15">
        <v>32</v>
      </c>
      <c r="K47" s="15">
        <v>32</v>
      </c>
      <c r="L47" s="15">
        <v>10</v>
      </c>
      <c r="M47" s="79">
        <v>16.896000000000001</v>
      </c>
      <c r="N47" s="101">
        <v>16.896000000000001</v>
      </c>
      <c r="O47" s="63">
        <v>2530</v>
      </c>
      <c r="P47" s="64">
        <f>Table224578910112345678910111213141516171819202122232425262728293031323334353637383940414243444546474849505152[[#This Row],[PEMBULATAN]]*O47</f>
        <v>42746.880000000005</v>
      </c>
    </row>
    <row r="48" spans="1:16" ht="24.75" customHeight="1" x14ac:dyDescent="0.2">
      <c r="A48" s="13"/>
      <c r="B48" s="73"/>
      <c r="C48" s="71" t="s">
        <v>6646</v>
      </c>
      <c r="D48" s="76" t="s">
        <v>69</v>
      </c>
      <c r="E48" s="12" t="s">
        <v>61</v>
      </c>
      <c r="F48" s="74" t="s">
        <v>523</v>
      </c>
      <c r="G48" s="12" t="s">
        <v>64</v>
      </c>
      <c r="H48" s="75" t="s">
        <v>6350</v>
      </c>
      <c r="I48" s="15">
        <v>66</v>
      </c>
      <c r="J48" s="15">
        <v>53</v>
      </c>
      <c r="K48" s="15">
        <v>26</v>
      </c>
      <c r="L48" s="15">
        <v>6</v>
      </c>
      <c r="M48" s="79">
        <v>22.736999999999998</v>
      </c>
      <c r="N48" s="101">
        <v>22.736999999999998</v>
      </c>
      <c r="O48" s="63">
        <v>2530</v>
      </c>
      <c r="P48" s="64">
        <f>Table224578910112345678910111213141516171819202122232425262728293031323334353637383940414243444546474849505152[[#This Row],[PEMBULATAN]]*O48</f>
        <v>57524.609999999993</v>
      </c>
    </row>
    <row r="49" spans="1:16" ht="24.75" customHeight="1" x14ac:dyDescent="0.2">
      <c r="A49" s="13"/>
      <c r="B49" s="73"/>
      <c r="C49" s="71" t="s">
        <v>6647</v>
      </c>
      <c r="D49" s="76" t="s">
        <v>69</v>
      </c>
      <c r="E49" s="12" t="s">
        <v>61</v>
      </c>
      <c r="F49" s="74" t="s">
        <v>523</v>
      </c>
      <c r="G49" s="12" t="s">
        <v>64</v>
      </c>
      <c r="H49" s="75" t="s">
        <v>6350</v>
      </c>
      <c r="I49" s="15">
        <v>52</v>
      </c>
      <c r="J49" s="15">
        <v>30</v>
      </c>
      <c r="K49" s="15">
        <v>16</v>
      </c>
      <c r="L49" s="15">
        <v>3</v>
      </c>
      <c r="M49" s="79">
        <v>6.24</v>
      </c>
      <c r="N49" s="101">
        <v>6.24</v>
      </c>
      <c r="O49" s="63">
        <v>2530</v>
      </c>
      <c r="P49" s="64">
        <f>Table224578910112345678910111213141516171819202122232425262728293031323334353637383940414243444546474849505152[[#This Row],[PEMBULATAN]]*O49</f>
        <v>15787.2</v>
      </c>
    </row>
    <row r="50" spans="1:16" ht="24.75" customHeight="1" x14ac:dyDescent="0.2">
      <c r="A50" s="13"/>
      <c r="B50" s="73"/>
      <c r="C50" s="71" t="s">
        <v>6648</v>
      </c>
      <c r="D50" s="76" t="s">
        <v>69</v>
      </c>
      <c r="E50" s="12" t="s">
        <v>61</v>
      </c>
      <c r="F50" s="74" t="s">
        <v>523</v>
      </c>
      <c r="G50" s="12" t="s">
        <v>64</v>
      </c>
      <c r="H50" s="75" t="s">
        <v>6350</v>
      </c>
      <c r="I50" s="15">
        <v>66</v>
      </c>
      <c r="J50" s="15">
        <v>52</v>
      </c>
      <c r="K50" s="15">
        <v>30</v>
      </c>
      <c r="L50" s="15">
        <v>3</v>
      </c>
      <c r="M50" s="79">
        <v>25.74</v>
      </c>
      <c r="N50" s="101">
        <v>25.74</v>
      </c>
      <c r="O50" s="63">
        <v>2530</v>
      </c>
      <c r="P50" s="64">
        <f>Table224578910112345678910111213141516171819202122232425262728293031323334353637383940414243444546474849505152[[#This Row],[PEMBULATAN]]*O50</f>
        <v>65122.2</v>
      </c>
    </row>
    <row r="51" spans="1:16" ht="24.75" customHeight="1" x14ac:dyDescent="0.2">
      <c r="A51" s="13"/>
      <c r="B51" s="73"/>
      <c r="C51" s="71" t="s">
        <v>6649</v>
      </c>
      <c r="D51" s="76" t="s">
        <v>69</v>
      </c>
      <c r="E51" s="12" t="s">
        <v>61</v>
      </c>
      <c r="F51" s="74" t="s">
        <v>523</v>
      </c>
      <c r="G51" s="12" t="s">
        <v>64</v>
      </c>
      <c r="H51" s="75" t="s">
        <v>6350</v>
      </c>
      <c r="I51" s="15">
        <v>60</v>
      </c>
      <c r="J51" s="15">
        <v>35</v>
      </c>
      <c r="K51" s="15">
        <v>30</v>
      </c>
      <c r="L51" s="15">
        <v>8</v>
      </c>
      <c r="M51" s="79">
        <v>15.75</v>
      </c>
      <c r="N51" s="101">
        <v>15.75</v>
      </c>
      <c r="O51" s="63">
        <v>2530</v>
      </c>
      <c r="P51" s="64">
        <f>Table224578910112345678910111213141516171819202122232425262728293031323334353637383940414243444546474849505152[[#This Row],[PEMBULATAN]]*O51</f>
        <v>39847.5</v>
      </c>
    </row>
    <row r="52" spans="1:16" ht="24.75" customHeight="1" x14ac:dyDescent="0.2">
      <c r="A52" s="13"/>
      <c r="B52" s="73"/>
      <c r="C52" s="71" t="s">
        <v>6650</v>
      </c>
      <c r="D52" s="76" t="s">
        <v>69</v>
      </c>
      <c r="E52" s="12" t="s">
        <v>61</v>
      </c>
      <c r="F52" s="74" t="s">
        <v>523</v>
      </c>
      <c r="G52" s="12" t="s">
        <v>64</v>
      </c>
      <c r="H52" s="75" t="s">
        <v>6350</v>
      </c>
      <c r="I52" s="15">
        <v>46</v>
      </c>
      <c r="J52" s="15">
        <v>46</v>
      </c>
      <c r="K52" s="15">
        <v>6</v>
      </c>
      <c r="L52" s="15">
        <v>1</v>
      </c>
      <c r="M52" s="79">
        <v>3.1739999999999999</v>
      </c>
      <c r="N52" s="101">
        <v>3.1739999999999999</v>
      </c>
      <c r="O52" s="63">
        <v>2530</v>
      </c>
      <c r="P52" s="64">
        <f>Table224578910112345678910111213141516171819202122232425262728293031323334353637383940414243444546474849505152[[#This Row],[PEMBULATAN]]*O52</f>
        <v>8030.22</v>
      </c>
    </row>
    <row r="53" spans="1:16" ht="24.75" customHeight="1" x14ac:dyDescent="0.2">
      <c r="A53" s="13"/>
      <c r="B53" s="73"/>
      <c r="C53" s="71" t="s">
        <v>6651</v>
      </c>
      <c r="D53" s="76" t="s">
        <v>69</v>
      </c>
      <c r="E53" s="12" t="s">
        <v>61</v>
      </c>
      <c r="F53" s="74" t="s">
        <v>523</v>
      </c>
      <c r="G53" s="12" t="s">
        <v>64</v>
      </c>
      <c r="H53" s="75" t="s">
        <v>6350</v>
      </c>
      <c r="I53" s="15">
        <v>50</v>
      </c>
      <c r="J53" s="15">
        <v>30</v>
      </c>
      <c r="K53" s="15">
        <v>22</v>
      </c>
      <c r="L53" s="15">
        <v>5</v>
      </c>
      <c r="M53" s="79">
        <v>8.25</v>
      </c>
      <c r="N53" s="101">
        <v>8.25</v>
      </c>
      <c r="O53" s="63">
        <v>2530</v>
      </c>
      <c r="P53" s="64">
        <f>Table224578910112345678910111213141516171819202122232425262728293031323334353637383940414243444546474849505152[[#This Row],[PEMBULATAN]]*O53</f>
        <v>20872.5</v>
      </c>
    </row>
    <row r="54" spans="1:16" ht="24.75" customHeight="1" x14ac:dyDescent="0.2">
      <c r="A54" s="13"/>
      <c r="B54" s="73"/>
      <c r="C54" s="71" t="s">
        <v>6652</v>
      </c>
      <c r="D54" s="76" t="s">
        <v>69</v>
      </c>
      <c r="E54" s="12" t="s">
        <v>61</v>
      </c>
      <c r="F54" s="74" t="s">
        <v>523</v>
      </c>
      <c r="G54" s="12" t="s">
        <v>64</v>
      </c>
      <c r="H54" s="75" t="s">
        <v>6350</v>
      </c>
      <c r="I54" s="15">
        <v>52</v>
      </c>
      <c r="J54" s="15">
        <v>60</v>
      </c>
      <c r="K54" s="15">
        <v>31</v>
      </c>
      <c r="L54" s="15">
        <v>3</v>
      </c>
      <c r="M54" s="79">
        <v>24.18</v>
      </c>
      <c r="N54" s="101">
        <v>24.18</v>
      </c>
      <c r="O54" s="63">
        <v>2530</v>
      </c>
      <c r="P54" s="64">
        <f>Table224578910112345678910111213141516171819202122232425262728293031323334353637383940414243444546474849505152[[#This Row],[PEMBULATAN]]*O54</f>
        <v>61175.4</v>
      </c>
    </row>
    <row r="55" spans="1:16" ht="24.75" customHeight="1" x14ac:dyDescent="0.2">
      <c r="A55" s="13"/>
      <c r="B55" s="73"/>
      <c r="C55" s="71" t="s">
        <v>6653</v>
      </c>
      <c r="D55" s="76" t="s">
        <v>69</v>
      </c>
      <c r="E55" s="12" t="s">
        <v>61</v>
      </c>
      <c r="F55" s="74" t="s">
        <v>523</v>
      </c>
      <c r="G55" s="12" t="s">
        <v>64</v>
      </c>
      <c r="H55" s="75" t="s">
        <v>6350</v>
      </c>
      <c r="I55" s="15">
        <v>80</v>
      </c>
      <c r="J55" s="15">
        <v>51</v>
      </c>
      <c r="K55" s="15">
        <v>30</v>
      </c>
      <c r="L55" s="15">
        <v>11</v>
      </c>
      <c r="M55" s="79">
        <v>30.6</v>
      </c>
      <c r="N55" s="101">
        <v>30.6</v>
      </c>
      <c r="O55" s="63">
        <v>2530</v>
      </c>
      <c r="P55" s="64">
        <f>Table224578910112345678910111213141516171819202122232425262728293031323334353637383940414243444546474849505152[[#This Row],[PEMBULATAN]]*O55</f>
        <v>77418</v>
      </c>
    </row>
    <row r="56" spans="1:16" ht="24.75" customHeight="1" x14ac:dyDescent="0.2">
      <c r="A56" s="13"/>
      <c r="B56" s="73"/>
      <c r="C56" s="71" t="s">
        <v>6654</v>
      </c>
      <c r="D56" s="76" t="s">
        <v>69</v>
      </c>
      <c r="E56" s="12" t="s">
        <v>61</v>
      </c>
      <c r="F56" s="74" t="s">
        <v>523</v>
      </c>
      <c r="G56" s="12" t="s">
        <v>64</v>
      </c>
      <c r="H56" s="75" t="s">
        <v>6350</v>
      </c>
      <c r="I56" s="15">
        <v>60</v>
      </c>
      <c r="J56" s="15">
        <v>50</v>
      </c>
      <c r="K56" s="15">
        <v>21</v>
      </c>
      <c r="L56" s="15">
        <v>4</v>
      </c>
      <c r="M56" s="79">
        <v>15.75</v>
      </c>
      <c r="N56" s="101">
        <v>15.75</v>
      </c>
      <c r="O56" s="63">
        <v>2530</v>
      </c>
      <c r="P56" s="64">
        <f>Table224578910112345678910111213141516171819202122232425262728293031323334353637383940414243444546474849505152[[#This Row],[PEMBULATAN]]*O56</f>
        <v>39847.5</v>
      </c>
    </row>
    <row r="57" spans="1:16" ht="24.75" customHeight="1" x14ac:dyDescent="0.2">
      <c r="A57" s="13"/>
      <c r="B57" s="73"/>
      <c r="C57" s="71" t="s">
        <v>6655</v>
      </c>
      <c r="D57" s="76" t="s">
        <v>69</v>
      </c>
      <c r="E57" s="12" t="s">
        <v>61</v>
      </c>
      <c r="F57" s="74" t="s">
        <v>523</v>
      </c>
      <c r="G57" s="12" t="s">
        <v>64</v>
      </c>
      <c r="H57" s="75" t="s">
        <v>6350</v>
      </c>
      <c r="I57" s="15">
        <v>53</v>
      </c>
      <c r="J57" s="15">
        <v>60</v>
      </c>
      <c r="K57" s="15">
        <v>30</v>
      </c>
      <c r="L57" s="15">
        <v>5</v>
      </c>
      <c r="M57" s="79">
        <v>23.85</v>
      </c>
      <c r="N57" s="101">
        <v>23.85</v>
      </c>
      <c r="O57" s="63">
        <v>2530</v>
      </c>
      <c r="P57" s="64">
        <f>Table224578910112345678910111213141516171819202122232425262728293031323334353637383940414243444546474849505152[[#This Row],[PEMBULATAN]]*O57</f>
        <v>60340.5</v>
      </c>
    </row>
    <row r="58" spans="1:16" ht="24.75" customHeight="1" x14ac:dyDescent="0.2">
      <c r="A58" s="13"/>
      <c r="B58" s="73"/>
      <c r="C58" s="71" t="s">
        <v>6656</v>
      </c>
      <c r="D58" s="76" t="s">
        <v>69</v>
      </c>
      <c r="E58" s="12" t="s">
        <v>61</v>
      </c>
      <c r="F58" s="74" t="s">
        <v>523</v>
      </c>
      <c r="G58" s="12" t="s">
        <v>64</v>
      </c>
      <c r="H58" s="75" t="s">
        <v>6350</v>
      </c>
      <c r="I58" s="15">
        <v>50</v>
      </c>
      <c r="J58" s="15">
        <v>50</v>
      </c>
      <c r="K58" s="15">
        <v>30</v>
      </c>
      <c r="L58" s="15">
        <v>3</v>
      </c>
      <c r="M58" s="79">
        <v>18.75</v>
      </c>
      <c r="N58" s="101">
        <v>18.75</v>
      </c>
      <c r="O58" s="63">
        <v>2530</v>
      </c>
      <c r="P58" s="64">
        <f>Table224578910112345678910111213141516171819202122232425262728293031323334353637383940414243444546474849505152[[#This Row],[PEMBULATAN]]*O58</f>
        <v>47437.5</v>
      </c>
    </row>
    <row r="59" spans="1:16" ht="24.75" customHeight="1" x14ac:dyDescent="0.2">
      <c r="A59" s="13"/>
      <c r="B59" s="73"/>
      <c r="C59" s="71" t="s">
        <v>6657</v>
      </c>
      <c r="D59" s="76" t="s">
        <v>69</v>
      </c>
      <c r="E59" s="12" t="s">
        <v>61</v>
      </c>
      <c r="F59" s="74" t="s">
        <v>523</v>
      </c>
      <c r="G59" s="12" t="s">
        <v>64</v>
      </c>
      <c r="H59" s="75" t="s">
        <v>6350</v>
      </c>
      <c r="I59" s="15">
        <v>60</v>
      </c>
      <c r="J59" s="15">
        <v>41</v>
      </c>
      <c r="K59" s="15">
        <v>20</v>
      </c>
      <c r="L59" s="15">
        <v>5</v>
      </c>
      <c r="M59" s="79">
        <v>12.3</v>
      </c>
      <c r="N59" s="101">
        <v>13</v>
      </c>
      <c r="O59" s="63">
        <v>2530</v>
      </c>
      <c r="P59" s="64">
        <f>Table224578910112345678910111213141516171819202122232425262728293031323334353637383940414243444546474849505152[[#This Row],[PEMBULATAN]]*O59</f>
        <v>32890</v>
      </c>
    </row>
    <row r="60" spans="1:16" ht="24.75" customHeight="1" x14ac:dyDescent="0.2">
      <c r="A60" s="13"/>
      <c r="B60" s="73"/>
      <c r="C60" s="71" t="s">
        <v>6658</v>
      </c>
      <c r="D60" s="76" t="s">
        <v>69</v>
      </c>
      <c r="E60" s="12" t="s">
        <v>61</v>
      </c>
      <c r="F60" s="74" t="s">
        <v>523</v>
      </c>
      <c r="G60" s="12" t="s">
        <v>64</v>
      </c>
      <c r="H60" s="75" t="s">
        <v>6350</v>
      </c>
      <c r="I60" s="15">
        <v>50</v>
      </c>
      <c r="J60" s="15">
        <v>40</v>
      </c>
      <c r="K60" s="15">
        <v>22</v>
      </c>
      <c r="L60" s="15">
        <v>3</v>
      </c>
      <c r="M60" s="79">
        <v>11</v>
      </c>
      <c r="N60" s="101">
        <v>11</v>
      </c>
      <c r="O60" s="63">
        <v>2530</v>
      </c>
      <c r="P60" s="64">
        <f>Table224578910112345678910111213141516171819202122232425262728293031323334353637383940414243444546474849505152[[#This Row],[PEMBULATAN]]*O60</f>
        <v>27830</v>
      </c>
    </row>
    <row r="61" spans="1:16" ht="24.75" customHeight="1" x14ac:dyDescent="0.2">
      <c r="A61" s="13"/>
      <c r="B61" s="73"/>
      <c r="C61" s="71" t="s">
        <v>6659</v>
      </c>
      <c r="D61" s="76" t="s">
        <v>69</v>
      </c>
      <c r="E61" s="12" t="s">
        <v>61</v>
      </c>
      <c r="F61" s="74" t="s">
        <v>523</v>
      </c>
      <c r="G61" s="12" t="s">
        <v>64</v>
      </c>
      <c r="H61" s="75" t="s">
        <v>6350</v>
      </c>
      <c r="I61" s="15">
        <v>56</v>
      </c>
      <c r="J61" s="15">
        <v>52</v>
      </c>
      <c r="K61" s="15">
        <v>27</v>
      </c>
      <c r="L61" s="15">
        <v>6</v>
      </c>
      <c r="M61" s="79">
        <v>19.655999999999999</v>
      </c>
      <c r="N61" s="101">
        <v>19.655999999999999</v>
      </c>
      <c r="O61" s="63">
        <v>2530</v>
      </c>
      <c r="P61" s="64">
        <f>Table224578910112345678910111213141516171819202122232425262728293031323334353637383940414243444546474849505152[[#This Row],[PEMBULATAN]]*O61</f>
        <v>49729.68</v>
      </c>
    </row>
    <row r="62" spans="1:16" ht="24.75" customHeight="1" x14ac:dyDescent="0.2">
      <c r="A62" s="13"/>
      <c r="B62" s="73"/>
      <c r="C62" s="71" t="s">
        <v>6660</v>
      </c>
      <c r="D62" s="76" t="s">
        <v>69</v>
      </c>
      <c r="E62" s="12" t="s">
        <v>61</v>
      </c>
      <c r="F62" s="74" t="s">
        <v>523</v>
      </c>
      <c r="G62" s="12" t="s">
        <v>64</v>
      </c>
      <c r="H62" s="75" t="s">
        <v>6350</v>
      </c>
      <c r="I62" s="15">
        <v>53</v>
      </c>
      <c r="J62" s="15">
        <v>40</v>
      </c>
      <c r="K62" s="15">
        <v>15</v>
      </c>
      <c r="L62" s="15">
        <v>4</v>
      </c>
      <c r="M62" s="79">
        <v>7.95</v>
      </c>
      <c r="N62" s="101">
        <v>7.95</v>
      </c>
      <c r="O62" s="63">
        <v>2530</v>
      </c>
      <c r="P62" s="64">
        <f>Table224578910112345678910111213141516171819202122232425262728293031323334353637383940414243444546474849505152[[#This Row],[PEMBULATAN]]*O62</f>
        <v>20113.5</v>
      </c>
    </row>
    <row r="63" spans="1:16" ht="24.75" customHeight="1" x14ac:dyDescent="0.2">
      <c r="A63" s="13"/>
      <c r="B63" s="73"/>
      <c r="C63" s="71" t="s">
        <v>6661</v>
      </c>
      <c r="D63" s="76" t="s">
        <v>69</v>
      </c>
      <c r="E63" s="12" t="s">
        <v>61</v>
      </c>
      <c r="F63" s="74" t="s">
        <v>523</v>
      </c>
      <c r="G63" s="12" t="s">
        <v>64</v>
      </c>
      <c r="H63" s="75" t="s">
        <v>6350</v>
      </c>
      <c r="I63" s="15">
        <v>46</v>
      </c>
      <c r="J63" s="15">
        <v>40</v>
      </c>
      <c r="K63" s="15">
        <v>16</v>
      </c>
      <c r="L63" s="15">
        <v>4</v>
      </c>
      <c r="M63" s="79">
        <v>7.36</v>
      </c>
      <c r="N63" s="101">
        <v>8</v>
      </c>
      <c r="O63" s="63">
        <v>2530</v>
      </c>
      <c r="P63" s="64">
        <f>Table224578910112345678910111213141516171819202122232425262728293031323334353637383940414243444546474849505152[[#This Row],[PEMBULATAN]]*O63</f>
        <v>20240</v>
      </c>
    </row>
    <row r="64" spans="1:16" ht="24.75" customHeight="1" x14ac:dyDescent="0.2">
      <c r="A64" s="13"/>
      <c r="B64" s="73"/>
      <c r="C64" s="71" t="s">
        <v>6662</v>
      </c>
      <c r="D64" s="76" t="s">
        <v>69</v>
      </c>
      <c r="E64" s="12" t="s">
        <v>61</v>
      </c>
      <c r="F64" s="74" t="s">
        <v>523</v>
      </c>
      <c r="G64" s="12" t="s">
        <v>64</v>
      </c>
      <c r="H64" s="75" t="s">
        <v>6350</v>
      </c>
      <c r="I64" s="15">
        <v>91</v>
      </c>
      <c r="J64" s="15">
        <v>50</v>
      </c>
      <c r="K64" s="15">
        <v>35</v>
      </c>
      <c r="L64" s="15">
        <v>14</v>
      </c>
      <c r="M64" s="79">
        <v>39.8125</v>
      </c>
      <c r="N64" s="101">
        <v>39.8125</v>
      </c>
      <c r="O64" s="63">
        <v>2530</v>
      </c>
      <c r="P64" s="64">
        <f>Table224578910112345678910111213141516171819202122232425262728293031323334353637383940414243444546474849505152[[#This Row],[PEMBULATAN]]*O64</f>
        <v>100725.625</v>
      </c>
    </row>
    <row r="65" spans="1:16" ht="24.75" customHeight="1" x14ac:dyDescent="0.2">
      <c r="A65" s="13"/>
      <c r="B65" s="73"/>
      <c r="C65" s="71" t="s">
        <v>6663</v>
      </c>
      <c r="D65" s="76" t="s">
        <v>69</v>
      </c>
      <c r="E65" s="12" t="s">
        <v>61</v>
      </c>
      <c r="F65" s="74" t="s">
        <v>523</v>
      </c>
      <c r="G65" s="12" t="s">
        <v>64</v>
      </c>
      <c r="H65" s="75" t="s">
        <v>6350</v>
      </c>
      <c r="I65" s="15">
        <v>60</v>
      </c>
      <c r="J65" s="15">
        <v>53</v>
      </c>
      <c r="K65" s="15">
        <v>25</v>
      </c>
      <c r="L65" s="15">
        <v>6</v>
      </c>
      <c r="M65" s="79">
        <v>19.875</v>
      </c>
      <c r="N65" s="101">
        <v>19.875</v>
      </c>
      <c r="O65" s="63">
        <v>2530</v>
      </c>
      <c r="P65" s="64">
        <f>Table224578910112345678910111213141516171819202122232425262728293031323334353637383940414243444546474849505152[[#This Row],[PEMBULATAN]]*O65</f>
        <v>50283.75</v>
      </c>
    </row>
    <row r="66" spans="1:16" ht="24.75" customHeight="1" x14ac:dyDescent="0.2">
      <c r="A66" s="13"/>
      <c r="B66" s="73"/>
      <c r="C66" s="71" t="s">
        <v>6664</v>
      </c>
      <c r="D66" s="76" t="s">
        <v>69</v>
      </c>
      <c r="E66" s="12" t="s">
        <v>61</v>
      </c>
      <c r="F66" s="74" t="s">
        <v>523</v>
      </c>
      <c r="G66" s="12" t="s">
        <v>64</v>
      </c>
      <c r="H66" s="75" t="s">
        <v>6350</v>
      </c>
      <c r="I66" s="15">
        <v>90</v>
      </c>
      <c r="J66" s="15">
        <v>54</v>
      </c>
      <c r="K66" s="15">
        <v>36</v>
      </c>
      <c r="L66" s="15">
        <v>9</v>
      </c>
      <c r="M66" s="79">
        <v>43.74</v>
      </c>
      <c r="N66" s="101">
        <v>43.74</v>
      </c>
      <c r="O66" s="63">
        <v>2530</v>
      </c>
      <c r="P66" s="64">
        <f>Table224578910112345678910111213141516171819202122232425262728293031323334353637383940414243444546474849505152[[#This Row],[PEMBULATAN]]*O66</f>
        <v>110662.20000000001</v>
      </c>
    </row>
    <row r="67" spans="1:16" ht="24.75" customHeight="1" x14ac:dyDescent="0.2">
      <c r="A67" s="13"/>
      <c r="B67" s="73"/>
      <c r="C67" s="71" t="s">
        <v>6665</v>
      </c>
      <c r="D67" s="76" t="s">
        <v>69</v>
      </c>
      <c r="E67" s="12" t="s">
        <v>61</v>
      </c>
      <c r="F67" s="74" t="s">
        <v>523</v>
      </c>
      <c r="G67" s="12" t="s">
        <v>64</v>
      </c>
      <c r="H67" s="75" t="s">
        <v>6350</v>
      </c>
      <c r="I67" s="15">
        <v>60</v>
      </c>
      <c r="J67" s="15">
        <v>30</v>
      </c>
      <c r="K67" s="15">
        <v>25</v>
      </c>
      <c r="L67" s="15">
        <v>5</v>
      </c>
      <c r="M67" s="79">
        <v>11.25</v>
      </c>
      <c r="N67" s="101">
        <v>11.25</v>
      </c>
      <c r="O67" s="63">
        <v>2530</v>
      </c>
      <c r="P67" s="64">
        <f>Table224578910112345678910111213141516171819202122232425262728293031323334353637383940414243444546474849505152[[#This Row],[PEMBULATAN]]*O67</f>
        <v>28462.5</v>
      </c>
    </row>
    <row r="68" spans="1:16" ht="24.75" customHeight="1" x14ac:dyDescent="0.2">
      <c r="A68" s="13"/>
      <c r="B68" s="73"/>
      <c r="C68" s="71" t="s">
        <v>6666</v>
      </c>
      <c r="D68" s="76" t="s">
        <v>69</v>
      </c>
      <c r="E68" s="12" t="s">
        <v>61</v>
      </c>
      <c r="F68" s="74" t="s">
        <v>523</v>
      </c>
      <c r="G68" s="12" t="s">
        <v>64</v>
      </c>
      <c r="H68" s="75" t="s">
        <v>6350</v>
      </c>
      <c r="I68" s="15">
        <v>53</v>
      </c>
      <c r="J68" s="15">
        <v>30</v>
      </c>
      <c r="K68" s="15">
        <v>30</v>
      </c>
      <c r="L68" s="15">
        <v>4</v>
      </c>
      <c r="M68" s="79">
        <v>11.925000000000001</v>
      </c>
      <c r="N68" s="101">
        <v>11.925000000000001</v>
      </c>
      <c r="O68" s="63">
        <v>2530</v>
      </c>
      <c r="P68" s="64">
        <f>Table224578910112345678910111213141516171819202122232425262728293031323334353637383940414243444546474849505152[[#This Row],[PEMBULATAN]]*O68</f>
        <v>30170.25</v>
      </c>
    </row>
    <row r="69" spans="1:16" ht="24.75" customHeight="1" x14ac:dyDescent="0.2">
      <c r="A69" s="13"/>
      <c r="B69" s="73"/>
      <c r="C69" s="71" t="s">
        <v>6667</v>
      </c>
      <c r="D69" s="76" t="s">
        <v>69</v>
      </c>
      <c r="E69" s="12" t="s">
        <v>61</v>
      </c>
      <c r="F69" s="74" t="s">
        <v>523</v>
      </c>
      <c r="G69" s="12" t="s">
        <v>64</v>
      </c>
      <c r="H69" s="75" t="s">
        <v>6350</v>
      </c>
      <c r="I69" s="15">
        <v>80</v>
      </c>
      <c r="J69" s="15">
        <v>40</v>
      </c>
      <c r="K69" s="15">
        <v>40</v>
      </c>
      <c r="L69" s="15">
        <v>14</v>
      </c>
      <c r="M69" s="79">
        <v>32</v>
      </c>
      <c r="N69" s="101">
        <v>32</v>
      </c>
      <c r="O69" s="63">
        <v>2530</v>
      </c>
      <c r="P69" s="64">
        <f>Table224578910112345678910111213141516171819202122232425262728293031323334353637383940414243444546474849505152[[#This Row],[PEMBULATAN]]*O69</f>
        <v>80960</v>
      </c>
    </row>
    <row r="70" spans="1:16" ht="24.75" customHeight="1" x14ac:dyDescent="0.2">
      <c r="A70" s="13"/>
      <c r="B70" s="73"/>
      <c r="C70" s="71" t="s">
        <v>6668</v>
      </c>
      <c r="D70" s="76" t="s">
        <v>69</v>
      </c>
      <c r="E70" s="12" t="s">
        <v>61</v>
      </c>
      <c r="F70" s="74" t="s">
        <v>523</v>
      </c>
      <c r="G70" s="12" t="s">
        <v>64</v>
      </c>
      <c r="H70" s="75" t="s">
        <v>6350</v>
      </c>
      <c r="I70" s="15">
        <v>71</v>
      </c>
      <c r="J70" s="15">
        <v>60</v>
      </c>
      <c r="K70" s="15">
        <v>30</v>
      </c>
      <c r="L70" s="15">
        <v>14</v>
      </c>
      <c r="M70" s="79">
        <v>31.95</v>
      </c>
      <c r="N70" s="101">
        <v>31.95</v>
      </c>
      <c r="O70" s="63">
        <v>2530</v>
      </c>
      <c r="P70" s="64">
        <f>Table224578910112345678910111213141516171819202122232425262728293031323334353637383940414243444546474849505152[[#This Row],[PEMBULATAN]]*O70</f>
        <v>80833.5</v>
      </c>
    </row>
    <row r="71" spans="1:16" ht="24.75" customHeight="1" x14ac:dyDescent="0.2">
      <c r="A71" s="13"/>
      <c r="B71" s="73"/>
      <c r="C71" s="71" t="s">
        <v>6669</v>
      </c>
      <c r="D71" s="76" t="s">
        <v>69</v>
      </c>
      <c r="E71" s="12" t="s">
        <v>61</v>
      </c>
      <c r="F71" s="74" t="s">
        <v>523</v>
      </c>
      <c r="G71" s="12" t="s">
        <v>64</v>
      </c>
      <c r="H71" s="75" t="s">
        <v>6350</v>
      </c>
      <c r="I71" s="15">
        <v>83</v>
      </c>
      <c r="J71" s="15">
        <v>50</v>
      </c>
      <c r="K71" s="15">
        <v>25</v>
      </c>
      <c r="L71" s="15">
        <v>7</v>
      </c>
      <c r="M71" s="79">
        <v>25.9375</v>
      </c>
      <c r="N71" s="101">
        <v>25.9375</v>
      </c>
      <c r="O71" s="63">
        <v>2530</v>
      </c>
      <c r="P71" s="64">
        <f>Table224578910112345678910111213141516171819202122232425262728293031323334353637383940414243444546474849505152[[#This Row],[PEMBULATAN]]*O71</f>
        <v>65621.875</v>
      </c>
    </row>
    <row r="72" spans="1:16" ht="24.75" customHeight="1" x14ac:dyDescent="0.2">
      <c r="A72" s="13"/>
      <c r="B72" s="73"/>
      <c r="C72" s="71" t="s">
        <v>6670</v>
      </c>
      <c r="D72" s="76" t="s">
        <v>69</v>
      </c>
      <c r="E72" s="12" t="s">
        <v>61</v>
      </c>
      <c r="F72" s="74" t="s">
        <v>523</v>
      </c>
      <c r="G72" s="12" t="s">
        <v>64</v>
      </c>
      <c r="H72" s="75" t="s">
        <v>6350</v>
      </c>
      <c r="I72" s="15">
        <v>73</v>
      </c>
      <c r="J72" s="15">
        <v>50</v>
      </c>
      <c r="K72" s="15">
        <v>35</v>
      </c>
      <c r="L72" s="15">
        <v>6</v>
      </c>
      <c r="M72" s="79">
        <v>31.9375</v>
      </c>
      <c r="N72" s="101">
        <v>31.9375</v>
      </c>
      <c r="O72" s="63">
        <v>2530</v>
      </c>
      <c r="P72" s="64">
        <f>Table224578910112345678910111213141516171819202122232425262728293031323334353637383940414243444546474849505152[[#This Row],[PEMBULATAN]]*O72</f>
        <v>80801.875</v>
      </c>
    </row>
    <row r="73" spans="1:16" ht="24.75" customHeight="1" x14ac:dyDescent="0.2">
      <c r="A73" s="13"/>
      <c r="B73" s="73"/>
      <c r="C73" s="71" t="s">
        <v>6671</v>
      </c>
      <c r="D73" s="76" t="s">
        <v>69</v>
      </c>
      <c r="E73" s="12" t="s">
        <v>61</v>
      </c>
      <c r="F73" s="74" t="s">
        <v>523</v>
      </c>
      <c r="G73" s="12" t="s">
        <v>64</v>
      </c>
      <c r="H73" s="75" t="s">
        <v>6350</v>
      </c>
      <c r="I73" s="15">
        <v>81</v>
      </c>
      <c r="J73" s="15">
        <v>43</v>
      </c>
      <c r="K73" s="15">
        <v>30</v>
      </c>
      <c r="L73" s="15">
        <v>7</v>
      </c>
      <c r="M73" s="79">
        <v>26.122499999999999</v>
      </c>
      <c r="N73" s="101">
        <v>26.122499999999999</v>
      </c>
      <c r="O73" s="63">
        <v>2530</v>
      </c>
      <c r="P73" s="64">
        <f>Table224578910112345678910111213141516171819202122232425262728293031323334353637383940414243444546474849505152[[#This Row],[PEMBULATAN]]*O73</f>
        <v>66089.925000000003</v>
      </c>
    </row>
    <row r="74" spans="1:16" ht="24.75" customHeight="1" x14ac:dyDescent="0.2">
      <c r="A74" s="13"/>
      <c r="B74" s="73"/>
      <c r="C74" s="71" t="s">
        <v>6672</v>
      </c>
      <c r="D74" s="76" t="s">
        <v>69</v>
      </c>
      <c r="E74" s="12" t="s">
        <v>61</v>
      </c>
      <c r="F74" s="74" t="s">
        <v>523</v>
      </c>
      <c r="G74" s="12" t="s">
        <v>64</v>
      </c>
      <c r="H74" s="75" t="s">
        <v>6350</v>
      </c>
      <c r="I74" s="15">
        <v>70</v>
      </c>
      <c r="J74" s="15">
        <v>53</v>
      </c>
      <c r="K74" s="15">
        <v>32</v>
      </c>
      <c r="L74" s="15">
        <v>12</v>
      </c>
      <c r="M74" s="79">
        <v>29.68</v>
      </c>
      <c r="N74" s="101">
        <v>29.68</v>
      </c>
      <c r="O74" s="63">
        <v>2530</v>
      </c>
      <c r="P74" s="64">
        <f>Table224578910112345678910111213141516171819202122232425262728293031323334353637383940414243444546474849505152[[#This Row],[PEMBULATAN]]*O74</f>
        <v>75090.399999999994</v>
      </c>
    </row>
    <row r="75" spans="1:16" ht="24.75" customHeight="1" x14ac:dyDescent="0.2">
      <c r="A75" s="13"/>
      <c r="B75" s="73"/>
      <c r="C75" s="71" t="s">
        <v>6673</v>
      </c>
      <c r="D75" s="76" t="s">
        <v>69</v>
      </c>
      <c r="E75" s="12" t="s">
        <v>61</v>
      </c>
      <c r="F75" s="74" t="s">
        <v>523</v>
      </c>
      <c r="G75" s="12" t="s">
        <v>64</v>
      </c>
      <c r="H75" s="75" t="s">
        <v>6350</v>
      </c>
      <c r="I75" s="15">
        <v>73</v>
      </c>
      <c r="J75" s="15">
        <v>60</v>
      </c>
      <c r="K75" s="15">
        <v>30</v>
      </c>
      <c r="L75" s="15">
        <v>8</v>
      </c>
      <c r="M75" s="79">
        <v>32.85</v>
      </c>
      <c r="N75" s="101">
        <v>32.85</v>
      </c>
      <c r="O75" s="63">
        <v>2530</v>
      </c>
      <c r="P75" s="64">
        <f>Table224578910112345678910111213141516171819202122232425262728293031323334353637383940414243444546474849505152[[#This Row],[PEMBULATAN]]*O75</f>
        <v>83110.5</v>
      </c>
    </row>
    <row r="76" spans="1:16" ht="24.75" customHeight="1" x14ac:dyDescent="0.2">
      <c r="A76" s="13"/>
      <c r="B76" s="73"/>
      <c r="C76" s="71" t="s">
        <v>6674</v>
      </c>
      <c r="D76" s="76" t="s">
        <v>69</v>
      </c>
      <c r="E76" s="12" t="s">
        <v>61</v>
      </c>
      <c r="F76" s="74" t="s">
        <v>523</v>
      </c>
      <c r="G76" s="12" t="s">
        <v>64</v>
      </c>
      <c r="H76" s="75" t="s">
        <v>6350</v>
      </c>
      <c r="I76" s="15">
        <v>60</v>
      </c>
      <c r="J76" s="15">
        <v>50</v>
      </c>
      <c r="K76" s="15">
        <v>23</v>
      </c>
      <c r="L76" s="15">
        <v>8</v>
      </c>
      <c r="M76" s="79">
        <v>17.25</v>
      </c>
      <c r="N76" s="101">
        <v>17.25</v>
      </c>
      <c r="O76" s="63">
        <v>2530</v>
      </c>
      <c r="P76" s="64">
        <f>Table224578910112345678910111213141516171819202122232425262728293031323334353637383940414243444546474849505152[[#This Row],[PEMBULATAN]]*O76</f>
        <v>43642.5</v>
      </c>
    </row>
    <row r="77" spans="1:16" ht="24.75" customHeight="1" x14ac:dyDescent="0.2">
      <c r="A77" s="13"/>
      <c r="B77" s="73"/>
      <c r="C77" s="71" t="s">
        <v>6675</v>
      </c>
      <c r="D77" s="76" t="s">
        <v>69</v>
      </c>
      <c r="E77" s="12" t="s">
        <v>61</v>
      </c>
      <c r="F77" s="74" t="s">
        <v>523</v>
      </c>
      <c r="G77" s="12" t="s">
        <v>64</v>
      </c>
      <c r="H77" s="75" t="s">
        <v>6350</v>
      </c>
      <c r="I77" s="15">
        <v>80</v>
      </c>
      <c r="J77" s="15">
        <v>53</v>
      </c>
      <c r="K77" s="15">
        <v>30</v>
      </c>
      <c r="L77" s="15">
        <v>12</v>
      </c>
      <c r="M77" s="79">
        <v>31.8</v>
      </c>
      <c r="N77" s="101">
        <v>31.8</v>
      </c>
      <c r="O77" s="63">
        <v>2530</v>
      </c>
      <c r="P77" s="64">
        <f>Table224578910112345678910111213141516171819202122232425262728293031323334353637383940414243444546474849505152[[#This Row],[PEMBULATAN]]*O77</f>
        <v>80454</v>
      </c>
    </row>
    <row r="78" spans="1:16" ht="24.75" customHeight="1" x14ac:dyDescent="0.2">
      <c r="A78" s="13"/>
      <c r="B78" s="73"/>
      <c r="C78" s="71" t="s">
        <v>6676</v>
      </c>
      <c r="D78" s="76" t="s">
        <v>69</v>
      </c>
      <c r="E78" s="12" t="s">
        <v>61</v>
      </c>
      <c r="F78" s="74" t="s">
        <v>523</v>
      </c>
      <c r="G78" s="12" t="s">
        <v>64</v>
      </c>
      <c r="H78" s="75" t="s">
        <v>6350</v>
      </c>
      <c r="I78" s="15">
        <v>60</v>
      </c>
      <c r="J78" s="15">
        <v>43</v>
      </c>
      <c r="K78" s="15">
        <v>26</v>
      </c>
      <c r="L78" s="15">
        <v>3</v>
      </c>
      <c r="M78" s="79">
        <v>16.77</v>
      </c>
      <c r="N78" s="101">
        <v>16.77</v>
      </c>
      <c r="O78" s="63">
        <v>2530</v>
      </c>
      <c r="P78" s="64">
        <f>Table224578910112345678910111213141516171819202122232425262728293031323334353637383940414243444546474849505152[[#This Row],[PEMBULATAN]]*O78</f>
        <v>42428.1</v>
      </c>
    </row>
    <row r="79" spans="1:16" ht="24.75" customHeight="1" x14ac:dyDescent="0.2">
      <c r="A79" s="13"/>
      <c r="B79" s="73"/>
      <c r="C79" s="71" t="s">
        <v>6677</v>
      </c>
      <c r="D79" s="76" t="s">
        <v>69</v>
      </c>
      <c r="E79" s="12" t="s">
        <v>61</v>
      </c>
      <c r="F79" s="74" t="s">
        <v>523</v>
      </c>
      <c r="G79" s="12" t="s">
        <v>64</v>
      </c>
      <c r="H79" s="75" t="s">
        <v>6350</v>
      </c>
      <c r="I79" s="15">
        <v>70</v>
      </c>
      <c r="J79" s="15">
        <v>60</v>
      </c>
      <c r="K79" s="15">
        <v>30</v>
      </c>
      <c r="L79" s="15">
        <v>6</v>
      </c>
      <c r="M79" s="79">
        <v>31.5</v>
      </c>
      <c r="N79" s="101">
        <v>31.5</v>
      </c>
      <c r="O79" s="63">
        <v>2530</v>
      </c>
      <c r="P79" s="64">
        <f>Table224578910112345678910111213141516171819202122232425262728293031323334353637383940414243444546474849505152[[#This Row],[PEMBULATAN]]*O79</f>
        <v>79695</v>
      </c>
    </row>
    <row r="80" spans="1:16" ht="24.75" customHeight="1" x14ac:dyDescent="0.2">
      <c r="A80" s="13"/>
      <c r="B80" s="73"/>
      <c r="C80" s="71" t="s">
        <v>6678</v>
      </c>
      <c r="D80" s="76" t="s">
        <v>69</v>
      </c>
      <c r="E80" s="12" t="s">
        <v>61</v>
      </c>
      <c r="F80" s="74" t="s">
        <v>523</v>
      </c>
      <c r="G80" s="12" t="s">
        <v>64</v>
      </c>
      <c r="H80" s="75" t="s">
        <v>6350</v>
      </c>
      <c r="I80" s="15">
        <v>66</v>
      </c>
      <c r="J80" s="15">
        <v>36</v>
      </c>
      <c r="K80" s="15">
        <v>40</v>
      </c>
      <c r="L80" s="15">
        <v>14</v>
      </c>
      <c r="M80" s="79">
        <v>23.76</v>
      </c>
      <c r="N80" s="101">
        <v>23.76</v>
      </c>
      <c r="O80" s="63">
        <v>2530</v>
      </c>
      <c r="P80" s="64">
        <f>Table224578910112345678910111213141516171819202122232425262728293031323334353637383940414243444546474849505152[[#This Row],[PEMBULATAN]]*O80</f>
        <v>60112.800000000003</v>
      </c>
    </row>
    <row r="81" spans="1:16" ht="24.75" customHeight="1" x14ac:dyDescent="0.2">
      <c r="A81" s="13"/>
      <c r="B81" s="73"/>
      <c r="C81" s="71" t="s">
        <v>6679</v>
      </c>
      <c r="D81" s="76" t="s">
        <v>69</v>
      </c>
      <c r="E81" s="12" t="s">
        <v>61</v>
      </c>
      <c r="F81" s="74" t="s">
        <v>523</v>
      </c>
      <c r="G81" s="12" t="s">
        <v>64</v>
      </c>
      <c r="H81" s="75" t="s">
        <v>6350</v>
      </c>
      <c r="I81" s="15">
        <v>50</v>
      </c>
      <c r="J81" s="15">
        <v>50</v>
      </c>
      <c r="K81" s="15">
        <v>14</v>
      </c>
      <c r="L81" s="15">
        <v>4</v>
      </c>
      <c r="M81" s="79">
        <v>8.75</v>
      </c>
      <c r="N81" s="101">
        <v>8.75</v>
      </c>
      <c r="O81" s="63">
        <v>2530</v>
      </c>
      <c r="P81" s="64">
        <f>Table224578910112345678910111213141516171819202122232425262728293031323334353637383940414243444546474849505152[[#This Row],[PEMBULATAN]]*O81</f>
        <v>22137.5</v>
      </c>
    </row>
    <row r="82" spans="1:16" ht="24.75" customHeight="1" x14ac:dyDescent="0.2">
      <c r="A82" s="13"/>
      <c r="B82" s="73"/>
      <c r="C82" s="71" t="s">
        <v>6680</v>
      </c>
      <c r="D82" s="76" t="s">
        <v>69</v>
      </c>
      <c r="E82" s="12" t="s">
        <v>61</v>
      </c>
      <c r="F82" s="74" t="s">
        <v>523</v>
      </c>
      <c r="G82" s="12" t="s">
        <v>64</v>
      </c>
      <c r="H82" s="75" t="s">
        <v>6350</v>
      </c>
      <c r="I82" s="15">
        <v>150</v>
      </c>
      <c r="J82" s="15">
        <v>12</v>
      </c>
      <c r="K82" s="15">
        <v>12</v>
      </c>
      <c r="L82" s="15">
        <v>1</v>
      </c>
      <c r="M82" s="79">
        <v>5.4</v>
      </c>
      <c r="N82" s="101">
        <v>6</v>
      </c>
      <c r="O82" s="63">
        <v>2530</v>
      </c>
      <c r="P82" s="64">
        <f>Table224578910112345678910111213141516171819202122232425262728293031323334353637383940414243444546474849505152[[#This Row],[PEMBULATAN]]*O82</f>
        <v>15180</v>
      </c>
    </row>
    <row r="83" spans="1:16" ht="24.75" customHeight="1" x14ac:dyDescent="0.2">
      <c r="A83" s="13"/>
      <c r="B83" s="73"/>
      <c r="C83" s="71" t="s">
        <v>6681</v>
      </c>
      <c r="D83" s="76" t="s">
        <v>69</v>
      </c>
      <c r="E83" s="12" t="s">
        <v>61</v>
      </c>
      <c r="F83" s="74" t="s">
        <v>523</v>
      </c>
      <c r="G83" s="12" t="s">
        <v>64</v>
      </c>
      <c r="H83" s="75" t="s">
        <v>6350</v>
      </c>
      <c r="I83" s="15">
        <v>102</v>
      </c>
      <c r="J83" s="15">
        <v>25</v>
      </c>
      <c r="K83" s="15">
        <v>25</v>
      </c>
      <c r="L83" s="15">
        <v>1</v>
      </c>
      <c r="M83" s="79">
        <v>15.9375</v>
      </c>
      <c r="N83" s="101">
        <v>15.9375</v>
      </c>
      <c r="O83" s="63">
        <v>2530</v>
      </c>
      <c r="P83" s="64">
        <f>Table224578910112345678910111213141516171819202122232425262728293031323334353637383940414243444546474849505152[[#This Row],[PEMBULATAN]]*O83</f>
        <v>40321.875</v>
      </c>
    </row>
    <row r="84" spans="1:16" ht="24.75" customHeight="1" x14ac:dyDescent="0.2">
      <c r="A84" s="13"/>
      <c r="B84" s="73"/>
      <c r="C84" s="71" t="s">
        <v>6682</v>
      </c>
      <c r="D84" s="76" t="s">
        <v>69</v>
      </c>
      <c r="E84" s="12" t="s">
        <v>61</v>
      </c>
      <c r="F84" s="74" t="s">
        <v>523</v>
      </c>
      <c r="G84" s="12" t="s">
        <v>64</v>
      </c>
      <c r="H84" s="75" t="s">
        <v>6350</v>
      </c>
      <c r="I84" s="15">
        <v>60</v>
      </c>
      <c r="J84" s="15">
        <v>13</v>
      </c>
      <c r="K84" s="15">
        <v>13</v>
      </c>
      <c r="L84" s="15">
        <v>1</v>
      </c>
      <c r="M84" s="79">
        <v>2.5350000000000001</v>
      </c>
      <c r="N84" s="101">
        <v>2.5350000000000001</v>
      </c>
      <c r="O84" s="63">
        <v>2530</v>
      </c>
      <c r="P84" s="64">
        <f>Table224578910112345678910111213141516171819202122232425262728293031323334353637383940414243444546474849505152[[#This Row],[PEMBULATAN]]*O84</f>
        <v>6413.55</v>
      </c>
    </row>
    <row r="85" spans="1:16" ht="24.75" customHeight="1" x14ac:dyDescent="0.2">
      <c r="A85" s="13"/>
      <c r="B85" s="73"/>
      <c r="C85" s="71" t="s">
        <v>6683</v>
      </c>
      <c r="D85" s="76" t="s">
        <v>69</v>
      </c>
      <c r="E85" s="12" t="s">
        <v>61</v>
      </c>
      <c r="F85" s="74" t="s">
        <v>523</v>
      </c>
      <c r="G85" s="12" t="s">
        <v>64</v>
      </c>
      <c r="H85" s="75" t="s">
        <v>6350</v>
      </c>
      <c r="I85" s="15">
        <v>41</v>
      </c>
      <c r="J85" s="15">
        <v>30</v>
      </c>
      <c r="K85" s="15">
        <v>28</v>
      </c>
      <c r="L85" s="15">
        <v>7</v>
      </c>
      <c r="M85" s="79">
        <v>8.61</v>
      </c>
      <c r="N85" s="101">
        <v>8.61</v>
      </c>
      <c r="O85" s="63">
        <v>2530</v>
      </c>
      <c r="P85" s="64">
        <f>Table224578910112345678910111213141516171819202122232425262728293031323334353637383940414243444546474849505152[[#This Row],[PEMBULATAN]]*O85</f>
        <v>21783.3</v>
      </c>
    </row>
    <row r="86" spans="1:16" ht="24.75" customHeight="1" x14ac:dyDescent="0.2">
      <c r="A86" s="13"/>
      <c r="B86" s="73"/>
      <c r="C86" s="71" t="s">
        <v>6684</v>
      </c>
      <c r="D86" s="76" t="s">
        <v>69</v>
      </c>
      <c r="E86" s="12" t="s">
        <v>61</v>
      </c>
      <c r="F86" s="74" t="s">
        <v>523</v>
      </c>
      <c r="G86" s="12" t="s">
        <v>64</v>
      </c>
      <c r="H86" s="75" t="s">
        <v>6350</v>
      </c>
      <c r="I86" s="15">
        <v>46</v>
      </c>
      <c r="J86" s="15">
        <v>27</v>
      </c>
      <c r="K86" s="15">
        <v>25</v>
      </c>
      <c r="L86" s="15">
        <v>2</v>
      </c>
      <c r="M86" s="79">
        <v>7.7625000000000002</v>
      </c>
      <c r="N86" s="101">
        <v>7.7625000000000002</v>
      </c>
      <c r="O86" s="63">
        <v>2530</v>
      </c>
      <c r="P86" s="64">
        <f>Table224578910112345678910111213141516171819202122232425262728293031323334353637383940414243444546474849505152[[#This Row],[PEMBULATAN]]*O86</f>
        <v>19639.125</v>
      </c>
    </row>
    <row r="87" spans="1:16" ht="24.75" customHeight="1" x14ac:dyDescent="0.2">
      <c r="A87" s="13"/>
      <c r="B87" s="73"/>
      <c r="C87" s="71" t="s">
        <v>6685</v>
      </c>
      <c r="D87" s="76" t="s">
        <v>69</v>
      </c>
      <c r="E87" s="12" t="s">
        <v>61</v>
      </c>
      <c r="F87" s="74" t="s">
        <v>523</v>
      </c>
      <c r="G87" s="12" t="s">
        <v>64</v>
      </c>
      <c r="H87" s="75" t="s">
        <v>6350</v>
      </c>
      <c r="I87" s="15">
        <v>74</v>
      </c>
      <c r="J87" s="15">
        <v>44</v>
      </c>
      <c r="K87" s="15">
        <v>10</v>
      </c>
      <c r="L87" s="15">
        <v>1</v>
      </c>
      <c r="M87" s="79">
        <v>8.14</v>
      </c>
      <c r="N87" s="101">
        <v>8.14</v>
      </c>
      <c r="O87" s="63">
        <v>2530</v>
      </c>
      <c r="P87" s="64">
        <f>Table224578910112345678910111213141516171819202122232425262728293031323334353637383940414243444546474849505152[[#This Row],[PEMBULATAN]]*O87</f>
        <v>20594.2</v>
      </c>
    </row>
    <row r="88" spans="1:16" ht="24.75" customHeight="1" x14ac:dyDescent="0.2">
      <c r="A88" s="13"/>
      <c r="B88" s="73"/>
      <c r="C88" s="71" t="s">
        <v>6686</v>
      </c>
      <c r="D88" s="76" t="s">
        <v>69</v>
      </c>
      <c r="E88" s="12" t="s">
        <v>61</v>
      </c>
      <c r="F88" s="74" t="s">
        <v>523</v>
      </c>
      <c r="G88" s="12" t="s">
        <v>64</v>
      </c>
      <c r="H88" s="75" t="s">
        <v>6350</v>
      </c>
      <c r="I88" s="15">
        <v>80</v>
      </c>
      <c r="J88" s="15">
        <v>23</v>
      </c>
      <c r="K88" s="15">
        <v>30</v>
      </c>
      <c r="L88" s="15">
        <v>2</v>
      </c>
      <c r="M88" s="79">
        <v>13.8</v>
      </c>
      <c r="N88" s="101">
        <v>13.8</v>
      </c>
      <c r="O88" s="63">
        <v>2530</v>
      </c>
      <c r="P88" s="64">
        <f>Table224578910112345678910111213141516171819202122232425262728293031323334353637383940414243444546474849505152[[#This Row],[PEMBULATAN]]*O88</f>
        <v>34914</v>
      </c>
    </row>
    <row r="89" spans="1:16" ht="24.75" customHeight="1" x14ac:dyDescent="0.2">
      <c r="A89" s="13"/>
      <c r="B89" s="73"/>
      <c r="C89" s="71" t="s">
        <v>6687</v>
      </c>
      <c r="D89" s="76" t="s">
        <v>69</v>
      </c>
      <c r="E89" s="12" t="s">
        <v>61</v>
      </c>
      <c r="F89" s="74" t="s">
        <v>523</v>
      </c>
      <c r="G89" s="12" t="s">
        <v>64</v>
      </c>
      <c r="H89" s="75" t="s">
        <v>6350</v>
      </c>
      <c r="I89" s="15">
        <v>90</v>
      </c>
      <c r="J89" s="15">
        <v>52</v>
      </c>
      <c r="K89" s="15">
        <v>20</v>
      </c>
      <c r="L89" s="15">
        <v>10</v>
      </c>
      <c r="M89" s="79">
        <v>23.4</v>
      </c>
      <c r="N89" s="101">
        <v>24</v>
      </c>
      <c r="O89" s="63">
        <v>2530</v>
      </c>
      <c r="P89" s="64">
        <f>Table224578910112345678910111213141516171819202122232425262728293031323334353637383940414243444546474849505152[[#This Row],[PEMBULATAN]]*O89</f>
        <v>60720</v>
      </c>
    </row>
    <row r="90" spans="1:16" ht="24.75" customHeight="1" x14ac:dyDescent="0.2">
      <c r="A90" s="13"/>
      <c r="B90" s="73"/>
      <c r="C90" s="71" t="s">
        <v>6688</v>
      </c>
      <c r="D90" s="76" t="s">
        <v>69</v>
      </c>
      <c r="E90" s="12" t="s">
        <v>61</v>
      </c>
      <c r="F90" s="74" t="s">
        <v>523</v>
      </c>
      <c r="G90" s="12" t="s">
        <v>64</v>
      </c>
      <c r="H90" s="75" t="s">
        <v>6350</v>
      </c>
      <c r="I90" s="15">
        <v>91</v>
      </c>
      <c r="J90" s="15">
        <v>30</v>
      </c>
      <c r="K90" s="15">
        <v>16</v>
      </c>
      <c r="L90" s="15">
        <v>6</v>
      </c>
      <c r="M90" s="79">
        <v>10.92</v>
      </c>
      <c r="N90" s="101">
        <v>10.92</v>
      </c>
      <c r="O90" s="63">
        <v>2530</v>
      </c>
      <c r="P90" s="64">
        <f>Table224578910112345678910111213141516171819202122232425262728293031323334353637383940414243444546474849505152[[#This Row],[PEMBULATAN]]*O90</f>
        <v>27627.599999999999</v>
      </c>
    </row>
    <row r="91" spans="1:16" ht="24.75" customHeight="1" x14ac:dyDescent="0.2">
      <c r="A91" s="13"/>
      <c r="B91" s="73"/>
      <c r="C91" s="71" t="s">
        <v>6689</v>
      </c>
      <c r="D91" s="76" t="s">
        <v>69</v>
      </c>
      <c r="E91" s="12" t="s">
        <v>61</v>
      </c>
      <c r="F91" s="74" t="s">
        <v>523</v>
      </c>
      <c r="G91" s="12" t="s">
        <v>64</v>
      </c>
      <c r="H91" s="75" t="s">
        <v>6350</v>
      </c>
      <c r="I91" s="15">
        <v>63</v>
      </c>
      <c r="J91" s="15">
        <v>30</v>
      </c>
      <c r="K91" s="15">
        <v>30</v>
      </c>
      <c r="L91" s="15">
        <v>2</v>
      </c>
      <c r="M91" s="79">
        <v>14.175000000000001</v>
      </c>
      <c r="N91" s="101">
        <v>14.175000000000001</v>
      </c>
      <c r="O91" s="63">
        <v>2530</v>
      </c>
      <c r="P91" s="64">
        <f>Table224578910112345678910111213141516171819202122232425262728293031323334353637383940414243444546474849505152[[#This Row],[PEMBULATAN]]*O91</f>
        <v>35862.75</v>
      </c>
    </row>
    <row r="92" spans="1:16" ht="24.75" customHeight="1" x14ac:dyDescent="0.2">
      <c r="A92" s="13"/>
      <c r="B92" s="73"/>
      <c r="C92" s="71" t="s">
        <v>6690</v>
      </c>
      <c r="D92" s="76" t="s">
        <v>69</v>
      </c>
      <c r="E92" s="12" t="s">
        <v>61</v>
      </c>
      <c r="F92" s="74" t="s">
        <v>523</v>
      </c>
      <c r="G92" s="12" t="s">
        <v>64</v>
      </c>
      <c r="H92" s="75" t="s">
        <v>6350</v>
      </c>
      <c r="I92" s="15">
        <v>32</v>
      </c>
      <c r="J92" s="15">
        <v>26</v>
      </c>
      <c r="K92" s="15">
        <v>40</v>
      </c>
      <c r="L92" s="15">
        <v>1</v>
      </c>
      <c r="M92" s="79">
        <v>8.32</v>
      </c>
      <c r="N92" s="101">
        <v>9</v>
      </c>
      <c r="O92" s="63">
        <v>2530</v>
      </c>
      <c r="P92" s="64">
        <f>Table224578910112345678910111213141516171819202122232425262728293031323334353637383940414243444546474849505152[[#This Row],[PEMBULATAN]]*O92</f>
        <v>22770</v>
      </c>
    </row>
    <row r="93" spans="1:16" ht="24.75" customHeight="1" x14ac:dyDescent="0.2">
      <c r="A93" s="13"/>
      <c r="B93" s="73"/>
      <c r="C93" s="71" t="s">
        <v>6691</v>
      </c>
      <c r="D93" s="76" t="s">
        <v>69</v>
      </c>
      <c r="E93" s="12" t="s">
        <v>61</v>
      </c>
      <c r="F93" s="74" t="s">
        <v>523</v>
      </c>
      <c r="G93" s="12" t="s">
        <v>64</v>
      </c>
      <c r="H93" s="75" t="s">
        <v>6350</v>
      </c>
      <c r="I93" s="15">
        <v>96</v>
      </c>
      <c r="J93" s="15">
        <v>46</v>
      </c>
      <c r="K93" s="15">
        <v>10</v>
      </c>
      <c r="L93" s="15">
        <v>1</v>
      </c>
      <c r="M93" s="79">
        <v>11.04</v>
      </c>
      <c r="N93" s="101">
        <v>11.04</v>
      </c>
      <c r="O93" s="63">
        <v>2530</v>
      </c>
      <c r="P93" s="64">
        <f>Table224578910112345678910111213141516171819202122232425262728293031323334353637383940414243444546474849505152[[#This Row],[PEMBULATAN]]*O93</f>
        <v>27931.199999999997</v>
      </c>
    </row>
    <row r="94" spans="1:16" ht="24.75" customHeight="1" x14ac:dyDescent="0.2">
      <c r="A94" s="13"/>
      <c r="B94" s="73"/>
      <c r="C94" s="71" t="s">
        <v>6692</v>
      </c>
      <c r="D94" s="76" t="s">
        <v>69</v>
      </c>
      <c r="E94" s="12" t="s">
        <v>61</v>
      </c>
      <c r="F94" s="74" t="s">
        <v>523</v>
      </c>
      <c r="G94" s="12" t="s">
        <v>64</v>
      </c>
      <c r="H94" s="75" t="s">
        <v>6350</v>
      </c>
      <c r="I94" s="15">
        <v>41</v>
      </c>
      <c r="J94" s="15">
        <v>28</v>
      </c>
      <c r="K94" s="15">
        <v>22</v>
      </c>
      <c r="L94" s="15">
        <v>12</v>
      </c>
      <c r="M94" s="79">
        <v>6.3140000000000001</v>
      </c>
      <c r="N94" s="101">
        <v>12</v>
      </c>
      <c r="O94" s="63">
        <v>2530</v>
      </c>
      <c r="P94" s="64">
        <f>Table224578910112345678910111213141516171819202122232425262728293031323334353637383940414243444546474849505152[[#This Row],[PEMBULATAN]]*O94</f>
        <v>30360</v>
      </c>
    </row>
    <row r="95" spans="1:16" ht="24.75" customHeight="1" x14ac:dyDescent="0.2">
      <c r="A95" s="13"/>
      <c r="B95" s="73"/>
      <c r="C95" s="71" t="s">
        <v>6693</v>
      </c>
      <c r="D95" s="76" t="s">
        <v>69</v>
      </c>
      <c r="E95" s="12" t="s">
        <v>61</v>
      </c>
      <c r="F95" s="74" t="s">
        <v>523</v>
      </c>
      <c r="G95" s="12" t="s">
        <v>64</v>
      </c>
      <c r="H95" s="75" t="s">
        <v>6350</v>
      </c>
      <c r="I95" s="15">
        <v>52</v>
      </c>
      <c r="J95" s="15">
        <v>32</v>
      </c>
      <c r="K95" s="15">
        <v>12</v>
      </c>
      <c r="L95" s="15">
        <v>4</v>
      </c>
      <c r="M95" s="79">
        <v>4.992</v>
      </c>
      <c r="N95" s="101">
        <v>4.992</v>
      </c>
      <c r="O95" s="63">
        <v>2530</v>
      </c>
      <c r="P95" s="64">
        <f>Table224578910112345678910111213141516171819202122232425262728293031323334353637383940414243444546474849505152[[#This Row],[PEMBULATAN]]*O95</f>
        <v>12629.76</v>
      </c>
    </row>
    <row r="96" spans="1:16" ht="24.75" customHeight="1" x14ac:dyDescent="0.2">
      <c r="A96" s="13"/>
      <c r="B96" s="73"/>
      <c r="C96" s="71" t="s">
        <v>6694</v>
      </c>
      <c r="D96" s="76" t="s">
        <v>69</v>
      </c>
      <c r="E96" s="12" t="s">
        <v>61</v>
      </c>
      <c r="F96" s="74" t="s">
        <v>523</v>
      </c>
      <c r="G96" s="12" t="s">
        <v>64</v>
      </c>
      <c r="H96" s="75" t="s">
        <v>6350</v>
      </c>
      <c r="I96" s="15">
        <v>35</v>
      </c>
      <c r="J96" s="15">
        <v>31</v>
      </c>
      <c r="K96" s="15">
        <v>33</v>
      </c>
      <c r="L96" s="15">
        <v>3</v>
      </c>
      <c r="M96" s="79">
        <v>8.9512499999999999</v>
      </c>
      <c r="N96" s="101">
        <v>8.9512499999999999</v>
      </c>
      <c r="O96" s="63">
        <v>2530</v>
      </c>
      <c r="P96" s="64">
        <f>Table224578910112345678910111213141516171819202122232425262728293031323334353637383940414243444546474849505152[[#This Row],[PEMBULATAN]]*O96</f>
        <v>22646.662499999999</v>
      </c>
    </row>
    <row r="97" spans="1:16" ht="24.75" customHeight="1" x14ac:dyDescent="0.2">
      <c r="A97" s="13"/>
      <c r="B97" s="73"/>
      <c r="C97" s="71" t="s">
        <v>6695</v>
      </c>
      <c r="D97" s="76" t="s">
        <v>69</v>
      </c>
      <c r="E97" s="12" t="s">
        <v>61</v>
      </c>
      <c r="F97" s="74" t="s">
        <v>523</v>
      </c>
      <c r="G97" s="12" t="s">
        <v>64</v>
      </c>
      <c r="H97" s="75" t="s">
        <v>6350</v>
      </c>
      <c r="I97" s="15">
        <v>47</v>
      </c>
      <c r="J97" s="15">
        <v>36</v>
      </c>
      <c r="K97" s="15">
        <v>26</v>
      </c>
      <c r="L97" s="15">
        <v>22</v>
      </c>
      <c r="M97" s="79">
        <v>10.997999999999999</v>
      </c>
      <c r="N97" s="101">
        <v>22</v>
      </c>
      <c r="O97" s="63">
        <v>2530</v>
      </c>
      <c r="P97" s="64">
        <f>Table224578910112345678910111213141516171819202122232425262728293031323334353637383940414243444546474849505152[[#This Row],[PEMBULATAN]]*O97</f>
        <v>55660</v>
      </c>
    </row>
    <row r="98" spans="1:16" ht="24.75" customHeight="1" x14ac:dyDescent="0.2">
      <c r="A98" s="13"/>
      <c r="B98" s="106"/>
      <c r="C98" s="71" t="s">
        <v>6696</v>
      </c>
      <c r="D98" s="76" t="s">
        <v>69</v>
      </c>
      <c r="E98" s="12" t="s">
        <v>61</v>
      </c>
      <c r="F98" s="74" t="s">
        <v>523</v>
      </c>
      <c r="G98" s="12" t="s">
        <v>64</v>
      </c>
      <c r="H98" s="75" t="s">
        <v>6350</v>
      </c>
      <c r="I98" s="15">
        <v>153</v>
      </c>
      <c r="J98" s="15">
        <v>23</v>
      </c>
      <c r="K98" s="15">
        <v>76</v>
      </c>
      <c r="L98" s="15">
        <v>30</v>
      </c>
      <c r="M98" s="79">
        <v>66.861000000000004</v>
      </c>
      <c r="N98" s="101">
        <v>66.861000000000004</v>
      </c>
      <c r="O98" s="63">
        <v>2530</v>
      </c>
      <c r="P98" s="64">
        <f>Table224578910112345678910111213141516171819202122232425262728293031323334353637383940414243444546474849505152[[#This Row],[PEMBULATAN]]*O98</f>
        <v>169158.33000000002</v>
      </c>
    </row>
    <row r="99" spans="1:16" ht="24.75" customHeight="1" x14ac:dyDescent="0.2">
      <c r="A99" s="13"/>
      <c r="B99" s="73" t="s">
        <v>6697</v>
      </c>
      <c r="C99" s="71" t="s">
        <v>6698</v>
      </c>
      <c r="D99" s="76" t="s">
        <v>69</v>
      </c>
      <c r="E99" s="12" t="s">
        <v>61</v>
      </c>
      <c r="F99" s="74" t="s">
        <v>523</v>
      </c>
      <c r="G99" s="12" t="s">
        <v>64</v>
      </c>
      <c r="H99" s="75" t="s">
        <v>6350</v>
      </c>
      <c r="I99" s="15">
        <v>61</v>
      </c>
      <c r="J99" s="15">
        <v>58</v>
      </c>
      <c r="K99" s="15">
        <v>20</v>
      </c>
      <c r="L99" s="15">
        <v>20</v>
      </c>
      <c r="M99" s="79">
        <v>17.690000000000001</v>
      </c>
      <c r="N99" s="101">
        <v>20</v>
      </c>
      <c r="O99" s="63">
        <v>2530</v>
      </c>
      <c r="P99" s="64">
        <f>Table224578910112345678910111213141516171819202122232425262728293031323334353637383940414243444546474849505152[[#This Row],[PEMBULATAN]]*O99</f>
        <v>50600</v>
      </c>
    </row>
    <row r="100" spans="1:16" ht="24.75" customHeight="1" x14ac:dyDescent="0.2">
      <c r="A100" s="13"/>
      <c r="B100" s="73"/>
      <c r="C100" s="71" t="s">
        <v>6699</v>
      </c>
      <c r="D100" s="76" t="s">
        <v>69</v>
      </c>
      <c r="E100" s="12" t="s">
        <v>61</v>
      </c>
      <c r="F100" s="74" t="s">
        <v>523</v>
      </c>
      <c r="G100" s="12" t="s">
        <v>64</v>
      </c>
      <c r="H100" s="75" t="s">
        <v>6350</v>
      </c>
      <c r="I100" s="15">
        <v>48</v>
      </c>
      <c r="J100" s="15">
        <v>32</v>
      </c>
      <c r="K100" s="15">
        <v>15</v>
      </c>
      <c r="L100" s="15">
        <v>5</v>
      </c>
      <c r="M100" s="79">
        <v>5.76</v>
      </c>
      <c r="N100" s="101">
        <v>5.76</v>
      </c>
      <c r="O100" s="63">
        <v>2530</v>
      </c>
      <c r="P100" s="64">
        <f>Table224578910112345678910111213141516171819202122232425262728293031323334353637383940414243444546474849505152[[#This Row],[PEMBULATAN]]*O100</f>
        <v>14572.8</v>
      </c>
    </row>
    <row r="101" spans="1:16" ht="24.75" customHeight="1" x14ac:dyDescent="0.2">
      <c r="A101" s="13"/>
      <c r="B101" s="73"/>
      <c r="C101" s="71" t="s">
        <v>6700</v>
      </c>
      <c r="D101" s="76" t="s">
        <v>69</v>
      </c>
      <c r="E101" s="12" t="s">
        <v>61</v>
      </c>
      <c r="F101" s="74" t="s">
        <v>523</v>
      </c>
      <c r="G101" s="12" t="s">
        <v>64</v>
      </c>
      <c r="H101" s="75" t="s">
        <v>6350</v>
      </c>
      <c r="I101" s="15">
        <v>60</v>
      </c>
      <c r="J101" s="15">
        <v>30</v>
      </c>
      <c r="K101" s="15">
        <v>16</v>
      </c>
      <c r="L101" s="15">
        <v>3</v>
      </c>
      <c r="M101" s="79">
        <v>7.2</v>
      </c>
      <c r="N101" s="101">
        <v>7.2</v>
      </c>
      <c r="O101" s="63">
        <v>2530</v>
      </c>
      <c r="P101" s="64">
        <f>Table224578910112345678910111213141516171819202122232425262728293031323334353637383940414243444546474849505152[[#This Row],[PEMBULATAN]]*O101</f>
        <v>18216</v>
      </c>
    </row>
    <row r="102" spans="1:16" ht="24.75" customHeight="1" x14ac:dyDescent="0.2">
      <c r="A102" s="13"/>
      <c r="B102" s="73"/>
      <c r="C102" s="71" t="s">
        <v>6701</v>
      </c>
      <c r="D102" s="76" t="s">
        <v>69</v>
      </c>
      <c r="E102" s="12" t="s">
        <v>61</v>
      </c>
      <c r="F102" s="74" t="s">
        <v>523</v>
      </c>
      <c r="G102" s="12" t="s">
        <v>64</v>
      </c>
      <c r="H102" s="75" t="s">
        <v>6350</v>
      </c>
      <c r="I102" s="15">
        <v>32</v>
      </c>
      <c r="J102" s="15">
        <v>24</v>
      </c>
      <c r="K102" s="15">
        <v>20</v>
      </c>
      <c r="L102" s="15">
        <v>1</v>
      </c>
      <c r="M102" s="79">
        <v>3.84</v>
      </c>
      <c r="N102" s="101">
        <v>3.84</v>
      </c>
      <c r="O102" s="63">
        <v>2530</v>
      </c>
      <c r="P102" s="64">
        <f>Table224578910112345678910111213141516171819202122232425262728293031323334353637383940414243444546474849505152[[#This Row],[PEMBULATAN]]*O102</f>
        <v>9715.1999999999989</v>
      </c>
    </row>
    <row r="103" spans="1:16" ht="22.5" customHeight="1" x14ac:dyDescent="0.2">
      <c r="A103" s="165" t="s">
        <v>30</v>
      </c>
      <c r="B103" s="166"/>
      <c r="C103" s="166"/>
      <c r="D103" s="166"/>
      <c r="E103" s="166"/>
      <c r="F103" s="166"/>
      <c r="G103" s="166"/>
      <c r="H103" s="166"/>
      <c r="I103" s="166"/>
      <c r="J103" s="166"/>
      <c r="K103" s="166"/>
      <c r="L103" s="167"/>
      <c r="M103" s="77">
        <f>SUBTOTAL(109,Table224578910112345678910111213141516171819202122232425262728293031323334353637383940414243444546474849505152[KG VOLUME])</f>
        <v>1923.8304999999998</v>
      </c>
      <c r="N103" s="67">
        <f>SUM(N3:N102)</f>
        <v>1957.3549999999998</v>
      </c>
      <c r="O103" s="168">
        <f>SUM(P3:P102)</f>
        <v>4952108.1499999994</v>
      </c>
      <c r="P103" s="169"/>
    </row>
    <row r="104" spans="1:16" ht="18" customHeight="1" x14ac:dyDescent="0.2">
      <c r="A104" s="84"/>
      <c r="B104" s="55" t="s">
        <v>42</v>
      </c>
      <c r="C104" s="54"/>
      <c r="D104" s="56" t="s">
        <v>43</v>
      </c>
      <c r="E104" s="84"/>
      <c r="F104" s="84"/>
      <c r="G104" s="84"/>
      <c r="H104" s="84"/>
      <c r="I104" s="84"/>
      <c r="J104" s="84"/>
      <c r="K104" s="84"/>
      <c r="L104" s="84"/>
      <c r="M104" s="85"/>
      <c r="N104" s="86" t="s">
        <v>51</v>
      </c>
      <c r="O104" s="87"/>
      <c r="P104" s="87">
        <f>O103*10%</f>
        <v>495210.81499999994</v>
      </c>
    </row>
    <row r="105" spans="1:16" ht="18" customHeight="1" thickBot="1" x14ac:dyDescent="0.25">
      <c r="A105" s="84"/>
      <c r="B105" s="55"/>
      <c r="C105" s="54"/>
      <c r="D105" s="56"/>
      <c r="E105" s="84"/>
      <c r="F105" s="84"/>
      <c r="G105" s="84"/>
      <c r="H105" s="84"/>
      <c r="I105" s="84"/>
      <c r="J105" s="84"/>
      <c r="K105" s="84"/>
      <c r="L105" s="84"/>
      <c r="M105" s="85"/>
      <c r="N105" s="88" t="s">
        <v>52</v>
      </c>
      <c r="O105" s="89"/>
      <c r="P105" s="89">
        <f>O103-P104</f>
        <v>4456897.334999999</v>
      </c>
    </row>
    <row r="106" spans="1:16" ht="18" customHeight="1" x14ac:dyDescent="0.2">
      <c r="A106" s="10"/>
      <c r="H106" s="62"/>
      <c r="N106" s="61" t="s">
        <v>31</v>
      </c>
      <c r="P106" s="68">
        <f>P105*1%</f>
        <v>44568.973349999993</v>
      </c>
    </row>
    <row r="107" spans="1:16" ht="18" customHeight="1" thickBot="1" x14ac:dyDescent="0.25">
      <c r="A107" s="10"/>
      <c r="H107" s="62"/>
      <c r="N107" s="61" t="s">
        <v>53</v>
      </c>
      <c r="P107" s="70">
        <f>P105*2%</f>
        <v>89137.946699999986</v>
      </c>
    </row>
    <row r="108" spans="1:16" ht="18" customHeight="1" x14ac:dyDescent="0.2">
      <c r="A108" s="10"/>
      <c r="H108" s="62"/>
      <c r="N108" s="65" t="s">
        <v>32</v>
      </c>
      <c r="O108" s="66"/>
      <c r="P108" s="69">
        <f>P105+P106-P107</f>
        <v>4412328.3616499985</v>
      </c>
    </row>
    <row r="110" spans="1:16" x14ac:dyDescent="0.2">
      <c r="A110" s="10"/>
      <c r="H110" s="62"/>
      <c r="P110" s="70"/>
    </row>
    <row r="111" spans="1:16" x14ac:dyDescent="0.2">
      <c r="A111" s="10"/>
      <c r="H111" s="62"/>
      <c r="O111" s="57"/>
      <c r="P111" s="70"/>
    </row>
    <row r="112" spans="1:16" s="3" customFormat="1" x14ac:dyDescent="0.25">
      <c r="A112" s="10"/>
      <c r="B112" s="2"/>
      <c r="C112" s="2"/>
      <c r="E112" s="11"/>
      <c r="H112" s="62"/>
      <c r="N112" s="14"/>
      <c r="O112" s="14"/>
      <c r="P112" s="14"/>
    </row>
    <row r="113" spans="1:16" s="3" customFormat="1" x14ac:dyDescent="0.25">
      <c r="A113" s="10"/>
      <c r="B113" s="2"/>
      <c r="C113" s="2"/>
      <c r="E113" s="11"/>
      <c r="H113" s="62"/>
      <c r="N113" s="14"/>
      <c r="O113" s="14"/>
      <c r="P113" s="14"/>
    </row>
    <row r="114" spans="1:16" s="3" customFormat="1" x14ac:dyDescent="0.25">
      <c r="A114" s="10"/>
      <c r="B114" s="2"/>
      <c r="C114" s="2"/>
      <c r="E114" s="11"/>
      <c r="H114" s="62"/>
      <c r="N114" s="14"/>
      <c r="O114" s="14"/>
      <c r="P114" s="14"/>
    </row>
    <row r="115" spans="1:16" s="3" customFormat="1" x14ac:dyDescent="0.25">
      <c r="A115" s="10"/>
      <c r="B115" s="2"/>
      <c r="C115" s="2"/>
      <c r="E115" s="11"/>
      <c r="H115" s="62"/>
      <c r="N115" s="14"/>
      <c r="O115" s="14"/>
      <c r="P115" s="14"/>
    </row>
    <row r="116" spans="1:16" s="3" customFormat="1" x14ac:dyDescent="0.25">
      <c r="A116" s="10"/>
      <c r="B116" s="2"/>
      <c r="C116" s="2"/>
      <c r="E116" s="11"/>
      <c r="H116" s="62"/>
      <c r="N116" s="14"/>
      <c r="O116" s="14"/>
      <c r="P116" s="14"/>
    </row>
    <row r="117" spans="1:16" s="3" customFormat="1" x14ac:dyDescent="0.25">
      <c r="A117" s="10"/>
      <c r="B117" s="2"/>
      <c r="C117" s="2"/>
      <c r="E117" s="11"/>
      <c r="H117" s="62"/>
      <c r="N117" s="14"/>
      <c r="O117" s="14"/>
      <c r="P117" s="14"/>
    </row>
    <row r="118" spans="1:16" s="3" customFormat="1" x14ac:dyDescent="0.25">
      <c r="A118" s="10"/>
      <c r="B118" s="2"/>
      <c r="C118" s="2"/>
      <c r="E118" s="11"/>
      <c r="H118" s="62"/>
      <c r="N118" s="14"/>
      <c r="O118" s="14"/>
      <c r="P118" s="14"/>
    </row>
    <row r="119" spans="1:16" s="3" customFormat="1" x14ac:dyDescent="0.25">
      <c r="A119" s="10"/>
      <c r="B119" s="2"/>
      <c r="C119" s="2"/>
      <c r="E119" s="11"/>
      <c r="H119" s="62"/>
      <c r="N119" s="14"/>
      <c r="O119" s="14"/>
      <c r="P119" s="14"/>
    </row>
    <row r="120" spans="1:16" s="3" customFormat="1" x14ac:dyDescent="0.25">
      <c r="A120" s="10"/>
      <c r="B120" s="2"/>
      <c r="C120" s="2"/>
      <c r="E120" s="11"/>
      <c r="H120" s="62"/>
      <c r="N120" s="14"/>
      <c r="O120" s="14"/>
      <c r="P120" s="14"/>
    </row>
    <row r="121" spans="1:16" s="3" customFormat="1" x14ac:dyDescent="0.25">
      <c r="A121" s="10"/>
      <c r="B121" s="2"/>
      <c r="C121" s="2"/>
      <c r="E121" s="11"/>
      <c r="H121" s="62"/>
      <c r="N121" s="14"/>
      <c r="O121" s="14"/>
      <c r="P121" s="14"/>
    </row>
    <row r="122" spans="1:16" s="3" customFormat="1" x14ac:dyDescent="0.25">
      <c r="A122" s="10"/>
      <c r="B122" s="2"/>
      <c r="C122" s="2"/>
      <c r="E122" s="11"/>
      <c r="H122" s="62"/>
      <c r="N122" s="14"/>
      <c r="O122" s="14"/>
      <c r="P122" s="14"/>
    </row>
    <row r="123" spans="1:16" s="3" customFormat="1" x14ac:dyDescent="0.25">
      <c r="A123" s="10"/>
      <c r="B123" s="2"/>
      <c r="C123" s="2"/>
      <c r="E123" s="11"/>
      <c r="H123" s="62"/>
      <c r="N123" s="14"/>
      <c r="O123" s="14"/>
      <c r="P123" s="14"/>
    </row>
  </sheetData>
  <mergeCells count="2">
    <mergeCell ref="A103:L103"/>
    <mergeCell ref="O103:P103"/>
  </mergeCells>
  <conditionalFormatting sqref="B3:B102">
    <cfRule type="duplicateValues" dxfId="161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49"/>
  <sheetViews>
    <sheetView zoomScale="110" zoomScaleNormal="110" workbookViewId="0">
      <pane xSplit="3" ySplit="2" topLeftCell="D225" activePane="bottomRight" state="frozen"/>
      <selection pane="topRight" activeCell="B1" sqref="B1"/>
      <selection pane="bottomLeft" activeCell="A3" sqref="A3"/>
      <selection pane="bottomRight" activeCell="O232" sqref="O232"/>
    </sheetView>
  </sheetViews>
  <sheetFormatPr defaultRowHeight="15" x14ac:dyDescent="0.2"/>
  <cols>
    <col min="1" max="1" width="8" style="4" customWidth="1"/>
    <col min="2" max="2" width="19.5703125" style="2" customWidth="1"/>
    <col min="3" max="3" width="15" style="2" customWidth="1"/>
    <col min="4" max="4" width="10.5703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5.5" customHeight="1" x14ac:dyDescent="0.2">
      <c r="A3" s="129">
        <v>402433</v>
      </c>
      <c r="B3" s="128" t="s">
        <v>6702</v>
      </c>
      <c r="C3" s="71" t="s">
        <v>6703</v>
      </c>
      <c r="D3" s="76" t="s">
        <v>69</v>
      </c>
      <c r="E3" s="127" t="s">
        <v>61</v>
      </c>
      <c r="F3" s="76" t="s">
        <v>523</v>
      </c>
      <c r="G3" s="127" t="s">
        <v>64</v>
      </c>
      <c r="H3" s="75" t="s">
        <v>6350</v>
      </c>
      <c r="I3" s="15">
        <v>52</v>
      </c>
      <c r="J3" s="15">
        <v>52</v>
      </c>
      <c r="K3" s="15">
        <v>20</v>
      </c>
      <c r="L3" s="15">
        <v>7</v>
      </c>
      <c r="M3" s="79">
        <v>13.52</v>
      </c>
      <c r="N3" s="137">
        <v>13.52</v>
      </c>
      <c r="O3" s="63">
        <v>2530</v>
      </c>
      <c r="P3" s="64">
        <f>Table22457891011234567891011121314151617181920212223242526272829303132333435363738394041424344454647484950515253[[#This Row],[PEMBULATAN]]*O3</f>
        <v>34205.599999999999</v>
      </c>
    </row>
    <row r="4" spans="1:16" ht="25.5" customHeight="1" x14ac:dyDescent="0.2">
      <c r="A4" s="133"/>
      <c r="B4" s="134"/>
      <c r="C4" s="71" t="s">
        <v>6704</v>
      </c>
      <c r="D4" s="76" t="s">
        <v>69</v>
      </c>
      <c r="E4" s="127" t="s">
        <v>61</v>
      </c>
      <c r="F4" s="76" t="s">
        <v>523</v>
      </c>
      <c r="G4" s="127" t="s">
        <v>64</v>
      </c>
      <c r="H4" s="75" t="s">
        <v>6350</v>
      </c>
      <c r="I4" s="15">
        <v>130</v>
      </c>
      <c r="J4" s="15">
        <v>14</v>
      </c>
      <c r="K4" s="15">
        <v>14</v>
      </c>
      <c r="L4" s="15">
        <v>9</v>
      </c>
      <c r="M4" s="79">
        <v>6.37</v>
      </c>
      <c r="N4" s="130">
        <v>9</v>
      </c>
      <c r="O4" s="63">
        <v>2530</v>
      </c>
      <c r="P4" s="64">
        <f>Table22457891011234567891011121314151617181920212223242526272829303132333435363738394041424344454647484950515253[[#This Row],[PEMBULATAN]]*O4</f>
        <v>22770</v>
      </c>
    </row>
    <row r="5" spans="1:16" ht="25.5" customHeight="1" x14ac:dyDescent="0.2">
      <c r="A5" s="133"/>
      <c r="B5" s="134"/>
      <c r="C5" s="71" t="s">
        <v>6705</v>
      </c>
      <c r="D5" s="76" t="s">
        <v>69</v>
      </c>
      <c r="E5" s="127" t="s">
        <v>61</v>
      </c>
      <c r="F5" s="76" t="s">
        <v>523</v>
      </c>
      <c r="G5" s="127" t="s">
        <v>64</v>
      </c>
      <c r="H5" s="75" t="s">
        <v>6350</v>
      </c>
      <c r="I5" s="15">
        <v>63</v>
      </c>
      <c r="J5" s="15">
        <v>42</v>
      </c>
      <c r="K5" s="15">
        <v>42</v>
      </c>
      <c r="L5" s="15">
        <v>14</v>
      </c>
      <c r="M5" s="79">
        <v>27.783000000000001</v>
      </c>
      <c r="N5" s="130">
        <v>27.783000000000001</v>
      </c>
      <c r="O5" s="63">
        <v>2530</v>
      </c>
      <c r="P5" s="64">
        <f>Table22457891011234567891011121314151617181920212223242526272829303132333435363738394041424344454647484950515253[[#This Row],[PEMBULATAN]]*O5</f>
        <v>70290.990000000005</v>
      </c>
    </row>
    <row r="6" spans="1:16" ht="25.5" customHeight="1" x14ac:dyDescent="0.2">
      <c r="A6" s="133"/>
      <c r="B6" s="134"/>
      <c r="C6" s="71" t="s">
        <v>6706</v>
      </c>
      <c r="D6" s="76" t="s">
        <v>69</v>
      </c>
      <c r="E6" s="127" t="s">
        <v>61</v>
      </c>
      <c r="F6" s="76" t="s">
        <v>523</v>
      </c>
      <c r="G6" s="127" t="s">
        <v>64</v>
      </c>
      <c r="H6" s="75" t="s">
        <v>6350</v>
      </c>
      <c r="I6" s="15">
        <v>51</v>
      </c>
      <c r="J6" s="15">
        <v>44</v>
      </c>
      <c r="K6" s="15">
        <v>23</v>
      </c>
      <c r="L6" s="15">
        <v>14</v>
      </c>
      <c r="M6" s="79">
        <v>12.903</v>
      </c>
      <c r="N6" s="130">
        <v>14</v>
      </c>
      <c r="O6" s="63">
        <v>2530</v>
      </c>
      <c r="P6" s="64">
        <f>Table22457891011234567891011121314151617181920212223242526272829303132333435363738394041424344454647484950515253[[#This Row],[PEMBULATAN]]*O6</f>
        <v>35420</v>
      </c>
    </row>
    <row r="7" spans="1:16" ht="25.5" customHeight="1" x14ac:dyDescent="0.2">
      <c r="A7" s="133"/>
      <c r="B7" s="134"/>
      <c r="C7" s="71" t="s">
        <v>6707</v>
      </c>
      <c r="D7" s="76" t="s">
        <v>69</v>
      </c>
      <c r="E7" s="127" t="s">
        <v>61</v>
      </c>
      <c r="F7" s="76" t="s">
        <v>523</v>
      </c>
      <c r="G7" s="127" t="s">
        <v>64</v>
      </c>
      <c r="H7" s="75" t="s">
        <v>6350</v>
      </c>
      <c r="I7" s="15">
        <v>90</v>
      </c>
      <c r="J7" s="15">
        <v>97</v>
      </c>
      <c r="K7" s="15">
        <v>15</v>
      </c>
      <c r="L7" s="15">
        <v>19</v>
      </c>
      <c r="M7" s="79">
        <v>32.737499999999997</v>
      </c>
      <c r="N7" s="130">
        <v>32.737499999999997</v>
      </c>
      <c r="O7" s="63">
        <v>2530</v>
      </c>
      <c r="P7" s="64">
        <f>Table22457891011234567891011121314151617181920212223242526272829303132333435363738394041424344454647484950515253[[#This Row],[PEMBULATAN]]*O7</f>
        <v>82825.875</v>
      </c>
    </row>
    <row r="8" spans="1:16" ht="25.5" customHeight="1" x14ac:dyDescent="0.2">
      <c r="A8" s="133"/>
      <c r="B8" s="134"/>
      <c r="C8" s="71" t="s">
        <v>6708</v>
      </c>
      <c r="D8" s="76" t="s">
        <v>69</v>
      </c>
      <c r="E8" s="127" t="s">
        <v>61</v>
      </c>
      <c r="F8" s="76" t="s">
        <v>523</v>
      </c>
      <c r="G8" s="127" t="s">
        <v>64</v>
      </c>
      <c r="H8" s="75" t="s">
        <v>6350</v>
      </c>
      <c r="I8" s="15">
        <v>96</v>
      </c>
      <c r="J8" s="15">
        <v>55</v>
      </c>
      <c r="K8" s="15">
        <v>38</v>
      </c>
      <c r="L8" s="15">
        <v>22</v>
      </c>
      <c r="M8" s="79">
        <v>50.16</v>
      </c>
      <c r="N8" s="130">
        <v>50.16</v>
      </c>
      <c r="O8" s="63">
        <v>2530</v>
      </c>
      <c r="P8" s="64">
        <f>Table22457891011234567891011121314151617181920212223242526272829303132333435363738394041424344454647484950515253[[#This Row],[PEMBULATAN]]*O8</f>
        <v>126904.79999999999</v>
      </c>
    </row>
    <row r="9" spans="1:16" ht="25.5" customHeight="1" x14ac:dyDescent="0.2">
      <c r="A9" s="133"/>
      <c r="B9" s="134"/>
      <c r="C9" s="71" t="s">
        <v>6709</v>
      </c>
      <c r="D9" s="76" t="s">
        <v>69</v>
      </c>
      <c r="E9" s="127" t="s">
        <v>61</v>
      </c>
      <c r="F9" s="76" t="s">
        <v>523</v>
      </c>
      <c r="G9" s="127" t="s">
        <v>64</v>
      </c>
      <c r="H9" s="75" t="s">
        <v>6350</v>
      </c>
      <c r="I9" s="15">
        <v>86</v>
      </c>
      <c r="J9" s="15">
        <v>66</v>
      </c>
      <c r="K9" s="15">
        <v>14</v>
      </c>
      <c r="L9" s="15">
        <v>18</v>
      </c>
      <c r="M9" s="79">
        <v>19.866</v>
      </c>
      <c r="N9" s="130">
        <v>19.866</v>
      </c>
      <c r="O9" s="63">
        <v>2530</v>
      </c>
      <c r="P9" s="64">
        <f>Table22457891011234567891011121314151617181920212223242526272829303132333435363738394041424344454647484950515253[[#This Row],[PEMBULATAN]]*O9</f>
        <v>50260.979999999996</v>
      </c>
    </row>
    <row r="10" spans="1:16" ht="25.5" customHeight="1" x14ac:dyDescent="0.2">
      <c r="A10" s="133"/>
      <c r="B10" s="134"/>
      <c r="C10" s="71" t="s">
        <v>6710</v>
      </c>
      <c r="D10" s="76" t="s">
        <v>69</v>
      </c>
      <c r="E10" s="127" t="s">
        <v>61</v>
      </c>
      <c r="F10" s="76" t="s">
        <v>523</v>
      </c>
      <c r="G10" s="127" t="s">
        <v>64</v>
      </c>
      <c r="H10" s="75" t="s">
        <v>6350</v>
      </c>
      <c r="I10" s="15">
        <v>91</v>
      </c>
      <c r="J10" s="15">
        <v>65</v>
      </c>
      <c r="K10" s="15">
        <v>22</v>
      </c>
      <c r="L10" s="15">
        <v>23</v>
      </c>
      <c r="M10" s="79">
        <v>32.532499999999999</v>
      </c>
      <c r="N10" s="130">
        <v>32.532499999999999</v>
      </c>
      <c r="O10" s="63">
        <v>2530</v>
      </c>
      <c r="P10" s="64">
        <f>Table22457891011234567891011121314151617181920212223242526272829303132333435363738394041424344454647484950515253[[#This Row],[PEMBULATAN]]*O10</f>
        <v>82307.224999999991</v>
      </c>
    </row>
    <row r="11" spans="1:16" ht="25.5" customHeight="1" x14ac:dyDescent="0.2">
      <c r="A11" s="133"/>
      <c r="B11" s="134"/>
      <c r="C11" s="71" t="s">
        <v>6711</v>
      </c>
      <c r="D11" s="76" t="s">
        <v>69</v>
      </c>
      <c r="E11" s="127" t="s">
        <v>61</v>
      </c>
      <c r="F11" s="76" t="s">
        <v>523</v>
      </c>
      <c r="G11" s="127" t="s">
        <v>64</v>
      </c>
      <c r="H11" s="75" t="s">
        <v>6350</v>
      </c>
      <c r="I11" s="15">
        <v>77</v>
      </c>
      <c r="J11" s="15">
        <v>45</v>
      </c>
      <c r="K11" s="15">
        <v>30</v>
      </c>
      <c r="L11" s="15">
        <v>10</v>
      </c>
      <c r="M11" s="79">
        <v>25.987500000000001</v>
      </c>
      <c r="N11" s="130">
        <v>25.987500000000001</v>
      </c>
      <c r="O11" s="63">
        <v>2530</v>
      </c>
      <c r="P11" s="64">
        <f>Table22457891011234567891011121314151617181920212223242526272829303132333435363738394041424344454647484950515253[[#This Row],[PEMBULATAN]]*O11</f>
        <v>65748.375</v>
      </c>
    </row>
    <row r="12" spans="1:16" ht="25.5" customHeight="1" x14ac:dyDescent="0.2">
      <c r="A12" s="133"/>
      <c r="B12" s="134"/>
      <c r="C12" s="71" t="s">
        <v>6712</v>
      </c>
      <c r="D12" s="76" t="s">
        <v>69</v>
      </c>
      <c r="E12" s="127" t="s">
        <v>61</v>
      </c>
      <c r="F12" s="76" t="s">
        <v>523</v>
      </c>
      <c r="G12" s="127" t="s">
        <v>64</v>
      </c>
      <c r="H12" s="75" t="s">
        <v>6350</v>
      </c>
      <c r="I12" s="15">
        <v>95</v>
      </c>
      <c r="J12" s="15">
        <v>52</v>
      </c>
      <c r="K12" s="15">
        <v>21</v>
      </c>
      <c r="L12" s="15">
        <v>23</v>
      </c>
      <c r="M12" s="79">
        <v>25.934999999999999</v>
      </c>
      <c r="N12" s="130">
        <v>25.934999999999999</v>
      </c>
      <c r="O12" s="63">
        <v>2530</v>
      </c>
      <c r="P12" s="64">
        <f>Table22457891011234567891011121314151617181920212223242526272829303132333435363738394041424344454647484950515253[[#This Row],[PEMBULATAN]]*O12</f>
        <v>65615.55</v>
      </c>
    </row>
    <row r="13" spans="1:16" ht="25.5" customHeight="1" x14ac:dyDescent="0.2">
      <c r="A13" s="133"/>
      <c r="B13" s="134"/>
      <c r="C13" s="71" t="s">
        <v>6713</v>
      </c>
      <c r="D13" s="76" t="s">
        <v>69</v>
      </c>
      <c r="E13" s="127" t="s">
        <v>61</v>
      </c>
      <c r="F13" s="76" t="s">
        <v>523</v>
      </c>
      <c r="G13" s="127" t="s">
        <v>64</v>
      </c>
      <c r="H13" s="75" t="s">
        <v>6350</v>
      </c>
      <c r="I13" s="15">
        <v>39</v>
      </c>
      <c r="J13" s="15">
        <v>34</v>
      </c>
      <c r="K13" s="15">
        <v>27</v>
      </c>
      <c r="L13" s="15">
        <v>3</v>
      </c>
      <c r="M13" s="79">
        <v>8.9504999999999999</v>
      </c>
      <c r="N13" s="130">
        <v>8.9504999999999999</v>
      </c>
      <c r="O13" s="63">
        <v>2530</v>
      </c>
      <c r="P13" s="64">
        <f>Table22457891011234567891011121314151617181920212223242526272829303132333435363738394041424344454647484950515253[[#This Row],[PEMBULATAN]]*O13</f>
        <v>22644.764999999999</v>
      </c>
    </row>
    <row r="14" spans="1:16" ht="25.5" customHeight="1" x14ac:dyDescent="0.2">
      <c r="A14" s="133"/>
      <c r="B14" s="134"/>
      <c r="C14" s="71" t="s">
        <v>6714</v>
      </c>
      <c r="D14" s="76" t="s">
        <v>69</v>
      </c>
      <c r="E14" s="127" t="s">
        <v>61</v>
      </c>
      <c r="F14" s="76" t="s">
        <v>523</v>
      </c>
      <c r="G14" s="127" t="s">
        <v>64</v>
      </c>
      <c r="H14" s="75" t="s">
        <v>6350</v>
      </c>
      <c r="I14" s="15">
        <v>123</v>
      </c>
      <c r="J14" s="15">
        <v>32</v>
      </c>
      <c r="K14" s="15">
        <v>20</v>
      </c>
      <c r="L14" s="15">
        <v>15</v>
      </c>
      <c r="M14" s="79">
        <v>19.68</v>
      </c>
      <c r="N14" s="130">
        <v>19.68</v>
      </c>
      <c r="O14" s="63">
        <v>2530</v>
      </c>
      <c r="P14" s="64">
        <f>Table22457891011234567891011121314151617181920212223242526272829303132333435363738394041424344454647484950515253[[#This Row],[PEMBULATAN]]*O14</f>
        <v>49790.400000000001</v>
      </c>
    </row>
    <row r="15" spans="1:16" ht="25.5" customHeight="1" x14ac:dyDescent="0.2">
      <c r="A15" s="133"/>
      <c r="B15" s="134"/>
      <c r="C15" s="71" t="s">
        <v>6715</v>
      </c>
      <c r="D15" s="76" t="s">
        <v>69</v>
      </c>
      <c r="E15" s="127" t="s">
        <v>61</v>
      </c>
      <c r="F15" s="76" t="s">
        <v>523</v>
      </c>
      <c r="G15" s="127" t="s">
        <v>64</v>
      </c>
      <c r="H15" s="75" t="s">
        <v>6350</v>
      </c>
      <c r="I15" s="15">
        <v>55</v>
      </c>
      <c r="J15" s="15">
        <v>40</v>
      </c>
      <c r="K15" s="15">
        <v>40</v>
      </c>
      <c r="L15" s="15">
        <v>7</v>
      </c>
      <c r="M15" s="79">
        <v>22</v>
      </c>
      <c r="N15" s="130">
        <v>22</v>
      </c>
      <c r="O15" s="63">
        <v>2530</v>
      </c>
      <c r="P15" s="64">
        <f>Table22457891011234567891011121314151617181920212223242526272829303132333435363738394041424344454647484950515253[[#This Row],[PEMBULATAN]]*O15</f>
        <v>55660</v>
      </c>
    </row>
    <row r="16" spans="1:16" ht="25.5" customHeight="1" x14ac:dyDescent="0.2">
      <c r="A16" s="133"/>
      <c r="B16" s="134"/>
      <c r="C16" s="71" t="s">
        <v>6716</v>
      </c>
      <c r="D16" s="76" t="s">
        <v>69</v>
      </c>
      <c r="E16" s="127" t="s">
        <v>61</v>
      </c>
      <c r="F16" s="76" t="s">
        <v>523</v>
      </c>
      <c r="G16" s="127" t="s">
        <v>64</v>
      </c>
      <c r="H16" s="75" t="s">
        <v>6350</v>
      </c>
      <c r="I16" s="15">
        <v>50</v>
      </c>
      <c r="J16" s="15">
        <v>42</v>
      </c>
      <c r="K16" s="15">
        <v>42</v>
      </c>
      <c r="L16" s="15">
        <v>6</v>
      </c>
      <c r="M16" s="79">
        <v>22.05</v>
      </c>
      <c r="N16" s="130">
        <v>22.05</v>
      </c>
      <c r="O16" s="63">
        <v>2530</v>
      </c>
      <c r="P16" s="64">
        <f>Table22457891011234567891011121314151617181920212223242526272829303132333435363738394041424344454647484950515253[[#This Row],[PEMBULATAN]]*O16</f>
        <v>55786.5</v>
      </c>
    </row>
    <row r="17" spans="1:16" ht="25.5" customHeight="1" x14ac:dyDescent="0.2">
      <c r="A17" s="133"/>
      <c r="B17" s="134"/>
      <c r="C17" s="71" t="s">
        <v>6717</v>
      </c>
      <c r="D17" s="76" t="s">
        <v>69</v>
      </c>
      <c r="E17" s="127" t="s">
        <v>61</v>
      </c>
      <c r="F17" s="76" t="s">
        <v>523</v>
      </c>
      <c r="G17" s="127" t="s">
        <v>64</v>
      </c>
      <c r="H17" s="75" t="s">
        <v>6350</v>
      </c>
      <c r="I17" s="15">
        <v>99</v>
      </c>
      <c r="J17" s="15">
        <v>56</v>
      </c>
      <c r="K17" s="15">
        <v>28</v>
      </c>
      <c r="L17" s="15">
        <v>20</v>
      </c>
      <c r="M17" s="79">
        <v>38.808</v>
      </c>
      <c r="N17" s="130">
        <v>38.808</v>
      </c>
      <c r="O17" s="63">
        <v>2530</v>
      </c>
      <c r="P17" s="64">
        <f>Table22457891011234567891011121314151617181920212223242526272829303132333435363738394041424344454647484950515253[[#This Row],[PEMBULATAN]]*O17</f>
        <v>98184.24</v>
      </c>
    </row>
    <row r="18" spans="1:16" ht="25.5" customHeight="1" x14ac:dyDescent="0.2">
      <c r="A18" s="133"/>
      <c r="B18" s="134"/>
      <c r="C18" s="71" t="s">
        <v>6718</v>
      </c>
      <c r="D18" s="76" t="s">
        <v>69</v>
      </c>
      <c r="E18" s="127" t="s">
        <v>61</v>
      </c>
      <c r="F18" s="76" t="s">
        <v>523</v>
      </c>
      <c r="G18" s="127" t="s">
        <v>64</v>
      </c>
      <c r="H18" s="75" t="s">
        <v>6350</v>
      </c>
      <c r="I18" s="15">
        <v>99</v>
      </c>
      <c r="J18" s="15">
        <v>56</v>
      </c>
      <c r="K18" s="15">
        <v>28</v>
      </c>
      <c r="L18" s="15">
        <v>20</v>
      </c>
      <c r="M18" s="79">
        <v>38.808</v>
      </c>
      <c r="N18" s="130">
        <v>38.808</v>
      </c>
      <c r="O18" s="63">
        <v>2530</v>
      </c>
      <c r="P18" s="64">
        <f>Table22457891011234567891011121314151617181920212223242526272829303132333435363738394041424344454647484950515253[[#This Row],[PEMBULATAN]]*O18</f>
        <v>98184.24</v>
      </c>
    </row>
    <row r="19" spans="1:16" ht="25.5" customHeight="1" x14ac:dyDescent="0.2">
      <c r="A19" s="133"/>
      <c r="B19" s="134"/>
      <c r="C19" s="71" t="s">
        <v>6719</v>
      </c>
      <c r="D19" s="76" t="s">
        <v>69</v>
      </c>
      <c r="E19" s="127" t="s">
        <v>61</v>
      </c>
      <c r="F19" s="76" t="s">
        <v>523</v>
      </c>
      <c r="G19" s="127" t="s">
        <v>64</v>
      </c>
      <c r="H19" s="75" t="s">
        <v>6350</v>
      </c>
      <c r="I19" s="15">
        <v>78</v>
      </c>
      <c r="J19" s="15">
        <v>45</v>
      </c>
      <c r="K19" s="15">
        <v>45</v>
      </c>
      <c r="L19" s="15">
        <v>5</v>
      </c>
      <c r="M19" s="79">
        <v>39.487499999999997</v>
      </c>
      <c r="N19" s="130">
        <v>40</v>
      </c>
      <c r="O19" s="63">
        <v>2530</v>
      </c>
      <c r="P19" s="64">
        <f>Table22457891011234567891011121314151617181920212223242526272829303132333435363738394041424344454647484950515253[[#This Row],[PEMBULATAN]]*O19</f>
        <v>101200</v>
      </c>
    </row>
    <row r="20" spans="1:16" ht="25.5" customHeight="1" x14ac:dyDescent="0.2">
      <c r="A20" s="133"/>
      <c r="B20" s="134"/>
      <c r="C20" s="71" t="s">
        <v>6720</v>
      </c>
      <c r="D20" s="76" t="s">
        <v>69</v>
      </c>
      <c r="E20" s="127" t="s">
        <v>61</v>
      </c>
      <c r="F20" s="76" t="s">
        <v>523</v>
      </c>
      <c r="G20" s="127" t="s">
        <v>64</v>
      </c>
      <c r="H20" s="75" t="s">
        <v>6350</v>
      </c>
      <c r="I20" s="15">
        <v>78</v>
      </c>
      <c r="J20" s="15">
        <v>53</v>
      </c>
      <c r="K20" s="15">
        <v>15</v>
      </c>
      <c r="L20" s="15">
        <v>11</v>
      </c>
      <c r="M20" s="79">
        <v>15.5025</v>
      </c>
      <c r="N20" s="130">
        <v>15.5025</v>
      </c>
      <c r="O20" s="63">
        <v>2530</v>
      </c>
      <c r="P20" s="64">
        <f>Table22457891011234567891011121314151617181920212223242526272829303132333435363738394041424344454647484950515253[[#This Row],[PEMBULATAN]]*O20</f>
        <v>39221.324999999997</v>
      </c>
    </row>
    <row r="21" spans="1:16" ht="25.5" customHeight="1" x14ac:dyDescent="0.2">
      <c r="A21" s="133"/>
      <c r="B21" s="134"/>
      <c r="C21" s="71" t="s">
        <v>6721</v>
      </c>
      <c r="D21" s="76" t="s">
        <v>69</v>
      </c>
      <c r="E21" s="127" t="s">
        <v>61</v>
      </c>
      <c r="F21" s="76" t="s">
        <v>523</v>
      </c>
      <c r="G21" s="127" t="s">
        <v>64</v>
      </c>
      <c r="H21" s="75" t="s">
        <v>6350</v>
      </c>
      <c r="I21" s="15">
        <v>107</v>
      </c>
      <c r="J21" s="15">
        <v>57</v>
      </c>
      <c r="K21" s="15">
        <v>15</v>
      </c>
      <c r="L21" s="15">
        <v>16</v>
      </c>
      <c r="M21" s="79">
        <v>22.87125</v>
      </c>
      <c r="N21" s="130">
        <v>22.87125</v>
      </c>
      <c r="O21" s="63">
        <v>2530</v>
      </c>
      <c r="P21" s="64">
        <f>Table22457891011234567891011121314151617181920212223242526272829303132333435363738394041424344454647484950515253[[#This Row],[PEMBULATAN]]*O21</f>
        <v>57864.262499999997</v>
      </c>
    </row>
    <row r="22" spans="1:16" ht="25.5" customHeight="1" x14ac:dyDescent="0.2">
      <c r="A22" s="133"/>
      <c r="B22" s="134"/>
      <c r="C22" s="71" t="s">
        <v>6722</v>
      </c>
      <c r="D22" s="76" t="s">
        <v>69</v>
      </c>
      <c r="E22" s="127" t="s">
        <v>61</v>
      </c>
      <c r="F22" s="76" t="s">
        <v>523</v>
      </c>
      <c r="G22" s="127" t="s">
        <v>64</v>
      </c>
      <c r="H22" s="75" t="s">
        <v>6350</v>
      </c>
      <c r="I22" s="15">
        <v>86</v>
      </c>
      <c r="J22" s="15">
        <v>62</v>
      </c>
      <c r="K22" s="15">
        <v>13</v>
      </c>
      <c r="L22" s="15">
        <v>23</v>
      </c>
      <c r="M22" s="79">
        <v>17.329000000000001</v>
      </c>
      <c r="N22" s="130">
        <v>23</v>
      </c>
      <c r="O22" s="63">
        <v>2530</v>
      </c>
      <c r="P22" s="64">
        <f>Table22457891011234567891011121314151617181920212223242526272829303132333435363738394041424344454647484950515253[[#This Row],[PEMBULATAN]]*O22</f>
        <v>58190</v>
      </c>
    </row>
    <row r="23" spans="1:16" ht="25.5" customHeight="1" x14ac:dyDescent="0.2">
      <c r="A23" s="133"/>
      <c r="B23" s="134"/>
      <c r="C23" s="71" t="s">
        <v>6723</v>
      </c>
      <c r="D23" s="76" t="s">
        <v>69</v>
      </c>
      <c r="E23" s="127" t="s">
        <v>61</v>
      </c>
      <c r="F23" s="76" t="s">
        <v>523</v>
      </c>
      <c r="G23" s="127" t="s">
        <v>64</v>
      </c>
      <c r="H23" s="75" t="s">
        <v>6350</v>
      </c>
      <c r="I23" s="15">
        <v>44</v>
      </c>
      <c r="J23" s="15">
        <v>36</v>
      </c>
      <c r="K23" s="15">
        <v>17</v>
      </c>
      <c r="L23" s="15">
        <v>10</v>
      </c>
      <c r="M23" s="79">
        <v>6.7320000000000002</v>
      </c>
      <c r="N23" s="130">
        <v>10</v>
      </c>
      <c r="O23" s="63">
        <v>2530</v>
      </c>
      <c r="P23" s="64">
        <f>Table22457891011234567891011121314151617181920212223242526272829303132333435363738394041424344454647484950515253[[#This Row],[PEMBULATAN]]*O23</f>
        <v>25300</v>
      </c>
    </row>
    <row r="24" spans="1:16" ht="25.5" customHeight="1" x14ac:dyDescent="0.2">
      <c r="A24" s="133"/>
      <c r="B24" s="134"/>
      <c r="C24" s="71" t="s">
        <v>6724</v>
      </c>
      <c r="D24" s="76" t="s">
        <v>69</v>
      </c>
      <c r="E24" s="127" t="s">
        <v>61</v>
      </c>
      <c r="F24" s="76" t="s">
        <v>523</v>
      </c>
      <c r="G24" s="127" t="s">
        <v>64</v>
      </c>
      <c r="H24" s="75" t="s">
        <v>6350</v>
      </c>
      <c r="I24" s="15">
        <v>86</v>
      </c>
      <c r="J24" s="15">
        <v>57</v>
      </c>
      <c r="K24" s="15">
        <v>15</v>
      </c>
      <c r="L24" s="15">
        <v>24</v>
      </c>
      <c r="M24" s="79">
        <v>18.3825</v>
      </c>
      <c r="N24" s="130">
        <v>24</v>
      </c>
      <c r="O24" s="63">
        <v>2530</v>
      </c>
      <c r="P24" s="64">
        <f>Table22457891011234567891011121314151617181920212223242526272829303132333435363738394041424344454647484950515253[[#This Row],[PEMBULATAN]]*O24</f>
        <v>60720</v>
      </c>
    </row>
    <row r="25" spans="1:16" ht="25.5" customHeight="1" x14ac:dyDescent="0.2">
      <c r="A25" s="133"/>
      <c r="B25" s="134"/>
      <c r="C25" s="71" t="s">
        <v>6725</v>
      </c>
      <c r="D25" s="76" t="s">
        <v>69</v>
      </c>
      <c r="E25" s="127" t="s">
        <v>61</v>
      </c>
      <c r="F25" s="76" t="s">
        <v>523</v>
      </c>
      <c r="G25" s="127" t="s">
        <v>64</v>
      </c>
      <c r="H25" s="75" t="s">
        <v>6350</v>
      </c>
      <c r="I25" s="15">
        <v>103</v>
      </c>
      <c r="J25" s="15">
        <v>55</v>
      </c>
      <c r="K25" s="15">
        <v>30</v>
      </c>
      <c r="L25" s="15">
        <v>34</v>
      </c>
      <c r="M25" s="79">
        <v>42.487499999999997</v>
      </c>
      <c r="N25" s="130">
        <v>41</v>
      </c>
      <c r="O25" s="63">
        <v>2530</v>
      </c>
      <c r="P25" s="64">
        <f>Table22457891011234567891011121314151617181920212223242526272829303132333435363738394041424344454647484950515253[[#This Row],[PEMBULATAN]]*O25</f>
        <v>103730</v>
      </c>
    </row>
    <row r="26" spans="1:16" ht="25.5" customHeight="1" x14ac:dyDescent="0.2">
      <c r="A26" s="133"/>
      <c r="B26" s="134"/>
      <c r="C26" s="71" t="s">
        <v>6726</v>
      </c>
      <c r="D26" s="76" t="s">
        <v>69</v>
      </c>
      <c r="E26" s="127" t="s">
        <v>61</v>
      </c>
      <c r="F26" s="76" t="s">
        <v>523</v>
      </c>
      <c r="G26" s="127" t="s">
        <v>64</v>
      </c>
      <c r="H26" s="75" t="s">
        <v>6350</v>
      </c>
      <c r="I26" s="15">
        <v>146</v>
      </c>
      <c r="J26" s="15">
        <v>4</v>
      </c>
      <c r="K26" s="15">
        <v>5</v>
      </c>
      <c r="L26" s="15">
        <v>1</v>
      </c>
      <c r="M26" s="79">
        <v>0.73</v>
      </c>
      <c r="N26" s="130">
        <v>1</v>
      </c>
      <c r="O26" s="63">
        <v>2530</v>
      </c>
      <c r="P26" s="64">
        <f>Table22457891011234567891011121314151617181920212223242526272829303132333435363738394041424344454647484950515253[[#This Row],[PEMBULATAN]]*O26</f>
        <v>2530</v>
      </c>
    </row>
    <row r="27" spans="1:16" ht="25.5" customHeight="1" x14ac:dyDescent="0.2">
      <c r="A27" s="133"/>
      <c r="B27" s="134"/>
      <c r="C27" s="71" t="s">
        <v>6727</v>
      </c>
      <c r="D27" s="76" t="s">
        <v>69</v>
      </c>
      <c r="E27" s="127" t="s">
        <v>61</v>
      </c>
      <c r="F27" s="76" t="s">
        <v>523</v>
      </c>
      <c r="G27" s="127" t="s">
        <v>64</v>
      </c>
      <c r="H27" s="75" t="s">
        <v>6350</v>
      </c>
      <c r="I27" s="15">
        <v>54</v>
      </c>
      <c r="J27" s="15">
        <v>38</v>
      </c>
      <c r="K27" s="15">
        <v>22</v>
      </c>
      <c r="L27" s="15">
        <v>4</v>
      </c>
      <c r="M27" s="79">
        <v>11.286</v>
      </c>
      <c r="N27" s="130">
        <v>11.286</v>
      </c>
      <c r="O27" s="63">
        <v>2530</v>
      </c>
      <c r="P27" s="64">
        <f>Table22457891011234567891011121314151617181920212223242526272829303132333435363738394041424344454647484950515253[[#This Row],[PEMBULATAN]]*O27</f>
        <v>28553.579999999998</v>
      </c>
    </row>
    <row r="28" spans="1:16" ht="25.5" customHeight="1" x14ac:dyDescent="0.2">
      <c r="A28" s="133"/>
      <c r="B28" s="134"/>
      <c r="C28" s="71" t="s">
        <v>6728</v>
      </c>
      <c r="D28" s="76" t="s">
        <v>69</v>
      </c>
      <c r="E28" s="127" t="s">
        <v>61</v>
      </c>
      <c r="F28" s="76" t="s">
        <v>523</v>
      </c>
      <c r="G28" s="127" t="s">
        <v>64</v>
      </c>
      <c r="H28" s="75" t="s">
        <v>6350</v>
      </c>
      <c r="I28" s="15">
        <v>62</v>
      </c>
      <c r="J28" s="15">
        <v>66</v>
      </c>
      <c r="K28" s="15">
        <v>47</v>
      </c>
      <c r="L28" s="15">
        <v>11</v>
      </c>
      <c r="M28" s="79">
        <v>48.081000000000003</v>
      </c>
      <c r="N28" s="130">
        <v>48.081000000000003</v>
      </c>
      <c r="O28" s="63">
        <v>2530</v>
      </c>
      <c r="P28" s="64">
        <f>Table22457891011234567891011121314151617181920212223242526272829303132333435363738394041424344454647484950515253[[#This Row],[PEMBULATAN]]*O28</f>
        <v>121644.93000000001</v>
      </c>
    </row>
    <row r="29" spans="1:16" ht="25.5" customHeight="1" x14ac:dyDescent="0.2">
      <c r="A29" s="133"/>
      <c r="B29" s="134"/>
      <c r="C29" s="71" t="s">
        <v>6729</v>
      </c>
      <c r="D29" s="76" t="s">
        <v>69</v>
      </c>
      <c r="E29" s="127" t="s">
        <v>61</v>
      </c>
      <c r="F29" s="76" t="s">
        <v>523</v>
      </c>
      <c r="G29" s="127" t="s">
        <v>64</v>
      </c>
      <c r="H29" s="75" t="s">
        <v>6350</v>
      </c>
      <c r="I29" s="15">
        <v>45</v>
      </c>
      <c r="J29" s="15">
        <v>37</v>
      </c>
      <c r="K29" s="15">
        <v>23</v>
      </c>
      <c r="L29" s="15">
        <v>6</v>
      </c>
      <c r="M29" s="79">
        <v>9.5737500000000004</v>
      </c>
      <c r="N29" s="130">
        <v>9.5737500000000004</v>
      </c>
      <c r="O29" s="63">
        <v>2530</v>
      </c>
      <c r="P29" s="64">
        <f>Table22457891011234567891011121314151617181920212223242526272829303132333435363738394041424344454647484950515253[[#This Row],[PEMBULATAN]]*O29</f>
        <v>24221.587500000001</v>
      </c>
    </row>
    <row r="30" spans="1:16" ht="25.5" customHeight="1" x14ac:dyDescent="0.2">
      <c r="A30" s="133"/>
      <c r="B30" s="134"/>
      <c r="C30" s="71" t="s">
        <v>6730</v>
      </c>
      <c r="D30" s="76" t="s">
        <v>69</v>
      </c>
      <c r="E30" s="127" t="s">
        <v>61</v>
      </c>
      <c r="F30" s="76" t="s">
        <v>523</v>
      </c>
      <c r="G30" s="127" t="s">
        <v>64</v>
      </c>
      <c r="H30" s="75" t="s">
        <v>6350</v>
      </c>
      <c r="I30" s="15">
        <v>65</v>
      </c>
      <c r="J30" s="15">
        <v>43</v>
      </c>
      <c r="K30" s="15">
        <v>43</v>
      </c>
      <c r="L30" s="15">
        <v>16</v>
      </c>
      <c r="M30" s="79">
        <v>30.046250000000001</v>
      </c>
      <c r="N30" s="130">
        <v>30.046250000000001</v>
      </c>
      <c r="O30" s="63">
        <v>2530</v>
      </c>
      <c r="P30" s="64">
        <f>Table22457891011234567891011121314151617181920212223242526272829303132333435363738394041424344454647484950515253[[#This Row],[PEMBULATAN]]*O30</f>
        <v>76017.012499999997</v>
      </c>
    </row>
    <row r="31" spans="1:16" ht="25.5" customHeight="1" x14ac:dyDescent="0.2">
      <c r="A31" s="133"/>
      <c r="B31" s="134"/>
      <c r="C31" s="71" t="s">
        <v>6731</v>
      </c>
      <c r="D31" s="76" t="s">
        <v>69</v>
      </c>
      <c r="E31" s="127" t="s">
        <v>61</v>
      </c>
      <c r="F31" s="76" t="s">
        <v>523</v>
      </c>
      <c r="G31" s="127" t="s">
        <v>64</v>
      </c>
      <c r="H31" s="75" t="s">
        <v>6350</v>
      </c>
      <c r="I31" s="15">
        <v>116</v>
      </c>
      <c r="J31" s="15">
        <v>45</v>
      </c>
      <c r="K31" s="15">
        <v>38</v>
      </c>
      <c r="L31" s="15">
        <v>30</v>
      </c>
      <c r="M31" s="79">
        <v>49.59</v>
      </c>
      <c r="N31" s="130">
        <v>49.59</v>
      </c>
      <c r="O31" s="63">
        <v>2530</v>
      </c>
      <c r="P31" s="64">
        <f>Table22457891011234567891011121314151617181920212223242526272829303132333435363738394041424344454647484950515253[[#This Row],[PEMBULATAN]]*O31</f>
        <v>125462.70000000001</v>
      </c>
    </row>
    <row r="32" spans="1:16" ht="25.5" customHeight="1" x14ac:dyDescent="0.2">
      <c r="A32" s="133"/>
      <c r="B32" s="134"/>
      <c r="C32" s="71" t="s">
        <v>6732</v>
      </c>
      <c r="D32" s="76" t="s">
        <v>69</v>
      </c>
      <c r="E32" s="127" t="s">
        <v>61</v>
      </c>
      <c r="F32" s="76" t="s">
        <v>523</v>
      </c>
      <c r="G32" s="127" t="s">
        <v>64</v>
      </c>
      <c r="H32" s="75" t="s">
        <v>6350</v>
      </c>
      <c r="I32" s="15">
        <v>57</v>
      </c>
      <c r="J32" s="15">
        <v>42</v>
      </c>
      <c r="K32" s="15">
        <v>30</v>
      </c>
      <c r="L32" s="15">
        <v>6</v>
      </c>
      <c r="M32" s="79">
        <v>17.954999999999998</v>
      </c>
      <c r="N32" s="130">
        <v>17.954999999999998</v>
      </c>
      <c r="O32" s="63">
        <v>2530</v>
      </c>
      <c r="P32" s="64">
        <f>Table22457891011234567891011121314151617181920212223242526272829303132333435363738394041424344454647484950515253[[#This Row],[PEMBULATAN]]*O32</f>
        <v>45426.149999999994</v>
      </c>
    </row>
    <row r="33" spans="1:16" ht="25.5" customHeight="1" x14ac:dyDescent="0.2">
      <c r="A33" s="133"/>
      <c r="B33" s="134"/>
      <c r="C33" s="71" t="s">
        <v>6733</v>
      </c>
      <c r="D33" s="76" t="s">
        <v>69</v>
      </c>
      <c r="E33" s="127" t="s">
        <v>61</v>
      </c>
      <c r="F33" s="76" t="s">
        <v>523</v>
      </c>
      <c r="G33" s="127" t="s">
        <v>64</v>
      </c>
      <c r="H33" s="75" t="s">
        <v>6350</v>
      </c>
      <c r="I33" s="15">
        <v>54</v>
      </c>
      <c r="J33" s="15">
        <v>48</v>
      </c>
      <c r="K33" s="15">
        <v>25</v>
      </c>
      <c r="L33" s="15">
        <v>3</v>
      </c>
      <c r="M33" s="79">
        <v>16.2</v>
      </c>
      <c r="N33" s="130">
        <v>16.2</v>
      </c>
      <c r="O33" s="63">
        <v>2530</v>
      </c>
      <c r="P33" s="64">
        <f>Table22457891011234567891011121314151617181920212223242526272829303132333435363738394041424344454647484950515253[[#This Row],[PEMBULATAN]]*O33</f>
        <v>40986</v>
      </c>
    </row>
    <row r="34" spans="1:16" ht="25.5" customHeight="1" x14ac:dyDescent="0.2">
      <c r="A34" s="133"/>
      <c r="B34" s="134"/>
      <c r="C34" s="71" t="s">
        <v>6734</v>
      </c>
      <c r="D34" s="76" t="s">
        <v>69</v>
      </c>
      <c r="E34" s="127" t="s">
        <v>61</v>
      </c>
      <c r="F34" s="76" t="s">
        <v>523</v>
      </c>
      <c r="G34" s="127" t="s">
        <v>64</v>
      </c>
      <c r="H34" s="75" t="s">
        <v>6350</v>
      </c>
      <c r="I34" s="15">
        <v>185</v>
      </c>
      <c r="J34" s="15">
        <v>15</v>
      </c>
      <c r="K34" s="15">
        <v>15</v>
      </c>
      <c r="L34" s="15">
        <v>1</v>
      </c>
      <c r="M34" s="79">
        <v>10.40625</v>
      </c>
      <c r="N34" s="130">
        <v>11</v>
      </c>
      <c r="O34" s="63">
        <v>2530</v>
      </c>
      <c r="P34" s="64">
        <f>Table22457891011234567891011121314151617181920212223242526272829303132333435363738394041424344454647484950515253[[#This Row],[PEMBULATAN]]*O34</f>
        <v>27830</v>
      </c>
    </row>
    <row r="35" spans="1:16" ht="25.5" customHeight="1" x14ac:dyDescent="0.2">
      <c r="A35" s="133"/>
      <c r="B35" s="134"/>
      <c r="C35" s="71" t="s">
        <v>6735</v>
      </c>
      <c r="D35" s="76" t="s">
        <v>69</v>
      </c>
      <c r="E35" s="127" t="s">
        <v>61</v>
      </c>
      <c r="F35" s="76" t="s">
        <v>523</v>
      </c>
      <c r="G35" s="127" t="s">
        <v>64</v>
      </c>
      <c r="H35" s="75" t="s">
        <v>6350</v>
      </c>
      <c r="I35" s="15">
        <v>36</v>
      </c>
      <c r="J35" s="15">
        <v>36</v>
      </c>
      <c r="K35" s="15">
        <v>36</v>
      </c>
      <c r="L35" s="15">
        <v>8</v>
      </c>
      <c r="M35" s="79">
        <v>11.664</v>
      </c>
      <c r="N35" s="130">
        <v>11.664</v>
      </c>
      <c r="O35" s="63">
        <v>2530</v>
      </c>
      <c r="P35" s="64">
        <f>Table22457891011234567891011121314151617181920212223242526272829303132333435363738394041424344454647484950515253[[#This Row],[PEMBULATAN]]*O35</f>
        <v>29509.919999999998</v>
      </c>
    </row>
    <row r="36" spans="1:16" ht="25.5" customHeight="1" x14ac:dyDescent="0.2">
      <c r="A36" s="133"/>
      <c r="B36" s="134"/>
      <c r="C36" s="71" t="s">
        <v>6736</v>
      </c>
      <c r="D36" s="76" t="s">
        <v>69</v>
      </c>
      <c r="E36" s="127" t="s">
        <v>61</v>
      </c>
      <c r="F36" s="76" t="s">
        <v>523</v>
      </c>
      <c r="G36" s="127" t="s">
        <v>64</v>
      </c>
      <c r="H36" s="75" t="s">
        <v>6350</v>
      </c>
      <c r="I36" s="15">
        <v>62</v>
      </c>
      <c r="J36" s="15">
        <v>62</v>
      </c>
      <c r="K36" s="15">
        <v>15</v>
      </c>
      <c r="L36" s="15">
        <v>5</v>
      </c>
      <c r="M36" s="79">
        <v>14.414999999999999</v>
      </c>
      <c r="N36" s="130">
        <v>15</v>
      </c>
      <c r="O36" s="63">
        <v>2530</v>
      </c>
      <c r="P36" s="64">
        <f>Table22457891011234567891011121314151617181920212223242526272829303132333435363738394041424344454647484950515253[[#This Row],[PEMBULATAN]]*O36</f>
        <v>37950</v>
      </c>
    </row>
    <row r="37" spans="1:16" ht="25.5" customHeight="1" x14ac:dyDescent="0.2">
      <c r="A37" s="133"/>
      <c r="B37" s="134"/>
      <c r="C37" s="71" t="s">
        <v>6737</v>
      </c>
      <c r="D37" s="76" t="s">
        <v>69</v>
      </c>
      <c r="E37" s="127" t="s">
        <v>61</v>
      </c>
      <c r="F37" s="76" t="s">
        <v>523</v>
      </c>
      <c r="G37" s="127" t="s">
        <v>64</v>
      </c>
      <c r="H37" s="75" t="s">
        <v>6350</v>
      </c>
      <c r="I37" s="15">
        <v>46</v>
      </c>
      <c r="J37" s="15">
        <v>31</v>
      </c>
      <c r="K37" s="15">
        <v>20</v>
      </c>
      <c r="L37" s="15">
        <v>7</v>
      </c>
      <c r="M37" s="79">
        <v>7.13</v>
      </c>
      <c r="N37" s="130">
        <v>7.13</v>
      </c>
      <c r="O37" s="63">
        <v>2530</v>
      </c>
      <c r="P37" s="64">
        <f>Table22457891011234567891011121314151617181920212223242526272829303132333435363738394041424344454647484950515253[[#This Row],[PEMBULATAN]]*O37</f>
        <v>18038.900000000001</v>
      </c>
    </row>
    <row r="38" spans="1:16" ht="25.5" customHeight="1" x14ac:dyDescent="0.2">
      <c r="A38" s="133"/>
      <c r="B38" s="134"/>
      <c r="C38" s="71" t="s">
        <v>6738</v>
      </c>
      <c r="D38" s="76" t="s">
        <v>69</v>
      </c>
      <c r="E38" s="127" t="s">
        <v>61</v>
      </c>
      <c r="F38" s="76" t="s">
        <v>523</v>
      </c>
      <c r="G38" s="127" t="s">
        <v>64</v>
      </c>
      <c r="H38" s="75" t="s">
        <v>6350</v>
      </c>
      <c r="I38" s="15">
        <v>67</v>
      </c>
      <c r="J38" s="15">
        <v>35</v>
      </c>
      <c r="K38" s="15">
        <v>27</v>
      </c>
      <c r="L38" s="15">
        <v>3</v>
      </c>
      <c r="M38" s="79">
        <v>15.828749999999999</v>
      </c>
      <c r="N38" s="130">
        <v>15.828749999999999</v>
      </c>
      <c r="O38" s="63">
        <v>2530</v>
      </c>
      <c r="P38" s="64">
        <f>Table22457891011234567891011121314151617181920212223242526272829303132333435363738394041424344454647484950515253[[#This Row],[PEMBULATAN]]*O38</f>
        <v>40046.737499999996</v>
      </c>
    </row>
    <row r="39" spans="1:16" ht="25.5" customHeight="1" x14ac:dyDescent="0.2">
      <c r="A39" s="133"/>
      <c r="B39" s="134"/>
      <c r="C39" s="71" t="s">
        <v>6739</v>
      </c>
      <c r="D39" s="76" t="s">
        <v>69</v>
      </c>
      <c r="E39" s="127" t="s">
        <v>61</v>
      </c>
      <c r="F39" s="76" t="s">
        <v>523</v>
      </c>
      <c r="G39" s="127" t="s">
        <v>64</v>
      </c>
      <c r="H39" s="75" t="s">
        <v>6350</v>
      </c>
      <c r="I39" s="15">
        <v>51</v>
      </c>
      <c r="J39" s="15">
        <v>37</v>
      </c>
      <c r="K39" s="15">
        <v>30</v>
      </c>
      <c r="L39" s="15">
        <v>14</v>
      </c>
      <c r="M39" s="79">
        <v>14.1525</v>
      </c>
      <c r="N39" s="130">
        <v>14.1525</v>
      </c>
      <c r="O39" s="63">
        <v>2530</v>
      </c>
      <c r="P39" s="64">
        <f>Table22457891011234567891011121314151617181920212223242526272829303132333435363738394041424344454647484950515253[[#This Row],[PEMBULATAN]]*O39</f>
        <v>35805.824999999997</v>
      </c>
    </row>
    <row r="40" spans="1:16" ht="25.5" customHeight="1" x14ac:dyDescent="0.2">
      <c r="A40" s="133"/>
      <c r="B40" s="134"/>
      <c r="C40" s="71" t="s">
        <v>6740</v>
      </c>
      <c r="D40" s="76" t="s">
        <v>69</v>
      </c>
      <c r="E40" s="127" t="s">
        <v>61</v>
      </c>
      <c r="F40" s="76" t="s">
        <v>523</v>
      </c>
      <c r="G40" s="127" t="s">
        <v>64</v>
      </c>
      <c r="H40" s="75" t="s">
        <v>6350</v>
      </c>
      <c r="I40" s="15">
        <v>92</v>
      </c>
      <c r="J40" s="15">
        <v>65</v>
      </c>
      <c r="K40" s="15">
        <v>22</v>
      </c>
      <c r="L40" s="15">
        <v>20</v>
      </c>
      <c r="M40" s="79">
        <v>32.89</v>
      </c>
      <c r="N40" s="130">
        <v>32.89</v>
      </c>
      <c r="O40" s="63">
        <v>2530</v>
      </c>
      <c r="P40" s="64">
        <f>Table22457891011234567891011121314151617181920212223242526272829303132333435363738394041424344454647484950515253[[#This Row],[PEMBULATAN]]*O40</f>
        <v>83211.7</v>
      </c>
    </row>
    <row r="41" spans="1:16" ht="25.5" customHeight="1" x14ac:dyDescent="0.2">
      <c r="A41" s="133"/>
      <c r="B41" s="134"/>
      <c r="C41" s="71" t="s">
        <v>6741</v>
      </c>
      <c r="D41" s="76" t="s">
        <v>69</v>
      </c>
      <c r="E41" s="127" t="s">
        <v>61</v>
      </c>
      <c r="F41" s="76" t="s">
        <v>523</v>
      </c>
      <c r="G41" s="127" t="s">
        <v>64</v>
      </c>
      <c r="H41" s="75" t="s">
        <v>6350</v>
      </c>
      <c r="I41" s="15">
        <v>72</v>
      </c>
      <c r="J41" s="15">
        <v>61</v>
      </c>
      <c r="K41" s="15">
        <v>15</v>
      </c>
      <c r="L41" s="15">
        <v>5</v>
      </c>
      <c r="M41" s="79">
        <v>16.47</v>
      </c>
      <c r="N41" s="130">
        <v>17</v>
      </c>
      <c r="O41" s="63">
        <v>2530</v>
      </c>
      <c r="P41" s="64">
        <f>Table22457891011234567891011121314151617181920212223242526272829303132333435363738394041424344454647484950515253[[#This Row],[PEMBULATAN]]*O41</f>
        <v>43010</v>
      </c>
    </row>
    <row r="42" spans="1:16" ht="25.5" customHeight="1" x14ac:dyDescent="0.2">
      <c r="A42" s="133"/>
      <c r="B42" s="134"/>
      <c r="C42" s="71" t="s">
        <v>6742</v>
      </c>
      <c r="D42" s="76" t="s">
        <v>69</v>
      </c>
      <c r="E42" s="127" t="s">
        <v>61</v>
      </c>
      <c r="F42" s="76" t="s">
        <v>523</v>
      </c>
      <c r="G42" s="127" t="s">
        <v>64</v>
      </c>
      <c r="H42" s="75" t="s">
        <v>6350</v>
      </c>
      <c r="I42" s="15">
        <v>92</v>
      </c>
      <c r="J42" s="15">
        <v>30</v>
      </c>
      <c r="K42" s="15">
        <v>33</v>
      </c>
      <c r="L42" s="15">
        <v>3</v>
      </c>
      <c r="M42" s="79">
        <v>22.77</v>
      </c>
      <c r="N42" s="130">
        <v>22.77</v>
      </c>
      <c r="O42" s="63">
        <v>2530</v>
      </c>
      <c r="P42" s="64">
        <f>Table22457891011234567891011121314151617181920212223242526272829303132333435363738394041424344454647484950515253[[#This Row],[PEMBULATAN]]*O42</f>
        <v>57608.1</v>
      </c>
    </row>
    <row r="43" spans="1:16" ht="25.5" customHeight="1" x14ac:dyDescent="0.2">
      <c r="A43" s="133"/>
      <c r="B43" s="134"/>
      <c r="C43" s="71" t="s">
        <v>6743</v>
      </c>
      <c r="D43" s="76" t="s">
        <v>69</v>
      </c>
      <c r="E43" s="127" t="s">
        <v>61</v>
      </c>
      <c r="F43" s="76" t="s">
        <v>523</v>
      </c>
      <c r="G43" s="127" t="s">
        <v>64</v>
      </c>
      <c r="H43" s="75" t="s">
        <v>6350</v>
      </c>
      <c r="I43" s="15">
        <v>97</v>
      </c>
      <c r="J43" s="15">
        <v>52</v>
      </c>
      <c r="K43" s="15">
        <v>26</v>
      </c>
      <c r="L43" s="15">
        <v>25</v>
      </c>
      <c r="M43" s="79">
        <v>32.786000000000001</v>
      </c>
      <c r="N43" s="130">
        <v>32.786000000000001</v>
      </c>
      <c r="O43" s="63">
        <v>2530</v>
      </c>
      <c r="P43" s="64">
        <f>Table22457891011234567891011121314151617181920212223242526272829303132333435363738394041424344454647484950515253[[#This Row],[PEMBULATAN]]*O43</f>
        <v>82948.58</v>
      </c>
    </row>
    <row r="44" spans="1:16" ht="25.5" customHeight="1" x14ac:dyDescent="0.2">
      <c r="A44" s="133"/>
      <c r="B44" s="134"/>
      <c r="C44" s="71" t="s">
        <v>6744</v>
      </c>
      <c r="D44" s="76" t="s">
        <v>69</v>
      </c>
      <c r="E44" s="127" t="s">
        <v>61</v>
      </c>
      <c r="F44" s="76" t="s">
        <v>523</v>
      </c>
      <c r="G44" s="127" t="s">
        <v>64</v>
      </c>
      <c r="H44" s="75" t="s">
        <v>6350</v>
      </c>
      <c r="I44" s="15">
        <v>36</v>
      </c>
      <c r="J44" s="15">
        <v>51</v>
      </c>
      <c r="K44" s="15">
        <v>14</v>
      </c>
      <c r="L44" s="15">
        <v>5</v>
      </c>
      <c r="M44" s="79">
        <v>6.4260000000000002</v>
      </c>
      <c r="N44" s="130">
        <v>7</v>
      </c>
      <c r="O44" s="63">
        <v>2530</v>
      </c>
      <c r="P44" s="64">
        <f>Table22457891011234567891011121314151617181920212223242526272829303132333435363738394041424344454647484950515253[[#This Row],[PEMBULATAN]]*O44</f>
        <v>17710</v>
      </c>
    </row>
    <row r="45" spans="1:16" ht="25.5" customHeight="1" x14ac:dyDescent="0.2">
      <c r="A45" s="133"/>
      <c r="B45" s="134"/>
      <c r="C45" s="71" t="s">
        <v>6745</v>
      </c>
      <c r="D45" s="76" t="s">
        <v>69</v>
      </c>
      <c r="E45" s="127" t="s">
        <v>61</v>
      </c>
      <c r="F45" s="76" t="s">
        <v>523</v>
      </c>
      <c r="G45" s="127" t="s">
        <v>64</v>
      </c>
      <c r="H45" s="75" t="s">
        <v>6350</v>
      </c>
      <c r="I45" s="15">
        <v>80</v>
      </c>
      <c r="J45" s="15">
        <v>51</v>
      </c>
      <c r="K45" s="15">
        <v>20</v>
      </c>
      <c r="L45" s="15">
        <v>14</v>
      </c>
      <c r="M45" s="79">
        <v>20.399999999999999</v>
      </c>
      <c r="N45" s="130">
        <v>21</v>
      </c>
      <c r="O45" s="63">
        <v>2530</v>
      </c>
      <c r="P45" s="64">
        <f>Table22457891011234567891011121314151617181920212223242526272829303132333435363738394041424344454647484950515253[[#This Row],[PEMBULATAN]]*O45</f>
        <v>53130</v>
      </c>
    </row>
    <row r="46" spans="1:16" ht="25.5" customHeight="1" x14ac:dyDescent="0.2">
      <c r="A46" s="133"/>
      <c r="B46" s="134"/>
      <c r="C46" s="71" t="s">
        <v>6746</v>
      </c>
      <c r="D46" s="76" t="s">
        <v>69</v>
      </c>
      <c r="E46" s="127" t="s">
        <v>61</v>
      </c>
      <c r="F46" s="76" t="s">
        <v>523</v>
      </c>
      <c r="G46" s="127" t="s">
        <v>64</v>
      </c>
      <c r="H46" s="75" t="s">
        <v>6350</v>
      </c>
      <c r="I46" s="15">
        <v>58</v>
      </c>
      <c r="J46" s="15">
        <v>40</v>
      </c>
      <c r="K46" s="15">
        <v>14</v>
      </c>
      <c r="L46" s="15">
        <v>3</v>
      </c>
      <c r="M46" s="79">
        <v>8.1199999999999992</v>
      </c>
      <c r="N46" s="130">
        <v>8.1199999999999992</v>
      </c>
      <c r="O46" s="63">
        <v>2530</v>
      </c>
      <c r="P46" s="64">
        <f>Table22457891011234567891011121314151617181920212223242526272829303132333435363738394041424344454647484950515253[[#This Row],[PEMBULATAN]]*O46</f>
        <v>20543.599999999999</v>
      </c>
    </row>
    <row r="47" spans="1:16" ht="25.5" customHeight="1" x14ac:dyDescent="0.2">
      <c r="A47" s="133"/>
      <c r="B47" s="134"/>
      <c r="C47" s="71" t="s">
        <v>6747</v>
      </c>
      <c r="D47" s="76" t="s">
        <v>69</v>
      </c>
      <c r="E47" s="127" t="s">
        <v>61</v>
      </c>
      <c r="F47" s="76" t="s">
        <v>523</v>
      </c>
      <c r="G47" s="127" t="s">
        <v>64</v>
      </c>
      <c r="H47" s="75" t="s">
        <v>6350</v>
      </c>
      <c r="I47" s="15">
        <v>67</v>
      </c>
      <c r="J47" s="15">
        <v>57</v>
      </c>
      <c r="K47" s="15">
        <v>15</v>
      </c>
      <c r="L47" s="15">
        <v>10</v>
      </c>
      <c r="M47" s="79">
        <v>14.321249999999999</v>
      </c>
      <c r="N47" s="130">
        <v>15</v>
      </c>
      <c r="O47" s="63">
        <v>2530</v>
      </c>
      <c r="P47" s="64">
        <f>Table22457891011234567891011121314151617181920212223242526272829303132333435363738394041424344454647484950515253[[#This Row],[PEMBULATAN]]*O47</f>
        <v>37950</v>
      </c>
    </row>
    <row r="48" spans="1:16" ht="25.5" customHeight="1" x14ac:dyDescent="0.2">
      <c r="A48" s="133"/>
      <c r="B48" s="134"/>
      <c r="C48" s="71" t="s">
        <v>6748</v>
      </c>
      <c r="D48" s="76" t="s">
        <v>69</v>
      </c>
      <c r="E48" s="127" t="s">
        <v>61</v>
      </c>
      <c r="F48" s="76" t="s">
        <v>523</v>
      </c>
      <c r="G48" s="127" t="s">
        <v>64</v>
      </c>
      <c r="H48" s="75" t="s">
        <v>6350</v>
      </c>
      <c r="I48" s="15">
        <v>100</v>
      </c>
      <c r="J48" s="15">
        <v>65</v>
      </c>
      <c r="K48" s="15">
        <v>35</v>
      </c>
      <c r="L48" s="15">
        <v>18</v>
      </c>
      <c r="M48" s="79">
        <v>56.875</v>
      </c>
      <c r="N48" s="130">
        <v>56.875</v>
      </c>
      <c r="O48" s="63">
        <v>2530</v>
      </c>
      <c r="P48" s="64">
        <f>Table22457891011234567891011121314151617181920212223242526272829303132333435363738394041424344454647484950515253[[#This Row],[PEMBULATAN]]*O48</f>
        <v>143893.75</v>
      </c>
    </row>
    <row r="49" spans="1:16" ht="25.5" customHeight="1" x14ac:dyDescent="0.2">
      <c r="A49" s="133"/>
      <c r="B49" s="134"/>
      <c r="C49" s="71" t="s">
        <v>6749</v>
      </c>
      <c r="D49" s="76" t="s">
        <v>69</v>
      </c>
      <c r="E49" s="127" t="s">
        <v>61</v>
      </c>
      <c r="F49" s="76" t="s">
        <v>523</v>
      </c>
      <c r="G49" s="127" t="s">
        <v>64</v>
      </c>
      <c r="H49" s="75" t="s">
        <v>6350</v>
      </c>
      <c r="I49" s="15">
        <v>48</v>
      </c>
      <c r="J49" s="15">
        <v>35</v>
      </c>
      <c r="K49" s="15">
        <v>25</v>
      </c>
      <c r="L49" s="15">
        <v>6</v>
      </c>
      <c r="M49" s="79">
        <v>10.5</v>
      </c>
      <c r="N49" s="130">
        <v>10.5</v>
      </c>
      <c r="O49" s="63">
        <v>2530</v>
      </c>
      <c r="P49" s="64">
        <f>Table22457891011234567891011121314151617181920212223242526272829303132333435363738394041424344454647484950515253[[#This Row],[PEMBULATAN]]*O49</f>
        <v>26565</v>
      </c>
    </row>
    <row r="50" spans="1:16" ht="25.5" customHeight="1" x14ac:dyDescent="0.2">
      <c r="A50" s="133"/>
      <c r="B50" s="134"/>
      <c r="C50" s="71" t="s">
        <v>6750</v>
      </c>
      <c r="D50" s="76" t="s">
        <v>69</v>
      </c>
      <c r="E50" s="127" t="s">
        <v>61</v>
      </c>
      <c r="F50" s="76" t="s">
        <v>523</v>
      </c>
      <c r="G50" s="127" t="s">
        <v>64</v>
      </c>
      <c r="H50" s="75" t="s">
        <v>6350</v>
      </c>
      <c r="I50" s="15">
        <v>66</v>
      </c>
      <c r="J50" s="15">
        <v>52</v>
      </c>
      <c r="K50" s="15">
        <v>17</v>
      </c>
      <c r="L50" s="15">
        <v>8</v>
      </c>
      <c r="M50" s="79">
        <v>14.586</v>
      </c>
      <c r="N50" s="130">
        <v>14.586</v>
      </c>
      <c r="O50" s="63">
        <v>2530</v>
      </c>
      <c r="P50" s="64">
        <f>Table22457891011234567891011121314151617181920212223242526272829303132333435363738394041424344454647484950515253[[#This Row],[PEMBULATAN]]*O50</f>
        <v>36902.58</v>
      </c>
    </row>
    <row r="51" spans="1:16" ht="25.5" customHeight="1" x14ac:dyDescent="0.2">
      <c r="A51" s="133"/>
      <c r="B51" s="134"/>
      <c r="C51" s="71" t="s">
        <v>6751</v>
      </c>
      <c r="D51" s="76" t="s">
        <v>69</v>
      </c>
      <c r="E51" s="127" t="s">
        <v>61</v>
      </c>
      <c r="F51" s="76" t="s">
        <v>523</v>
      </c>
      <c r="G51" s="127" t="s">
        <v>64</v>
      </c>
      <c r="H51" s="75" t="s">
        <v>6350</v>
      </c>
      <c r="I51" s="15">
        <v>95</v>
      </c>
      <c r="J51" s="15">
        <v>57</v>
      </c>
      <c r="K51" s="15">
        <v>31</v>
      </c>
      <c r="L51" s="15">
        <v>17</v>
      </c>
      <c r="M51" s="79">
        <v>41.966250000000002</v>
      </c>
      <c r="N51" s="130">
        <v>41.966250000000002</v>
      </c>
      <c r="O51" s="63">
        <v>2530</v>
      </c>
      <c r="P51" s="64">
        <f>Table22457891011234567891011121314151617181920212223242526272829303132333435363738394041424344454647484950515253[[#This Row],[PEMBULATAN]]*O51</f>
        <v>106174.6125</v>
      </c>
    </row>
    <row r="52" spans="1:16" ht="25.5" customHeight="1" x14ac:dyDescent="0.2">
      <c r="A52" s="133"/>
      <c r="B52" s="134"/>
      <c r="C52" s="71" t="s">
        <v>6752</v>
      </c>
      <c r="D52" s="76" t="s">
        <v>69</v>
      </c>
      <c r="E52" s="127" t="s">
        <v>61</v>
      </c>
      <c r="F52" s="76" t="s">
        <v>523</v>
      </c>
      <c r="G52" s="127" t="s">
        <v>64</v>
      </c>
      <c r="H52" s="75" t="s">
        <v>6350</v>
      </c>
      <c r="I52" s="15">
        <v>104</v>
      </c>
      <c r="J52" s="15">
        <v>12</v>
      </c>
      <c r="K52" s="15">
        <v>5</v>
      </c>
      <c r="L52" s="15">
        <v>1</v>
      </c>
      <c r="M52" s="79">
        <v>1.56</v>
      </c>
      <c r="N52" s="130">
        <v>1.56</v>
      </c>
      <c r="O52" s="63">
        <v>2530</v>
      </c>
      <c r="P52" s="64">
        <f>Table22457891011234567891011121314151617181920212223242526272829303132333435363738394041424344454647484950515253[[#This Row],[PEMBULATAN]]*O52</f>
        <v>3946.8</v>
      </c>
    </row>
    <row r="53" spans="1:16" ht="25.5" customHeight="1" x14ac:dyDescent="0.2">
      <c r="A53" s="133"/>
      <c r="B53" s="134"/>
      <c r="C53" s="71" t="s">
        <v>6753</v>
      </c>
      <c r="D53" s="76" t="s">
        <v>69</v>
      </c>
      <c r="E53" s="127" t="s">
        <v>61</v>
      </c>
      <c r="F53" s="76" t="s">
        <v>523</v>
      </c>
      <c r="G53" s="127" t="s">
        <v>64</v>
      </c>
      <c r="H53" s="75" t="s">
        <v>6350</v>
      </c>
      <c r="I53" s="15">
        <v>60</v>
      </c>
      <c r="J53" s="15">
        <v>65</v>
      </c>
      <c r="K53" s="15">
        <v>25</v>
      </c>
      <c r="L53" s="15">
        <v>7</v>
      </c>
      <c r="M53" s="79">
        <v>24.375</v>
      </c>
      <c r="N53" s="130">
        <v>25</v>
      </c>
      <c r="O53" s="63">
        <v>2530</v>
      </c>
      <c r="P53" s="64">
        <f>Table22457891011234567891011121314151617181920212223242526272829303132333435363738394041424344454647484950515253[[#This Row],[PEMBULATAN]]*O53</f>
        <v>63250</v>
      </c>
    </row>
    <row r="54" spans="1:16" ht="25.5" customHeight="1" x14ac:dyDescent="0.2">
      <c r="A54" s="133"/>
      <c r="B54" s="134"/>
      <c r="C54" s="71" t="s">
        <v>6754</v>
      </c>
      <c r="D54" s="76" t="s">
        <v>69</v>
      </c>
      <c r="E54" s="127" t="s">
        <v>61</v>
      </c>
      <c r="F54" s="76" t="s">
        <v>523</v>
      </c>
      <c r="G54" s="127" t="s">
        <v>64</v>
      </c>
      <c r="H54" s="75" t="s">
        <v>6350</v>
      </c>
      <c r="I54" s="15">
        <v>149</v>
      </c>
      <c r="J54" s="15">
        <v>27</v>
      </c>
      <c r="K54" s="15">
        <v>33</v>
      </c>
      <c r="L54" s="15">
        <v>5</v>
      </c>
      <c r="M54" s="79">
        <v>33.189749999999997</v>
      </c>
      <c r="N54" s="130">
        <v>33.189749999999997</v>
      </c>
      <c r="O54" s="63">
        <v>2530</v>
      </c>
      <c r="P54" s="64">
        <f>Table22457891011234567891011121314151617181920212223242526272829303132333435363738394041424344454647484950515253[[#This Row],[PEMBULATAN]]*O54</f>
        <v>83970.06749999999</v>
      </c>
    </row>
    <row r="55" spans="1:16" ht="25.5" customHeight="1" x14ac:dyDescent="0.2">
      <c r="A55" s="133"/>
      <c r="B55" s="134"/>
      <c r="C55" s="71" t="s">
        <v>6755</v>
      </c>
      <c r="D55" s="76" t="s">
        <v>69</v>
      </c>
      <c r="E55" s="127" t="s">
        <v>61</v>
      </c>
      <c r="F55" s="76" t="s">
        <v>523</v>
      </c>
      <c r="G55" s="127" t="s">
        <v>64</v>
      </c>
      <c r="H55" s="75" t="s">
        <v>6350</v>
      </c>
      <c r="I55" s="15">
        <v>122</v>
      </c>
      <c r="J55" s="15">
        <v>35</v>
      </c>
      <c r="K55" s="15">
        <v>17</v>
      </c>
      <c r="L55" s="15">
        <v>1</v>
      </c>
      <c r="M55" s="79">
        <v>18.147500000000001</v>
      </c>
      <c r="N55" s="130">
        <v>18.147500000000001</v>
      </c>
      <c r="O55" s="63">
        <v>2530</v>
      </c>
      <c r="P55" s="64">
        <f>Table22457891011234567891011121314151617181920212223242526272829303132333435363738394041424344454647484950515253[[#This Row],[PEMBULATAN]]*O55</f>
        <v>45913.175000000003</v>
      </c>
    </row>
    <row r="56" spans="1:16" ht="25.5" customHeight="1" x14ac:dyDescent="0.2">
      <c r="A56" s="133"/>
      <c r="B56" s="134"/>
      <c r="C56" s="71" t="s">
        <v>6756</v>
      </c>
      <c r="D56" s="76" t="s">
        <v>69</v>
      </c>
      <c r="E56" s="127" t="s">
        <v>61</v>
      </c>
      <c r="F56" s="76" t="s">
        <v>523</v>
      </c>
      <c r="G56" s="127" t="s">
        <v>64</v>
      </c>
      <c r="H56" s="75" t="s">
        <v>6350</v>
      </c>
      <c r="I56" s="15">
        <v>54</v>
      </c>
      <c r="J56" s="15">
        <v>35</v>
      </c>
      <c r="K56" s="15">
        <v>33</v>
      </c>
      <c r="L56" s="15">
        <v>14</v>
      </c>
      <c r="M56" s="79">
        <v>15.592499999999999</v>
      </c>
      <c r="N56" s="130">
        <v>15.592499999999999</v>
      </c>
      <c r="O56" s="63">
        <v>2530</v>
      </c>
      <c r="P56" s="64">
        <f>Table22457891011234567891011121314151617181920212223242526272829303132333435363738394041424344454647484950515253[[#This Row],[PEMBULATAN]]*O56</f>
        <v>39449.025000000001</v>
      </c>
    </row>
    <row r="57" spans="1:16" ht="25.5" customHeight="1" x14ac:dyDescent="0.2">
      <c r="A57" s="133"/>
      <c r="B57" s="134"/>
      <c r="C57" s="71" t="s">
        <v>6757</v>
      </c>
      <c r="D57" s="76" t="s">
        <v>69</v>
      </c>
      <c r="E57" s="127" t="s">
        <v>61</v>
      </c>
      <c r="F57" s="76" t="s">
        <v>523</v>
      </c>
      <c r="G57" s="127" t="s">
        <v>64</v>
      </c>
      <c r="H57" s="75" t="s">
        <v>6350</v>
      </c>
      <c r="I57" s="15">
        <v>108</v>
      </c>
      <c r="J57" s="15">
        <v>36</v>
      </c>
      <c r="K57" s="15">
        <v>4</v>
      </c>
      <c r="L57" s="15">
        <v>1</v>
      </c>
      <c r="M57" s="79">
        <v>3.8879999999999999</v>
      </c>
      <c r="N57" s="130">
        <v>3.8879999999999999</v>
      </c>
      <c r="O57" s="63">
        <v>2530</v>
      </c>
      <c r="P57" s="64">
        <f>Table22457891011234567891011121314151617181920212223242526272829303132333435363738394041424344454647484950515253[[#This Row],[PEMBULATAN]]*O57</f>
        <v>9836.64</v>
      </c>
    </row>
    <row r="58" spans="1:16" ht="25.5" customHeight="1" x14ac:dyDescent="0.2">
      <c r="A58" s="133"/>
      <c r="B58" s="134"/>
      <c r="C58" s="71" t="s">
        <v>6758</v>
      </c>
      <c r="D58" s="76" t="s">
        <v>69</v>
      </c>
      <c r="E58" s="127" t="s">
        <v>61</v>
      </c>
      <c r="F58" s="76" t="s">
        <v>523</v>
      </c>
      <c r="G58" s="127" t="s">
        <v>64</v>
      </c>
      <c r="H58" s="75" t="s">
        <v>6350</v>
      </c>
      <c r="I58" s="15">
        <v>94</v>
      </c>
      <c r="J58" s="15">
        <v>10</v>
      </c>
      <c r="K58" s="15">
        <v>5</v>
      </c>
      <c r="L58" s="15">
        <v>1</v>
      </c>
      <c r="M58" s="79">
        <v>1.175</v>
      </c>
      <c r="N58" s="130">
        <v>1.175</v>
      </c>
      <c r="O58" s="63">
        <v>2530</v>
      </c>
      <c r="P58" s="64">
        <f>Table22457891011234567891011121314151617181920212223242526272829303132333435363738394041424344454647484950515253[[#This Row],[PEMBULATAN]]*O58</f>
        <v>2972.75</v>
      </c>
    </row>
    <row r="59" spans="1:16" ht="25.5" customHeight="1" x14ac:dyDescent="0.2">
      <c r="A59" s="133"/>
      <c r="B59" s="134"/>
      <c r="C59" s="71" t="s">
        <v>6759</v>
      </c>
      <c r="D59" s="76" t="s">
        <v>69</v>
      </c>
      <c r="E59" s="127" t="s">
        <v>61</v>
      </c>
      <c r="F59" s="76" t="s">
        <v>523</v>
      </c>
      <c r="G59" s="127" t="s">
        <v>64</v>
      </c>
      <c r="H59" s="75" t="s">
        <v>6350</v>
      </c>
      <c r="I59" s="15">
        <v>62</v>
      </c>
      <c r="J59" s="15">
        <v>30</v>
      </c>
      <c r="K59" s="15">
        <v>10</v>
      </c>
      <c r="L59" s="15">
        <v>1</v>
      </c>
      <c r="M59" s="79">
        <v>4.6500000000000004</v>
      </c>
      <c r="N59" s="130">
        <v>4.6500000000000004</v>
      </c>
      <c r="O59" s="63">
        <v>2530</v>
      </c>
      <c r="P59" s="64">
        <f>Table22457891011234567891011121314151617181920212223242526272829303132333435363738394041424344454647484950515253[[#This Row],[PEMBULATAN]]*O59</f>
        <v>11764.5</v>
      </c>
    </row>
    <row r="60" spans="1:16" ht="25.5" customHeight="1" x14ac:dyDescent="0.2">
      <c r="A60" s="133"/>
      <c r="B60" s="134"/>
      <c r="C60" s="71" t="s">
        <v>6760</v>
      </c>
      <c r="D60" s="76" t="s">
        <v>69</v>
      </c>
      <c r="E60" s="127" t="s">
        <v>61</v>
      </c>
      <c r="F60" s="76" t="s">
        <v>523</v>
      </c>
      <c r="G60" s="127" t="s">
        <v>64</v>
      </c>
      <c r="H60" s="75" t="s">
        <v>6350</v>
      </c>
      <c r="I60" s="15">
        <v>70</v>
      </c>
      <c r="J60" s="15">
        <v>16</v>
      </c>
      <c r="K60" s="15">
        <v>25</v>
      </c>
      <c r="L60" s="15">
        <v>4</v>
      </c>
      <c r="M60" s="79">
        <v>7</v>
      </c>
      <c r="N60" s="130">
        <v>7</v>
      </c>
      <c r="O60" s="63">
        <v>2530</v>
      </c>
      <c r="P60" s="64">
        <f>Table22457891011234567891011121314151617181920212223242526272829303132333435363738394041424344454647484950515253[[#This Row],[PEMBULATAN]]*O60</f>
        <v>17710</v>
      </c>
    </row>
    <row r="61" spans="1:16" ht="25.5" customHeight="1" x14ac:dyDescent="0.2">
      <c r="A61" s="133"/>
      <c r="B61" s="134"/>
      <c r="C61" s="71" t="s">
        <v>6761</v>
      </c>
      <c r="D61" s="76" t="s">
        <v>69</v>
      </c>
      <c r="E61" s="127" t="s">
        <v>61</v>
      </c>
      <c r="F61" s="76" t="s">
        <v>523</v>
      </c>
      <c r="G61" s="127" t="s">
        <v>64</v>
      </c>
      <c r="H61" s="75" t="s">
        <v>6350</v>
      </c>
      <c r="I61" s="15">
        <v>124</v>
      </c>
      <c r="J61" s="15">
        <v>14</v>
      </c>
      <c r="K61" s="15">
        <v>6</v>
      </c>
      <c r="L61" s="15">
        <v>5</v>
      </c>
      <c r="M61" s="79">
        <v>2.6040000000000001</v>
      </c>
      <c r="N61" s="130">
        <v>5</v>
      </c>
      <c r="O61" s="63">
        <v>2530</v>
      </c>
      <c r="P61" s="64">
        <f>Table22457891011234567891011121314151617181920212223242526272829303132333435363738394041424344454647484950515253[[#This Row],[PEMBULATAN]]*O61</f>
        <v>12650</v>
      </c>
    </row>
    <row r="62" spans="1:16" ht="25.5" customHeight="1" x14ac:dyDescent="0.2">
      <c r="A62" s="133"/>
      <c r="B62" s="134"/>
      <c r="C62" s="71" t="s">
        <v>6762</v>
      </c>
      <c r="D62" s="76" t="s">
        <v>69</v>
      </c>
      <c r="E62" s="127" t="s">
        <v>61</v>
      </c>
      <c r="F62" s="76" t="s">
        <v>523</v>
      </c>
      <c r="G62" s="127" t="s">
        <v>64</v>
      </c>
      <c r="H62" s="75" t="s">
        <v>6350</v>
      </c>
      <c r="I62" s="15">
        <v>45</v>
      </c>
      <c r="J62" s="15">
        <v>45</v>
      </c>
      <c r="K62" s="15">
        <v>14</v>
      </c>
      <c r="L62" s="15">
        <v>4</v>
      </c>
      <c r="M62" s="79">
        <v>7.0875000000000004</v>
      </c>
      <c r="N62" s="130">
        <v>7.0875000000000004</v>
      </c>
      <c r="O62" s="63">
        <v>2530</v>
      </c>
      <c r="P62" s="64">
        <f>Table22457891011234567891011121314151617181920212223242526272829303132333435363738394041424344454647484950515253[[#This Row],[PEMBULATAN]]*O62</f>
        <v>17931.375</v>
      </c>
    </row>
    <row r="63" spans="1:16" ht="25.5" customHeight="1" x14ac:dyDescent="0.2">
      <c r="A63" s="133"/>
      <c r="B63" s="134"/>
      <c r="C63" s="71" t="s">
        <v>6763</v>
      </c>
      <c r="D63" s="76" t="s">
        <v>69</v>
      </c>
      <c r="E63" s="127" t="s">
        <v>61</v>
      </c>
      <c r="F63" s="76" t="s">
        <v>523</v>
      </c>
      <c r="G63" s="127" t="s">
        <v>64</v>
      </c>
      <c r="H63" s="75" t="s">
        <v>6350</v>
      </c>
      <c r="I63" s="15">
        <v>65</v>
      </c>
      <c r="J63" s="15">
        <v>68</v>
      </c>
      <c r="K63" s="15">
        <v>25</v>
      </c>
      <c r="L63" s="15">
        <v>5</v>
      </c>
      <c r="M63" s="79">
        <v>27.625</v>
      </c>
      <c r="N63" s="130">
        <v>27.625</v>
      </c>
      <c r="O63" s="63">
        <v>2530</v>
      </c>
      <c r="P63" s="64">
        <f>Table22457891011234567891011121314151617181920212223242526272829303132333435363738394041424344454647484950515253[[#This Row],[PEMBULATAN]]*O63</f>
        <v>69891.25</v>
      </c>
    </row>
    <row r="64" spans="1:16" ht="25.5" customHeight="1" x14ac:dyDescent="0.2">
      <c r="A64" s="133"/>
      <c r="B64" s="134"/>
      <c r="C64" s="71" t="s">
        <v>6764</v>
      </c>
      <c r="D64" s="76" t="s">
        <v>69</v>
      </c>
      <c r="E64" s="127" t="s">
        <v>61</v>
      </c>
      <c r="F64" s="76" t="s">
        <v>523</v>
      </c>
      <c r="G64" s="127" t="s">
        <v>64</v>
      </c>
      <c r="H64" s="75" t="s">
        <v>6350</v>
      </c>
      <c r="I64" s="15">
        <v>75</v>
      </c>
      <c r="J64" s="15">
        <v>60</v>
      </c>
      <c r="K64" s="15">
        <v>20</v>
      </c>
      <c r="L64" s="15">
        <v>8</v>
      </c>
      <c r="M64" s="79">
        <v>22.5</v>
      </c>
      <c r="N64" s="130">
        <v>22.5</v>
      </c>
      <c r="O64" s="63">
        <v>2530</v>
      </c>
      <c r="P64" s="64">
        <f>Table22457891011234567891011121314151617181920212223242526272829303132333435363738394041424344454647484950515253[[#This Row],[PEMBULATAN]]*O64</f>
        <v>56925</v>
      </c>
    </row>
    <row r="65" spans="1:16" ht="25.5" customHeight="1" x14ac:dyDescent="0.2">
      <c r="A65" s="133"/>
      <c r="B65" s="134"/>
      <c r="C65" s="71" t="s">
        <v>6765</v>
      </c>
      <c r="D65" s="76" t="s">
        <v>69</v>
      </c>
      <c r="E65" s="127" t="s">
        <v>61</v>
      </c>
      <c r="F65" s="76" t="s">
        <v>523</v>
      </c>
      <c r="G65" s="127" t="s">
        <v>64</v>
      </c>
      <c r="H65" s="75" t="s">
        <v>6350</v>
      </c>
      <c r="I65" s="15">
        <v>57</v>
      </c>
      <c r="J65" s="15">
        <v>46</v>
      </c>
      <c r="K65" s="15">
        <v>15</v>
      </c>
      <c r="L65" s="15">
        <v>4</v>
      </c>
      <c r="M65" s="79">
        <v>9.8324999999999996</v>
      </c>
      <c r="N65" s="130">
        <v>9.8324999999999996</v>
      </c>
      <c r="O65" s="63">
        <v>2530</v>
      </c>
      <c r="P65" s="64">
        <f>Table22457891011234567891011121314151617181920212223242526272829303132333435363738394041424344454647484950515253[[#This Row],[PEMBULATAN]]*O65</f>
        <v>24876.224999999999</v>
      </c>
    </row>
    <row r="66" spans="1:16" ht="25.5" customHeight="1" x14ac:dyDescent="0.2">
      <c r="A66" s="133"/>
      <c r="B66" s="134"/>
      <c r="C66" s="71" t="s">
        <v>6766</v>
      </c>
      <c r="D66" s="76" t="s">
        <v>69</v>
      </c>
      <c r="E66" s="127" t="s">
        <v>61</v>
      </c>
      <c r="F66" s="76" t="s">
        <v>523</v>
      </c>
      <c r="G66" s="127" t="s">
        <v>64</v>
      </c>
      <c r="H66" s="75" t="s">
        <v>6350</v>
      </c>
      <c r="I66" s="15">
        <v>46</v>
      </c>
      <c r="J66" s="15">
        <v>30</v>
      </c>
      <c r="K66" s="15">
        <v>12</v>
      </c>
      <c r="L66" s="15">
        <v>2</v>
      </c>
      <c r="M66" s="79">
        <v>4.1399999999999997</v>
      </c>
      <c r="N66" s="130">
        <v>4.1399999999999997</v>
      </c>
      <c r="O66" s="63">
        <v>2530</v>
      </c>
      <c r="P66" s="64">
        <f>Table22457891011234567891011121314151617181920212223242526272829303132333435363738394041424344454647484950515253[[#This Row],[PEMBULATAN]]*O66</f>
        <v>10474.199999999999</v>
      </c>
    </row>
    <row r="67" spans="1:16" ht="25.5" customHeight="1" x14ac:dyDescent="0.2">
      <c r="A67" s="133"/>
      <c r="B67" s="134"/>
      <c r="C67" s="71" t="s">
        <v>6767</v>
      </c>
      <c r="D67" s="76" t="s">
        <v>69</v>
      </c>
      <c r="E67" s="127" t="s">
        <v>61</v>
      </c>
      <c r="F67" s="76" t="s">
        <v>523</v>
      </c>
      <c r="G67" s="127" t="s">
        <v>64</v>
      </c>
      <c r="H67" s="75" t="s">
        <v>6350</v>
      </c>
      <c r="I67" s="15">
        <v>85</v>
      </c>
      <c r="J67" s="15">
        <v>7</v>
      </c>
      <c r="K67" s="15">
        <v>7</v>
      </c>
      <c r="L67" s="15">
        <v>5</v>
      </c>
      <c r="M67" s="79">
        <v>1.04125</v>
      </c>
      <c r="N67" s="130">
        <v>5</v>
      </c>
      <c r="O67" s="63">
        <v>2530</v>
      </c>
      <c r="P67" s="64">
        <f>Table22457891011234567891011121314151617181920212223242526272829303132333435363738394041424344454647484950515253[[#This Row],[PEMBULATAN]]*O67</f>
        <v>12650</v>
      </c>
    </row>
    <row r="68" spans="1:16" ht="25.5" customHeight="1" x14ac:dyDescent="0.2">
      <c r="A68" s="133"/>
      <c r="B68" s="134"/>
      <c r="C68" s="71" t="s">
        <v>6768</v>
      </c>
      <c r="D68" s="76" t="s">
        <v>69</v>
      </c>
      <c r="E68" s="127" t="s">
        <v>61</v>
      </c>
      <c r="F68" s="76" t="s">
        <v>523</v>
      </c>
      <c r="G68" s="127" t="s">
        <v>64</v>
      </c>
      <c r="H68" s="75" t="s">
        <v>6350</v>
      </c>
      <c r="I68" s="15">
        <v>60</v>
      </c>
      <c r="J68" s="15">
        <v>66</v>
      </c>
      <c r="K68" s="15">
        <v>15</v>
      </c>
      <c r="L68" s="15">
        <v>7</v>
      </c>
      <c r="M68" s="79">
        <v>14.85</v>
      </c>
      <c r="N68" s="130">
        <v>14.85</v>
      </c>
      <c r="O68" s="63">
        <v>2530</v>
      </c>
      <c r="P68" s="64">
        <f>Table22457891011234567891011121314151617181920212223242526272829303132333435363738394041424344454647484950515253[[#This Row],[PEMBULATAN]]*O68</f>
        <v>37570.5</v>
      </c>
    </row>
    <row r="69" spans="1:16" ht="25.5" customHeight="1" x14ac:dyDescent="0.2">
      <c r="A69" s="133"/>
      <c r="B69" s="134"/>
      <c r="C69" s="71" t="s">
        <v>6769</v>
      </c>
      <c r="D69" s="76" t="s">
        <v>69</v>
      </c>
      <c r="E69" s="127" t="s">
        <v>61</v>
      </c>
      <c r="F69" s="76" t="s">
        <v>523</v>
      </c>
      <c r="G69" s="127" t="s">
        <v>64</v>
      </c>
      <c r="H69" s="75" t="s">
        <v>6350</v>
      </c>
      <c r="I69" s="15">
        <v>78</v>
      </c>
      <c r="J69" s="15">
        <v>30</v>
      </c>
      <c r="K69" s="15">
        <v>30</v>
      </c>
      <c r="L69" s="15">
        <v>14</v>
      </c>
      <c r="M69" s="79">
        <v>17.55</v>
      </c>
      <c r="N69" s="130">
        <v>17.55</v>
      </c>
      <c r="O69" s="63">
        <v>2530</v>
      </c>
      <c r="P69" s="64">
        <f>Table22457891011234567891011121314151617181920212223242526272829303132333435363738394041424344454647484950515253[[#This Row],[PEMBULATAN]]*O69</f>
        <v>44401.5</v>
      </c>
    </row>
    <row r="70" spans="1:16" ht="25.5" customHeight="1" x14ac:dyDescent="0.2">
      <c r="A70" s="133"/>
      <c r="B70" s="134"/>
      <c r="C70" s="71" t="s">
        <v>6770</v>
      </c>
      <c r="D70" s="76" t="s">
        <v>69</v>
      </c>
      <c r="E70" s="127" t="s">
        <v>61</v>
      </c>
      <c r="F70" s="76" t="s">
        <v>523</v>
      </c>
      <c r="G70" s="127" t="s">
        <v>64</v>
      </c>
      <c r="H70" s="75" t="s">
        <v>6350</v>
      </c>
      <c r="I70" s="15">
        <v>46</v>
      </c>
      <c r="J70" s="15">
        <v>40</v>
      </c>
      <c r="K70" s="15">
        <v>10</v>
      </c>
      <c r="L70" s="15">
        <v>3</v>
      </c>
      <c r="M70" s="79">
        <v>4.5999999999999996</v>
      </c>
      <c r="N70" s="130">
        <v>4.5999999999999996</v>
      </c>
      <c r="O70" s="63">
        <v>2530</v>
      </c>
      <c r="P70" s="64">
        <f>Table22457891011234567891011121314151617181920212223242526272829303132333435363738394041424344454647484950515253[[#This Row],[PEMBULATAN]]*O70</f>
        <v>11638</v>
      </c>
    </row>
    <row r="71" spans="1:16" ht="25.5" customHeight="1" x14ac:dyDescent="0.2">
      <c r="A71" s="133"/>
      <c r="B71" s="134"/>
      <c r="C71" s="71" t="s">
        <v>6771</v>
      </c>
      <c r="D71" s="76" t="s">
        <v>69</v>
      </c>
      <c r="E71" s="127" t="s">
        <v>61</v>
      </c>
      <c r="F71" s="76" t="s">
        <v>523</v>
      </c>
      <c r="G71" s="127" t="s">
        <v>64</v>
      </c>
      <c r="H71" s="75" t="s">
        <v>6350</v>
      </c>
      <c r="I71" s="15">
        <v>108</v>
      </c>
      <c r="J71" s="15">
        <v>50</v>
      </c>
      <c r="K71" s="15">
        <v>30</v>
      </c>
      <c r="L71" s="15">
        <v>12</v>
      </c>
      <c r="M71" s="79">
        <v>40.5</v>
      </c>
      <c r="N71" s="130">
        <v>40.5</v>
      </c>
      <c r="O71" s="63">
        <v>2530</v>
      </c>
      <c r="P71" s="64">
        <f>Table22457891011234567891011121314151617181920212223242526272829303132333435363738394041424344454647484950515253[[#This Row],[PEMBULATAN]]*O71</f>
        <v>102465</v>
      </c>
    </row>
    <row r="72" spans="1:16" ht="25.5" customHeight="1" x14ac:dyDescent="0.2">
      <c r="A72" s="133"/>
      <c r="B72" s="134"/>
      <c r="C72" s="71" t="s">
        <v>6772</v>
      </c>
      <c r="D72" s="76" t="s">
        <v>69</v>
      </c>
      <c r="E72" s="127" t="s">
        <v>61</v>
      </c>
      <c r="F72" s="76" t="s">
        <v>523</v>
      </c>
      <c r="G72" s="127" t="s">
        <v>64</v>
      </c>
      <c r="H72" s="75" t="s">
        <v>6350</v>
      </c>
      <c r="I72" s="15">
        <v>35</v>
      </c>
      <c r="J72" s="15">
        <v>25</v>
      </c>
      <c r="K72" s="15">
        <v>65</v>
      </c>
      <c r="L72" s="15">
        <v>4</v>
      </c>
      <c r="M72" s="79">
        <v>14.21875</v>
      </c>
      <c r="N72" s="130">
        <v>14.21875</v>
      </c>
      <c r="O72" s="63">
        <v>2530</v>
      </c>
      <c r="P72" s="64">
        <f>Table22457891011234567891011121314151617181920212223242526272829303132333435363738394041424344454647484950515253[[#This Row],[PEMBULATAN]]*O72</f>
        <v>35973.4375</v>
      </c>
    </row>
    <row r="73" spans="1:16" ht="25.5" customHeight="1" x14ac:dyDescent="0.2">
      <c r="A73" s="133"/>
      <c r="B73" s="134"/>
      <c r="C73" s="71" t="s">
        <v>6773</v>
      </c>
      <c r="D73" s="76" t="s">
        <v>69</v>
      </c>
      <c r="E73" s="127" t="s">
        <v>61</v>
      </c>
      <c r="F73" s="76" t="s">
        <v>523</v>
      </c>
      <c r="G73" s="127" t="s">
        <v>64</v>
      </c>
      <c r="H73" s="75" t="s">
        <v>6350</v>
      </c>
      <c r="I73" s="15">
        <v>70</v>
      </c>
      <c r="J73" s="15">
        <v>60</v>
      </c>
      <c r="K73" s="15">
        <v>20</v>
      </c>
      <c r="L73" s="15">
        <v>8</v>
      </c>
      <c r="M73" s="79">
        <v>21</v>
      </c>
      <c r="N73" s="130">
        <v>21</v>
      </c>
      <c r="O73" s="63">
        <v>2530</v>
      </c>
      <c r="P73" s="64">
        <f>Table22457891011234567891011121314151617181920212223242526272829303132333435363738394041424344454647484950515253[[#This Row],[PEMBULATAN]]*O73</f>
        <v>53130</v>
      </c>
    </row>
    <row r="74" spans="1:16" ht="25.5" customHeight="1" x14ac:dyDescent="0.2">
      <c r="A74" s="133"/>
      <c r="B74" s="134"/>
      <c r="C74" s="71" t="s">
        <v>6774</v>
      </c>
      <c r="D74" s="76" t="s">
        <v>69</v>
      </c>
      <c r="E74" s="127" t="s">
        <v>61</v>
      </c>
      <c r="F74" s="76" t="s">
        <v>523</v>
      </c>
      <c r="G74" s="127" t="s">
        <v>64</v>
      </c>
      <c r="H74" s="75" t="s">
        <v>6350</v>
      </c>
      <c r="I74" s="15">
        <v>82</v>
      </c>
      <c r="J74" s="15">
        <v>60</v>
      </c>
      <c r="K74" s="15">
        <v>28</v>
      </c>
      <c r="L74" s="15">
        <v>10</v>
      </c>
      <c r="M74" s="79">
        <v>34.44</v>
      </c>
      <c r="N74" s="130">
        <v>35</v>
      </c>
      <c r="O74" s="63">
        <v>2530</v>
      </c>
      <c r="P74" s="64">
        <f>Table22457891011234567891011121314151617181920212223242526272829303132333435363738394041424344454647484950515253[[#This Row],[PEMBULATAN]]*O74</f>
        <v>88550</v>
      </c>
    </row>
    <row r="75" spans="1:16" ht="25.5" customHeight="1" x14ac:dyDescent="0.2">
      <c r="A75" s="133"/>
      <c r="B75" s="134"/>
      <c r="C75" s="71" t="s">
        <v>6775</v>
      </c>
      <c r="D75" s="76" t="s">
        <v>69</v>
      </c>
      <c r="E75" s="127" t="s">
        <v>61</v>
      </c>
      <c r="F75" s="76" t="s">
        <v>523</v>
      </c>
      <c r="G75" s="127" t="s">
        <v>64</v>
      </c>
      <c r="H75" s="75" t="s">
        <v>6350</v>
      </c>
      <c r="I75" s="15">
        <v>30</v>
      </c>
      <c r="J75" s="15">
        <v>50</v>
      </c>
      <c r="K75" s="15">
        <v>65</v>
      </c>
      <c r="L75" s="15">
        <v>17</v>
      </c>
      <c r="M75" s="79">
        <v>24.375</v>
      </c>
      <c r="N75" s="130">
        <v>25</v>
      </c>
      <c r="O75" s="63">
        <v>2530</v>
      </c>
      <c r="P75" s="64">
        <f>Table22457891011234567891011121314151617181920212223242526272829303132333435363738394041424344454647484950515253[[#This Row],[PEMBULATAN]]*O75</f>
        <v>63250</v>
      </c>
    </row>
    <row r="76" spans="1:16" ht="25.5" customHeight="1" x14ac:dyDescent="0.2">
      <c r="A76" s="133"/>
      <c r="B76" s="134"/>
      <c r="C76" s="71" t="s">
        <v>6776</v>
      </c>
      <c r="D76" s="76" t="s">
        <v>69</v>
      </c>
      <c r="E76" s="127" t="s">
        <v>61</v>
      </c>
      <c r="F76" s="76" t="s">
        <v>523</v>
      </c>
      <c r="G76" s="127" t="s">
        <v>64</v>
      </c>
      <c r="H76" s="75" t="s">
        <v>6350</v>
      </c>
      <c r="I76" s="15">
        <v>104</v>
      </c>
      <c r="J76" s="15">
        <v>35</v>
      </c>
      <c r="K76" s="15">
        <v>6</v>
      </c>
      <c r="L76" s="15">
        <v>3</v>
      </c>
      <c r="M76" s="79">
        <v>5.46</v>
      </c>
      <c r="N76" s="130">
        <v>6</v>
      </c>
      <c r="O76" s="63">
        <v>2530</v>
      </c>
      <c r="P76" s="64">
        <f>Table22457891011234567891011121314151617181920212223242526272829303132333435363738394041424344454647484950515253[[#This Row],[PEMBULATAN]]*O76</f>
        <v>15180</v>
      </c>
    </row>
    <row r="77" spans="1:16" ht="25.5" customHeight="1" x14ac:dyDescent="0.2">
      <c r="A77" s="133"/>
      <c r="B77" s="134"/>
      <c r="C77" s="71" t="s">
        <v>6777</v>
      </c>
      <c r="D77" s="76" t="s">
        <v>69</v>
      </c>
      <c r="E77" s="127" t="s">
        <v>61</v>
      </c>
      <c r="F77" s="76" t="s">
        <v>523</v>
      </c>
      <c r="G77" s="127" t="s">
        <v>64</v>
      </c>
      <c r="H77" s="75" t="s">
        <v>6350</v>
      </c>
      <c r="I77" s="15">
        <v>43</v>
      </c>
      <c r="J77" s="15">
        <v>37</v>
      </c>
      <c r="K77" s="15">
        <v>25</v>
      </c>
      <c r="L77" s="15">
        <v>5</v>
      </c>
      <c r="M77" s="79">
        <v>9.9437499999999996</v>
      </c>
      <c r="N77" s="130">
        <v>9.9437499999999996</v>
      </c>
      <c r="O77" s="63">
        <v>2530</v>
      </c>
      <c r="P77" s="64">
        <f>Table22457891011234567891011121314151617181920212223242526272829303132333435363738394041424344454647484950515253[[#This Row],[PEMBULATAN]]*O77</f>
        <v>25157.6875</v>
      </c>
    </row>
    <row r="78" spans="1:16" ht="25.5" customHeight="1" x14ac:dyDescent="0.2">
      <c r="A78" s="133"/>
      <c r="B78" s="134"/>
      <c r="C78" s="71" t="s">
        <v>6778</v>
      </c>
      <c r="D78" s="76" t="s">
        <v>69</v>
      </c>
      <c r="E78" s="127" t="s">
        <v>61</v>
      </c>
      <c r="F78" s="76" t="s">
        <v>523</v>
      </c>
      <c r="G78" s="127" t="s">
        <v>64</v>
      </c>
      <c r="H78" s="75" t="s">
        <v>6350</v>
      </c>
      <c r="I78" s="15">
        <v>92</v>
      </c>
      <c r="J78" s="15">
        <v>50</v>
      </c>
      <c r="K78" s="15">
        <v>14</v>
      </c>
      <c r="L78" s="15">
        <v>2</v>
      </c>
      <c r="M78" s="79">
        <v>16.100000000000001</v>
      </c>
      <c r="N78" s="130">
        <v>16.100000000000001</v>
      </c>
      <c r="O78" s="63">
        <v>2530</v>
      </c>
      <c r="P78" s="64">
        <f>Table22457891011234567891011121314151617181920212223242526272829303132333435363738394041424344454647484950515253[[#This Row],[PEMBULATAN]]*O78</f>
        <v>40733</v>
      </c>
    </row>
    <row r="79" spans="1:16" ht="25.5" customHeight="1" x14ac:dyDescent="0.2">
      <c r="A79" s="133"/>
      <c r="B79" s="134"/>
      <c r="C79" s="71" t="s">
        <v>6779</v>
      </c>
      <c r="D79" s="76" t="s">
        <v>69</v>
      </c>
      <c r="E79" s="127" t="s">
        <v>61</v>
      </c>
      <c r="F79" s="76" t="s">
        <v>523</v>
      </c>
      <c r="G79" s="127" t="s">
        <v>64</v>
      </c>
      <c r="H79" s="75" t="s">
        <v>6350</v>
      </c>
      <c r="I79" s="15">
        <v>88</v>
      </c>
      <c r="J79" s="15">
        <v>66</v>
      </c>
      <c r="K79" s="15">
        <v>26</v>
      </c>
      <c r="L79" s="15">
        <v>12</v>
      </c>
      <c r="M79" s="79">
        <v>37.752000000000002</v>
      </c>
      <c r="N79" s="130">
        <v>37.752000000000002</v>
      </c>
      <c r="O79" s="63">
        <v>2530</v>
      </c>
      <c r="P79" s="64">
        <f>Table22457891011234567891011121314151617181920212223242526272829303132333435363738394041424344454647484950515253[[#This Row],[PEMBULATAN]]*O79</f>
        <v>95512.560000000012</v>
      </c>
    </row>
    <row r="80" spans="1:16" ht="25.5" customHeight="1" x14ac:dyDescent="0.2">
      <c r="A80" s="133"/>
      <c r="B80" s="134"/>
      <c r="C80" s="71" t="s">
        <v>6780</v>
      </c>
      <c r="D80" s="76" t="s">
        <v>69</v>
      </c>
      <c r="E80" s="127" t="s">
        <v>61</v>
      </c>
      <c r="F80" s="76" t="s">
        <v>523</v>
      </c>
      <c r="G80" s="127" t="s">
        <v>64</v>
      </c>
      <c r="H80" s="75" t="s">
        <v>6350</v>
      </c>
      <c r="I80" s="15">
        <v>90</v>
      </c>
      <c r="J80" s="15">
        <v>55</v>
      </c>
      <c r="K80" s="15">
        <v>40</v>
      </c>
      <c r="L80" s="15">
        <v>14</v>
      </c>
      <c r="M80" s="79">
        <v>49.5</v>
      </c>
      <c r="N80" s="130">
        <v>49.5</v>
      </c>
      <c r="O80" s="63">
        <v>2530</v>
      </c>
      <c r="P80" s="64">
        <f>Table22457891011234567891011121314151617181920212223242526272829303132333435363738394041424344454647484950515253[[#This Row],[PEMBULATAN]]*O80</f>
        <v>125235</v>
      </c>
    </row>
    <row r="81" spans="1:16" ht="25.5" customHeight="1" x14ac:dyDescent="0.2">
      <c r="A81" s="133"/>
      <c r="B81" s="134"/>
      <c r="C81" s="71" t="s">
        <v>6781</v>
      </c>
      <c r="D81" s="76" t="s">
        <v>69</v>
      </c>
      <c r="E81" s="127" t="s">
        <v>61</v>
      </c>
      <c r="F81" s="76" t="s">
        <v>523</v>
      </c>
      <c r="G81" s="127" t="s">
        <v>64</v>
      </c>
      <c r="H81" s="75" t="s">
        <v>6350</v>
      </c>
      <c r="I81" s="15">
        <v>53</v>
      </c>
      <c r="J81" s="15">
        <v>47</v>
      </c>
      <c r="K81" s="15">
        <v>18</v>
      </c>
      <c r="L81" s="15">
        <v>4</v>
      </c>
      <c r="M81" s="79">
        <v>11.2095</v>
      </c>
      <c r="N81" s="130">
        <v>11.2095</v>
      </c>
      <c r="O81" s="63">
        <v>2530</v>
      </c>
      <c r="P81" s="64">
        <f>Table22457891011234567891011121314151617181920212223242526272829303132333435363738394041424344454647484950515253[[#This Row],[PEMBULATAN]]*O81</f>
        <v>28360.035</v>
      </c>
    </row>
    <row r="82" spans="1:16" ht="25.5" customHeight="1" x14ac:dyDescent="0.2">
      <c r="A82" s="133"/>
      <c r="B82" s="134"/>
      <c r="C82" s="71" t="s">
        <v>6782</v>
      </c>
      <c r="D82" s="76" t="s">
        <v>69</v>
      </c>
      <c r="E82" s="127" t="s">
        <v>61</v>
      </c>
      <c r="F82" s="76" t="s">
        <v>523</v>
      </c>
      <c r="G82" s="127" t="s">
        <v>64</v>
      </c>
      <c r="H82" s="75" t="s">
        <v>6350</v>
      </c>
      <c r="I82" s="15">
        <v>90</v>
      </c>
      <c r="J82" s="15">
        <v>63</v>
      </c>
      <c r="K82" s="15">
        <v>38</v>
      </c>
      <c r="L82" s="15">
        <v>16</v>
      </c>
      <c r="M82" s="79">
        <v>53.865000000000002</v>
      </c>
      <c r="N82" s="130">
        <v>53.865000000000002</v>
      </c>
      <c r="O82" s="63">
        <v>2530</v>
      </c>
      <c r="P82" s="64">
        <f>Table22457891011234567891011121314151617181920212223242526272829303132333435363738394041424344454647484950515253[[#This Row],[PEMBULATAN]]*O82</f>
        <v>136278.45000000001</v>
      </c>
    </row>
    <row r="83" spans="1:16" ht="25.5" customHeight="1" x14ac:dyDescent="0.2">
      <c r="A83" s="133"/>
      <c r="B83" s="134"/>
      <c r="C83" s="71" t="s">
        <v>6783</v>
      </c>
      <c r="D83" s="76" t="s">
        <v>69</v>
      </c>
      <c r="E83" s="127" t="s">
        <v>61</v>
      </c>
      <c r="F83" s="76" t="s">
        <v>523</v>
      </c>
      <c r="G83" s="127" t="s">
        <v>64</v>
      </c>
      <c r="H83" s="75" t="s">
        <v>6350</v>
      </c>
      <c r="I83" s="15">
        <v>78</v>
      </c>
      <c r="J83" s="15">
        <v>66</v>
      </c>
      <c r="K83" s="15">
        <v>25</v>
      </c>
      <c r="L83" s="15">
        <v>10</v>
      </c>
      <c r="M83" s="79">
        <v>32.174999999999997</v>
      </c>
      <c r="N83" s="130">
        <v>32.174999999999997</v>
      </c>
      <c r="O83" s="63">
        <v>2530</v>
      </c>
      <c r="P83" s="64">
        <f>Table22457891011234567891011121314151617181920212223242526272829303132333435363738394041424344454647484950515253[[#This Row],[PEMBULATAN]]*O83</f>
        <v>81402.75</v>
      </c>
    </row>
    <row r="84" spans="1:16" ht="25.5" customHeight="1" x14ac:dyDescent="0.2">
      <c r="A84" s="133"/>
      <c r="B84" s="134"/>
      <c r="C84" s="71" t="s">
        <v>6784</v>
      </c>
      <c r="D84" s="76" t="s">
        <v>69</v>
      </c>
      <c r="E84" s="127" t="s">
        <v>61</v>
      </c>
      <c r="F84" s="76" t="s">
        <v>523</v>
      </c>
      <c r="G84" s="127" t="s">
        <v>64</v>
      </c>
      <c r="H84" s="75" t="s">
        <v>6350</v>
      </c>
      <c r="I84" s="15">
        <v>93</v>
      </c>
      <c r="J84" s="15">
        <v>43</v>
      </c>
      <c r="K84" s="15">
        <v>39</v>
      </c>
      <c r="L84" s="15">
        <v>24</v>
      </c>
      <c r="M84" s="79">
        <v>38.990250000000003</v>
      </c>
      <c r="N84" s="130">
        <v>38.990250000000003</v>
      </c>
      <c r="O84" s="63">
        <v>2530</v>
      </c>
      <c r="P84" s="64">
        <f>Table22457891011234567891011121314151617181920212223242526272829303132333435363738394041424344454647484950515253[[#This Row],[PEMBULATAN]]*O84</f>
        <v>98645.332500000004</v>
      </c>
    </row>
    <row r="85" spans="1:16" ht="25.5" customHeight="1" x14ac:dyDescent="0.2">
      <c r="A85" s="133"/>
      <c r="B85" s="134"/>
      <c r="C85" s="71" t="s">
        <v>6785</v>
      </c>
      <c r="D85" s="76" t="s">
        <v>69</v>
      </c>
      <c r="E85" s="127" t="s">
        <v>61</v>
      </c>
      <c r="F85" s="76" t="s">
        <v>523</v>
      </c>
      <c r="G85" s="127" t="s">
        <v>64</v>
      </c>
      <c r="H85" s="75" t="s">
        <v>6350</v>
      </c>
      <c r="I85" s="15">
        <v>55</v>
      </c>
      <c r="J85" s="15">
        <v>55</v>
      </c>
      <c r="K85" s="15">
        <v>23</v>
      </c>
      <c r="L85" s="15">
        <v>9</v>
      </c>
      <c r="M85" s="79">
        <v>17.393750000000001</v>
      </c>
      <c r="N85" s="130">
        <v>18</v>
      </c>
      <c r="O85" s="63">
        <v>2530</v>
      </c>
      <c r="P85" s="64">
        <f>Table22457891011234567891011121314151617181920212223242526272829303132333435363738394041424344454647484950515253[[#This Row],[PEMBULATAN]]*O85</f>
        <v>45540</v>
      </c>
    </row>
    <row r="86" spans="1:16" ht="25.5" customHeight="1" x14ac:dyDescent="0.2">
      <c r="A86" s="133"/>
      <c r="B86" s="134"/>
      <c r="C86" s="71" t="s">
        <v>6786</v>
      </c>
      <c r="D86" s="76" t="s">
        <v>69</v>
      </c>
      <c r="E86" s="127" t="s">
        <v>61</v>
      </c>
      <c r="F86" s="76" t="s">
        <v>523</v>
      </c>
      <c r="G86" s="127" t="s">
        <v>64</v>
      </c>
      <c r="H86" s="75" t="s">
        <v>6350</v>
      </c>
      <c r="I86" s="15">
        <v>50</v>
      </c>
      <c r="J86" s="15">
        <v>443</v>
      </c>
      <c r="K86" s="15">
        <v>25</v>
      </c>
      <c r="L86" s="15">
        <v>6</v>
      </c>
      <c r="M86" s="79">
        <v>138.4375</v>
      </c>
      <c r="N86" s="130">
        <v>139</v>
      </c>
      <c r="O86" s="63">
        <v>2530</v>
      </c>
      <c r="P86" s="64">
        <f>Table22457891011234567891011121314151617181920212223242526272829303132333435363738394041424344454647484950515253[[#This Row],[PEMBULATAN]]*O86</f>
        <v>351670</v>
      </c>
    </row>
    <row r="87" spans="1:16" ht="25.5" customHeight="1" x14ac:dyDescent="0.2">
      <c r="A87" s="133"/>
      <c r="B87" s="134"/>
      <c r="C87" s="71" t="s">
        <v>6787</v>
      </c>
      <c r="D87" s="76" t="s">
        <v>69</v>
      </c>
      <c r="E87" s="127" t="s">
        <v>61</v>
      </c>
      <c r="F87" s="76" t="s">
        <v>523</v>
      </c>
      <c r="G87" s="127" t="s">
        <v>64</v>
      </c>
      <c r="H87" s="75" t="s">
        <v>6350</v>
      </c>
      <c r="I87" s="15">
        <v>40</v>
      </c>
      <c r="J87" s="15">
        <v>32</v>
      </c>
      <c r="K87" s="15">
        <v>32</v>
      </c>
      <c r="L87" s="15">
        <v>7</v>
      </c>
      <c r="M87" s="79">
        <v>10.24</v>
      </c>
      <c r="N87" s="130">
        <v>10.24</v>
      </c>
      <c r="O87" s="63">
        <v>2530</v>
      </c>
      <c r="P87" s="64">
        <f>Table22457891011234567891011121314151617181920212223242526272829303132333435363738394041424344454647484950515253[[#This Row],[PEMBULATAN]]*O87</f>
        <v>25907.200000000001</v>
      </c>
    </row>
    <row r="88" spans="1:16" ht="25.5" customHeight="1" x14ac:dyDescent="0.2">
      <c r="A88" s="133"/>
      <c r="B88" s="134"/>
      <c r="C88" s="71" t="s">
        <v>6788</v>
      </c>
      <c r="D88" s="76" t="s">
        <v>69</v>
      </c>
      <c r="E88" s="127" t="s">
        <v>61</v>
      </c>
      <c r="F88" s="76" t="s">
        <v>523</v>
      </c>
      <c r="G88" s="127" t="s">
        <v>64</v>
      </c>
      <c r="H88" s="75" t="s">
        <v>6350</v>
      </c>
      <c r="I88" s="15">
        <v>64</v>
      </c>
      <c r="J88" s="15">
        <v>41</v>
      </c>
      <c r="K88" s="15">
        <v>13</v>
      </c>
      <c r="L88" s="15">
        <v>5</v>
      </c>
      <c r="M88" s="79">
        <v>8.5280000000000005</v>
      </c>
      <c r="N88" s="130">
        <v>8.5280000000000005</v>
      </c>
      <c r="O88" s="63">
        <v>2530</v>
      </c>
      <c r="P88" s="64">
        <f>Table22457891011234567891011121314151617181920212223242526272829303132333435363738394041424344454647484950515253[[#This Row],[PEMBULATAN]]*O88</f>
        <v>21575.84</v>
      </c>
    </row>
    <row r="89" spans="1:16" ht="25.5" customHeight="1" x14ac:dyDescent="0.2">
      <c r="A89" s="133"/>
      <c r="B89" s="134"/>
      <c r="C89" s="71" t="s">
        <v>6789</v>
      </c>
      <c r="D89" s="76" t="s">
        <v>69</v>
      </c>
      <c r="E89" s="127" t="s">
        <v>61</v>
      </c>
      <c r="F89" s="76" t="s">
        <v>523</v>
      </c>
      <c r="G89" s="127" t="s">
        <v>64</v>
      </c>
      <c r="H89" s="75" t="s">
        <v>6350</v>
      </c>
      <c r="I89" s="15">
        <v>57</v>
      </c>
      <c r="J89" s="15">
        <v>40</v>
      </c>
      <c r="K89" s="15">
        <v>20</v>
      </c>
      <c r="L89" s="15">
        <v>6</v>
      </c>
      <c r="M89" s="79">
        <v>11.4</v>
      </c>
      <c r="N89" s="130">
        <v>12</v>
      </c>
      <c r="O89" s="63">
        <v>2530</v>
      </c>
      <c r="P89" s="64">
        <f>Table22457891011234567891011121314151617181920212223242526272829303132333435363738394041424344454647484950515253[[#This Row],[PEMBULATAN]]*O89</f>
        <v>30360</v>
      </c>
    </row>
    <row r="90" spans="1:16" ht="25.5" customHeight="1" x14ac:dyDescent="0.2">
      <c r="A90" s="133"/>
      <c r="B90" s="134"/>
      <c r="C90" s="71" t="s">
        <v>6790</v>
      </c>
      <c r="D90" s="76" t="s">
        <v>69</v>
      </c>
      <c r="E90" s="127" t="s">
        <v>61</v>
      </c>
      <c r="F90" s="76" t="s">
        <v>523</v>
      </c>
      <c r="G90" s="127" t="s">
        <v>64</v>
      </c>
      <c r="H90" s="75" t="s">
        <v>6350</v>
      </c>
      <c r="I90" s="15">
        <v>35</v>
      </c>
      <c r="J90" s="15">
        <v>35</v>
      </c>
      <c r="K90" s="15">
        <v>41</v>
      </c>
      <c r="L90" s="15">
        <v>7</v>
      </c>
      <c r="M90" s="79">
        <v>12.55625</v>
      </c>
      <c r="N90" s="130">
        <v>12.55625</v>
      </c>
      <c r="O90" s="63">
        <v>2530</v>
      </c>
      <c r="P90" s="64">
        <f>Table22457891011234567891011121314151617181920212223242526272829303132333435363738394041424344454647484950515253[[#This Row],[PEMBULATAN]]*O90</f>
        <v>31767.3125</v>
      </c>
    </row>
    <row r="91" spans="1:16" ht="25.5" customHeight="1" x14ac:dyDescent="0.2">
      <c r="A91" s="133"/>
      <c r="B91" s="134"/>
      <c r="C91" s="71" t="s">
        <v>6791</v>
      </c>
      <c r="D91" s="76" t="s">
        <v>69</v>
      </c>
      <c r="E91" s="127" t="s">
        <v>61</v>
      </c>
      <c r="F91" s="76" t="s">
        <v>523</v>
      </c>
      <c r="G91" s="127" t="s">
        <v>64</v>
      </c>
      <c r="H91" s="75" t="s">
        <v>6350</v>
      </c>
      <c r="I91" s="15">
        <v>59</v>
      </c>
      <c r="J91" s="15">
        <v>41</v>
      </c>
      <c r="K91" s="15">
        <v>18</v>
      </c>
      <c r="L91" s="15">
        <v>6</v>
      </c>
      <c r="M91" s="79">
        <v>10.8855</v>
      </c>
      <c r="N91" s="130">
        <v>10.8855</v>
      </c>
      <c r="O91" s="63">
        <v>2530</v>
      </c>
      <c r="P91" s="64">
        <f>Table22457891011234567891011121314151617181920212223242526272829303132333435363738394041424344454647484950515253[[#This Row],[PEMBULATAN]]*O91</f>
        <v>27540.315000000002</v>
      </c>
    </row>
    <row r="92" spans="1:16" ht="25.5" customHeight="1" x14ac:dyDescent="0.2">
      <c r="A92" s="133"/>
      <c r="B92" s="134"/>
      <c r="C92" s="71" t="s">
        <v>6792</v>
      </c>
      <c r="D92" s="76" t="s">
        <v>69</v>
      </c>
      <c r="E92" s="127" t="s">
        <v>61</v>
      </c>
      <c r="F92" s="76" t="s">
        <v>523</v>
      </c>
      <c r="G92" s="127" t="s">
        <v>64</v>
      </c>
      <c r="H92" s="75" t="s">
        <v>6350</v>
      </c>
      <c r="I92" s="15">
        <v>80</v>
      </c>
      <c r="J92" s="15">
        <v>54</v>
      </c>
      <c r="K92" s="15">
        <v>29</v>
      </c>
      <c r="L92" s="15">
        <v>8</v>
      </c>
      <c r="M92" s="79">
        <v>31.32</v>
      </c>
      <c r="N92" s="130">
        <v>32</v>
      </c>
      <c r="O92" s="63">
        <v>2530</v>
      </c>
      <c r="P92" s="64">
        <f>Table22457891011234567891011121314151617181920212223242526272829303132333435363738394041424344454647484950515253[[#This Row],[PEMBULATAN]]*O92</f>
        <v>80960</v>
      </c>
    </row>
    <row r="93" spans="1:16" ht="25.5" customHeight="1" x14ac:dyDescent="0.2">
      <c r="A93" s="133"/>
      <c r="B93" s="134"/>
      <c r="C93" s="71" t="s">
        <v>6793</v>
      </c>
      <c r="D93" s="76" t="s">
        <v>69</v>
      </c>
      <c r="E93" s="127" t="s">
        <v>61</v>
      </c>
      <c r="F93" s="76" t="s">
        <v>523</v>
      </c>
      <c r="G93" s="127" t="s">
        <v>64</v>
      </c>
      <c r="H93" s="75" t="s">
        <v>6350</v>
      </c>
      <c r="I93" s="15">
        <v>60</v>
      </c>
      <c r="J93" s="15">
        <v>55</v>
      </c>
      <c r="K93" s="15">
        <v>20</v>
      </c>
      <c r="L93" s="15">
        <v>8</v>
      </c>
      <c r="M93" s="79">
        <v>16.5</v>
      </c>
      <c r="N93" s="130">
        <v>16.5</v>
      </c>
      <c r="O93" s="63">
        <v>2530</v>
      </c>
      <c r="P93" s="64">
        <f>Table22457891011234567891011121314151617181920212223242526272829303132333435363738394041424344454647484950515253[[#This Row],[PEMBULATAN]]*O93</f>
        <v>41745</v>
      </c>
    </row>
    <row r="94" spans="1:16" ht="25.5" customHeight="1" x14ac:dyDescent="0.2">
      <c r="A94" s="133"/>
      <c r="B94" s="134"/>
      <c r="C94" s="71" t="s">
        <v>6794</v>
      </c>
      <c r="D94" s="76" t="s">
        <v>69</v>
      </c>
      <c r="E94" s="127" t="s">
        <v>61</v>
      </c>
      <c r="F94" s="76" t="s">
        <v>523</v>
      </c>
      <c r="G94" s="127" t="s">
        <v>64</v>
      </c>
      <c r="H94" s="75" t="s">
        <v>6350</v>
      </c>
      <c r="I94" s="15">
        <v>90</v>
      </c>
      <c r="J94" s="15">
        <v>22</v>
      </c>
      <c r="K94" s="15">
        <v>16</v>
      </c>
      <c r="L94" s="15">
        <v>4</v>
      </c>
      <c r="M94" s="79">
        <v>7.92</v>
      </c>
      <c r="N94" s="130">
        <v>7.92</v>
      </c>
      <c r="O94" s="63">
        <v>2530</v>
      </c>
      <c r="P94" s="64">
        <f>Table22457891011234567891011121314151617181920212223242526272829303132333435363738394041424344454647484950515253[[#This Row],[PEMBULATAN]]*O94</f>
        <v>20037.599999999999</v>
      </c>
    </row>
    <row r="95" spans="1:16" ht="25.5" customHeight="1" x14ac:dyDescent="0.2">
      <c r="A95" s="133"/>
      <c r="B95" s="134"/>
      <c r="C95" s="71" t="s">
        <v>6795</v>
      </c>
      <c r="D95" s="76" t="s">
        <v>69</v>
      </c>
      <c r="E95" s="127" t="s">
        <v>61</v>
      </c>
      <c r="F95" s="76" t="s">
        <v>523</v>
      </c>
      <c r="G95" s="127" t="s">
        <v>64</v>
      </c>
      <c r="H95" s="75" t="s">
        <v>6350</v>
      </c>
      <c r="I95" s="15">
        <v>98</v>
      </c>
      <c r="J95" s="15">
        <v>67</v>
      </c>
      <c r="K95" s="15">
        <v>28</v>
      </c>
      <c r="L95" s="15">
        <v>15</v>
      </c>
      <c r="M95" s="79">
        <v>45.962000000000003</v>
      </c>
      <c r="N95" s="130">
        <v>45.962000000000003</v>
      </c>
      <c r="O95" s="63">
        <v>2530</v>
      </c>
      <c r="P95" s="64">
        <f>Table22457891011234567891011121314151617181920212223242526272829303132333435363738394041424344454647484950515253[[#This Row],[PEMBULATAN]]*O95</f>
        <v>116283.86000000002</v>
      </c>
    </row>
    <row r="96" spans="1:16" ht="25.5" customHeight="1" x14ac:dyDescent="0.2">
      <c r="A96" s="133"/>
      <c r="B96" s="134"/>
      <c r="C96" s="71" t="s">
        <v>6796</v>
      </c>
      <c r="D96" s="76" t="s">
        <v>69</v>
      </c>
      <c r="E96" s="127" t="s">
        <v>61</v>
      </c>
      <c r="F96" s="76" t="s">
        <v>523</v>
      </c>
      <c r="G96" s="127" t="s">
        <v>64</v>
      </c>
      <c r="H96" s="75" t="s">
        <v>6350</v>
      </c>
      <c r="I96" s="15">
        <v>28</v>
      </c>
      <c r="J96" s="15">
        <v>28</v>
      </c>
      <c r="K96" s="15">
        <v>19</v>
      </c>
      <c r="L96" s="15">
        <v>1</v>
      </c>
      <c r="M96" s="79">
        <v>3.7240000000000002</v>
      </c>
      <c r="N96" s="130">
        <v>3.7240000000000002</v>
      </c>
      <c r="O96" s="63">
        <v>2530</v>
      </c>
      <c r="P96" s="64">
        <f>Table22457891011234567891011121314151617181920212223242526272829303132333435363738394041424344454647484950515253[[#This Row],[PEMBULATAN]]*O96</f>
        <v>9421.7200000000012</v>
      </c>
    </row>
    <row r="97" spans="1:16" ht="25.5" customHeight="1" x14ac:dyDescent="0.2">
      <c r="A97" s="133"/>
      <c r="B97" s="134"/>
      <c r="C97" s="71" t="s">
        <v>6797</v>
      </c>
      <c r="D97" s="76" t="s">
        <v>69</v>
      </c>
      <c r="E97" s="127" t="s">
        <v>61</v>
      </c>
      <c r="F97" s="76" t="s">
        <v>523</v>
      </c>
      <c r="G97" s="127" t="s">
        <v>64</v>
      </c>
      <c r="H97" s="75" t="s">
        <v>6350</v>
      </c>
      <c r="I97" s="15">
        <v>60</v>
      </c>
      <c r="J97" s="15">
        <v>44</v>
      </c>
      <c r="K97" s="15">
        <v>17</v>
      </c>
      <c r="L97" s="15">
        <v>7</v>
      </c>
      <c r="M97" s="79">
        <v>11.22</v>
      </c>
      <c r="N97" s="130">
        <v>11.22</v>
      </c>
      <c r="O97" s="63">
        <v>2530</v>
      </c>
      <c r="P97" s="64">
        <f>Table22457891011234567891011121314151617181920212223242526272829303132333435363738394041424344454647484950515253[[#This Row],[PEMBULATAN]]*O97</f>
        <v>28386.600000000002</v>
      </c>
    </row>
    <row r="98" spans="1:16" ht="25.5" customHeight="1" x14ac:dyDescent="0.2">
      <c r="A98" s="133"/>
      <c r="B98" s="134"/>
      <c r="C98" s="71" t="s">
        <v>6798</v>
      </c>
      <c r="D98" s="76" t="s">
        <v>69</v>
      </c>
      <c r="E98" s="127" t="s">
        <v>61</v>
      </c>
      <c r="F98" s="76" t="s">
        <v>523</v>
      </c>
      <c r="G98" s="127" t="s">
        <v>64</v>
      </c>
      <c r="H98" s="75" t="s">
        <v>6350</v>
      </c>
      <c r="I98" s="15">
        <v>100</v>
      </c>
      <c r="J98" s="15">
        <v>58</v>
      </c>
      <c r="K98" s="15">
        <v>26</v>
      </c>
      <c r="L98" s="15">
        <v>18</v>
      </c>
      <c r="M98" s="79">
        <v>37.700000000000003</v>
      </c>
      <c r="N98" s="130">
        <v>37.700000000000003</v>
      </c>
      <c r="O98" s="63">
        <v>2530</v>
      </c>
      <c r="P98" s="64">
        <f>Table22457891011234567891011121314151617181920212223242526272829303132333435363738394041424344454647484950515253[[#This Row],[PEMBULATAN]]*O98</f>
        <v>95381</v>
      </c>
    </row>
    <row r="99" spans="1:16" ht="25.5" customHeight="1" x14ac:dyDescent="0.2">
      <c r="A99" s="133"/>
      <c r="B99" s="134"/>
      <c r="C99" s="71" t="s">
        <v>6799</v>
      </c>
      <c r="D99" s="76" t="s">
        <v>69</v>
      </c>
      <c r="E99" s="127" t="s">
        <v>61</v>
      </c>
      <c r="F99" s="76" t="s">
        <v>523</v>
      </c>
      <c r="G99" s="127" t="s">
        <v>64</v>
      </c>
      <c r="H99" s="75" t="s">
        <v>6350</v>
      </c>
      <c r="I99" s="15">
        <v>80</v>
      </c>
      <c r="J99" s="15">
        <v>60</v>
      </c>
      <c r="K99" s="15">
        <v>30</v>
      </c>
      <c r="L99" s="15">
        <v>14</v>
      </c>
      <c r="M99" s="79">
        <v>36</v>
      </c>
      <c r="N99" s="130">
        <v>36</v>
      </c>
      <c r="O99" s="63">
        <v>2530</v>
      </c>
      <c r="P99" s="64">
        <f>Table22457891011234567891011121314151617181920212223242526272829303132333435363738394041424344454647484950515253[[#This Row],[PEMBULATAN]]*O99</f>
        <v>91080</v>
      </c>
    </row>
    <row r="100" spans="1:16" ht="25.5" customHeight="1" x14ac:dyDescent="0.2">
      <c r="A100" s="133"/>
      <c r="B100" s="134"/>
      <c r="C100" s="71" t="s">
        <v>6800</v>
      </c>
      <c r="D100" s="76" t="s">
        <v>69</v>
      </c>
      <c r="E100" s="127" t="s">
        <v>61</v>
      </c>
      <c r="F100" s="76" t="s">
        <v>523</v>
      </c>
      <c r="G100" s="127" t="s">
        <v>64</v>
      </c>
      <c r="H100" s="75" t="s">
        <v>6350</v>
      </c>
      <c r="I100" s="15">
        <v>76</v>
      </c>
      <c r="J100" s="15">
        <v>60</v>
      </c>
      <c r="K100" s="15">
        <v>27</v>
      </c>
      <c r="L100" s="15">
        <v>9</v>
      </c>
      <c r="M100" s="79">
        <v>30.78</v>
      </c>
      <c r="N100" s="130">
        <v>30.78</v>
      </c>
      <c r="O100" s="63">
        <v>2530</v>
      </c>
      <c r="P100" s="64">
        <f>Table22457891011234567891011121314151617181920212223242526272829303132333435363738394041424344454647484950515253[[#This Row],[PEMBULATAN]]*O100</f>
        <v>77873.400000000009</v>
      </c>
    </row>
    <row r="101" spans="1:16" ht="25.5" customHeight="1" x14ac:dyDescent="0.2">
      <c r="A101" s="133"/>
      <c r="B101" s="134"/>
      <c r="C101" s="71" t="s">
        <v>6801</v>
      </c>
      <c r="D101" s="76" t="s">
        <v>69</v>
      </c>
      <c r="E101" s="127" t="s">
        <v>61</v>
      </c>
      <c r="F101" s="76" t="s">
        <v>523</v>
      </c>
      <c r="G101" s="127" t="s">
        <v>64</v>
      </c>
      <c r="H101" s="75" t="s">
        <v>6350</v>
      </c>
      <c r="I101" s="15">
        <v>78</v>
      </c>
      <c r="J101" s="15">
        <v>50</v>
      </c>
      <c r="K101" s="15">
        <v>20</v>
      </c>
      <c r="L101" s="15">
        <v>8</v>
      </c>
      <c r="M101" s="79">
        <v>19.5</v>
      </c>
      <c r="N101" s="130">
        <v>19.5</v>
      </c>
      <c r="O101" s="63">
        <v>2530</v>
      </c>
      <c r="P101" s="64">
        <f>Table22457891011234567891011121314151617181920212223242526272829303132333435363738394041424344454647484950515253[[#This Row],[PEMBULATAN]]*O101</f>
        <v>49335</v>
      </c>
    </row>
    <row r="102" spans="1:16" ht="25.5" customHeight="1" x14ac:dyDescent="0.2">
      <c r="A102" s="133"/>
      <c r="B102" s="134"/>
      <c r="C102" s="71" t="s">
        <v>6802</v>
      </c>
      <c r="D102" s="76" t="s">
        <v>69</v>
      </c>
      <c r="E102" s="127" t="s">
        <v>61</v>
      </c>
      <c r="F102" s="76" t="s">
        <v>523</v>
      </c>
      <c r="G102" s="127" t="s">
        <v>64</v>
      </c>
      <c r="H102" s="75" t="s">
        <v>6350</v>
      </c>
      <c r="I102" s="15">
        <v>80</v>
      </c>
      <c r="J102" s="15">
        <v>56</v>
      </c>
      <c r="K102" s="15">
        <v>17</v>
      </c>
      <c r="L102" s="15">
        <v>9</v>
      </c>
      <c r="M102" s="79">
        <v>19.04</v>
      </c>
      <c r="N102" s="130">
        <v>19.04</v>
      </c>
      <c r="O102" s="63">
        <v>2530</v>
      </c>
      <c r="P102" s="64">
        <f>Table22457891011234567891011121314151617181920212223242526272829303132333435363738394041424344454647484950515253[[#This Row],[PEMBULATAN]]*O102</f>
        <v>48171.199999999997</v>
      </c>
    </row>
    <row r="103" spans="1:16" ht="25.5" customHeight="1" x14ac:dyDescent="0.2">
      <c r="A103" s="133"/>
      <c r="B103" s="134"/>
      <c r="C103" s="71" t="s">
        <v>6803</v>
      </c>
      <c r="D103" s="76" t="s">
        <v>69</v>
      </c>
      <c r="E103" s="127" t="s">
        <v>61</v>
      </c>
      <c r="F103" s="76" t="s">
        <v>523</v>
      </c>
      <c r="G103" s="127" t="s">
        <v>64</v>
      </c>
      <c r="H103" s="75" t="s">
        <v>6350</v>
      </c>
      <c r="I103" s="15">
        <v>84</v>
      </c>
      <c r="J103" s="15">
        <v>56</v>
      </c>
      <c r="K103" s="15">
        <v>30</v>
      </c>
      <c r="L103" s="15">
        <v>14</v>
      </c>
      <c r="M103" s="79">
        <v>35.28</v>
      </c>
      <c r="N103" s="130">
        <v>35.28</v>
      </c>
      <c r="O103" s="63">
        <v>2530</v>
      </c>
      <c r="P103" s="64">
        <f>Table22457891011234567891011121314151617181920212223242526272829303132333435363738394041424344454647484950515253[[#This Row],[PEMBULATAN]]*O103</f>
        <v>89258.400000000009</v>
      </c>
    </row>
    <row r="104" spans="1:16" ht="25.5" customHeight="1" x14ac:dyDescent="0.2">
      <c r="A104" s="133"/>
      <c r="B104" s="134"/>
      <c r="C104" s="71" t="s">
        <v>6804</v>
      </c>
      <c r="D104" s="76" t="s">
        <v>69</v>
      </c>
      <c r="E104" s="127" t="s">
        <v>61</v>
      </c>
      <c r="F104" s="76" t="s">
        <v>523</v>
      </c>
      <c r="G104" s="127" t="s">
        <v>64</v>
      </c>
      <c r="H104" s="75" t="s">
        <v>6350</v>
      </c>
      <c r="I104" s="15">
        <v>64</v>
      </c>
      <c r="J104" s="15">
        <v>57</v>
      </c>
      <c r="K104" s="15">
        <v>18</v>
      </c>
      <c r="L104" s="15">
        <v>7</v>
      </c>
      <c r="M104" s="79">
        <v>16.416</v>
      </c>
      <c r="N104" s="130">
        <v>17</v>
      </c>
      <c r="O104" s="63">
        <v>2530</v>
      </c>
      <c r="P104" s="64">
        <f>Table22457891011234567891011121314151617181920212223242526272829303132333435363738394041424344454647484950515253[[#This Row],[PEMBULATAN]]*O104</f>
        <v>43010</v>
      </c>
    </row>
    <row r="105" spans="1:16" ht="25.5" customHeight="1" x14ac:dyDescent="0.2">
      <c r="A105" s="133"/>
      <c r="B105" s="134"/>
      <c r="C105" s="71" t="s">
        <v>6805</v>
      </c>
      <c r="D105" s="76" t="s">
        <v>69</v>
      </c>
      <c r="E105" s="127" t="s">
        <v>61</v>
      </c>
      <c r="F105" s="76" t="s">
        <v>523</v>
      </c>
      <c r="G105" s="127" t="s">
        <v>64</v>
      </c>
      <c r="H105" s="75" t="s">
        <v>6350</v>
      </c>
      <c r="I105" s="15">
        <v>88</v>
      </c>
      <c r="J105" s="15">
        <v>9</v>
      </c>
      <c r="K105" s="15">
        <v>9</v>
      </c>
      <c r="L105" s="15">
        <v>1</v>
      </c>
      <c r="M105" s="79">
        <v>1.782</v>
      </c>
      <c r="N105" s="130">
        <v>1.782</v>
      </c>
      <c r="O105" s="63">
        <v>2530</v>
      </c>
      <c r="P105" s="64">
        <f>Table22457891011234567891011121314151617181920212223242526272829303132333435363738394041424344454647484950515253[[#This Row],[PEMBULATAN]]*O105</f>
        <v>4508.46</v>
      </c>
    </row>
    <row r="106" spans="1:16" ht="25.5" customHeight="1" x14ac:dyDescent="0.2">
      <c r="A106" s="133"/>
      <c r="B106" s="134"/>
      <c r="C106" s="71" t="s">
        <v>6806</v>
      </c>
      <c r="D106" s="76" t="s">
        <v>69</v>
      </c>
      <c r="E106" s="127" t="s">
        <v>61</v>
      </c>
      <c r="F106" s="76" t="s">
        <v>523</v>
      </c>
      <c r="G106" s="127" t="s">
        <v>64</v>
      </c>
      <c r="H106" s="75" t="s">
        <v>6350</v>
      </c>
      <c r="I106" s="15">
        <v>47</v>
      </c>
      <c r="J106" s="15">
        <v>33</v>
      </c>
      <c r="K106" s="15">
        <v>10</v>
      </c>
      <c r="L106" s="15">
        <v>2</v>
      </c>
      <c r="M106" s="79">
        <v>3.8774999999999999</v>
      </c>
      <c r="N106" s="130">
        <v>3.8774999999999999</v>
      </c>
      <c r="O106" s="63">
        <v>2530</v>
      </c>
      <c r="P106" s="64">
        <f>Table22457891011234567891011121314151617181920212223242526272829303132333435363738394041424344454647484950515253[[#This Row],[PEMBULATAN]]*O106</f>
        <v>9810.0750000000007</v>
      </c>
    </row>
    <row r="107" spans="1:16" ht="25.5" customHeight="1" x14ac:dyDescent="0.2">
      <c r="A107" s="133"/>
      <c r="B107" s="134"/>
      <c r="C107" s="71" t="s">
        <v>6807</v>
      </c>
      <c r="D107" s="76" t="s">
        <v>69</v>
      </c>
      <c r="E107" s="127" t="s">
        <v>61</v>
      </c>
      <c r="F107" s="76" t="s">
        <v>523</v>
      </c>
      <c r="G107" s="127" t="s">
        <v>64</v>
      </c>
      <c r="H107" s="75" t="s">
        <v>6350</v>
      </c>
      <c r="I107" s="15">
        <v>70</v>
      </c>
      <c r="J107" s="15">
        <v>40</v>
      </c>
      <c r="K107" s="15">
        <v>20</v>
      </c>
      <c r="L107" s="15">
        <v>5</v>
      </c>
      <c r="M107" s="79">
        <v>14</v>
      </c>
      <c r="N107" s="130">
        <v>14</v>
      </c>
      <c r="O107" s="63">
        <v>2530</v>
      </c>
      <c r="P107" s="64">
        <f>Table22457891011234567891011121314151617181920212223242526272829303132333435363738394041424344454647484950515253[[#This Row],[PEMBULATAN]]*O107</f>
        <v>35420</v>
      </c>
    </row>
    <row r="108" spans="1:16" ht="25.5" customHeight="1" x14ac:dyDescent="0.2">
      <c r="A108" s="133"/>
      <c r="B108" s="134"/>
      <c r="C108" s="71" t="s">
        <v>6808</v>
      </c>
      <c r="D108" s="76" t="s">
        <v>69</v>
      </c>
      <c r="E108" s="127" t="s">
        <v>61</v>
      </c>
      <c r="F108" s="76" t="s">
        <v>523</v>
      </c>
      <c r="G108" s="127" t="s">
        <v>64</v>
      </c>
      <c r="H108" s="75" t="s">
        <v>6350</v>
      </c>
      <c r="I108" s="15">
        <v>47</v>
      </c>
      <c r="J108" s="15">
        <v>49</v>
      </c>
      <c r="K108" s="15">
        <v>21</v>
      </c>
      <c r="L108" s="15">
        <v>3</v>
      </c>
      <c r="M108" s="79">
        <v>12.09075</v>
      </c>
      <c r="N108" s="130">
        <v>12.09075</v>
      </c>
      <c r="O108" s="63">
        <v>2530</v>
      </c>
      <c r="P108" s="64">
        <f>Table22457891011234567891011121314151617181920212223242526272829303132333435363738394041424344454647484950515253[[#This Row],[PEMBULATAN]]*O108</f>
        <v>30589.5975</v>
      </c>
    </row>
    <row r="109" spans="1:16" ht="25.5" customHeight="1" x14ac:dyDescent="0.2">
      <c r="A109" s="133"/>
      <c r="B109" s="134"/>
      <c r="C109" s="71" t="s">
        <v>6809</v>
      </c>
      <c r="D109" s="76" t="s">
        <v>69</v>
      </c>
      <c r="E109" s="127" t="s">
        <v>61</v>
      </c>
      <c r="F109" s="76" t="s">
        <v>523</v>
      </c>
      <c r="G109" s="127" t="s">
        <v>64</v>
      </c>
      <c r="H109" s="75" t="s">
        <v>6350</v>
      </c>
      <c r="I109" s="15">
        <v>38</v>
      </c>
      <c r="J109" s="15">
        <v>30</v>
      </c>
      <c r="K109" s="15">
        <v>28</v>
      </c>
      <c r="L109" s="15">
        <v>10</v>
      </c>
      <c r="M109" s="79">
        <v>7.98</v>
      </c>
      <c r="N109" s="130">
        <v>10</v>
      </c>
      <c r="O109" s="63">
        <v>2530</v>
      </c>
      <c r="P109" s="64">
        <f>Table22457891011234567891011121314151617181920212223242526272829303132333435363738394041424344454647484950515253[[#This Row],[PEMBULATAN]]*O109</f>
        <v>25300</v>
      </c>
    </row>
    <row r="110" spans="1:16" ht="25.5" customHeight="1" x14ac:dyDescent="0.2">
      <c r="A110" s="133"/>
      <c r="B110" s="134"/>
      <c r="C110" s="71" t="s">
        <v>6810</v>
      </c>
      <c r="D110" s="76" t="s">
        <v>69</v>
      </c>
      <c r="E110" s="127" t="s">
        <v>61</v>
      </c>
      <c r="F110" s="76" t="s">
        <v>523</v>
      </c>
      <c r="G110" s="127" t="s">
        <v>64</v>
      </c>
      <c r="H110" s="75" t="s">
        <v>6350</v>
      </c>
      <c r="I110" s="15">
        <v>97</v>
      </c>
      <c r="J110" s="15">
        <v>67</v>
      </c>
      <c r="K110" s="15">
        <v>29</v>
      </c>
      <c r="L110" s="15">
        <v>17</v>
      </c>
      <c r="M110" s="79">
        <v>47.117750000000001</v>
      </c>
      <c r="N110" s="130">
        <v>47.117750000000001</v>
      </c>
      <c r="O110" s="63">
        <v>2530</v>
      </c>
      <c r="P110" s="64">
        <f>Table22457891011234567891011121314151617181920212223242526272829303132333435363738394041424344454647484950515253[[#This Row],[PEMBULATAN]]*O110</f>
        <v>119207.9075</v>
      </c>
    </row>
    <row r="111" spans="1:16" ht="25.5" customHeight="1" x14ac:dyDescent="0.2">
      <c r="A111" s="133"/>
      <c r="B111" s="134"/>
      <c r="C111" s="71" t="s">
        <v>6811</v>
      </c>
      <c r="D111" s="76" t="s">
        <v>69</v>
      </c>
      <c r="E111" s="127" t="s">
        <v>61</v>
      </c>
      <c r="F111" s="76" t="s">
        <v>523</v>
      </c>
      <c r="G111" s="127" t="s">
        <v>64</v>
      </c>
      <c r="H111" s="75" t="s">
        <v>6350</v>
      </c>
      <c r="I111" s="15">
        <v>93</v>
      </c>
      <c r="J111" s="15">
        <v>50</v>
      </c>
      <c r="K111" s="15">
        <v>36</v>
      </c>
      <c r="L111" s="15">
        <v>22</v>
      </c>
      <c r="M111" s="79">
        <v>41.85</v>
      </c>
      <c r="N111" s="130">
        <v>41.85</v>
      </c>
      <c r="O111" s="63">
        <v>2530</v>
      </c>
      <c r="P111" s="64">
        <f>Table22457891011234567891011121314151617181920212223242526272829303132333435363738394041424344454647484950515253[[#This Row],[PEMBULATAN]]*O111</f>
        <v>105880.5</v>
      </c>
    </row>
    <row r="112" spans="1:16" ht="25.5" customHeight="1" x14ac:dyDescent="0.2">
      <c r="A112" s="133"/>
      <c r="B112" s="134"/>
      <c r="C112" s="71" t="s">
        <v>6812</v>
      </c>
      <c r="D112" s="76" t="s">
        <v>69</v>
      </c>
      <c r="E112" s="127" t="s">
        <v>61</v>
      </c>
      <c r="F112" s="76" t="s">
        <v>523</v>
      </c>
      <c r="G112" s="127" t="s">
        <v>64</v>
      </c>
      <c r="H112" s="75" t="s">
        <v>6350</v>
      </c>
      <c r="I112" s="15">
        <v>100</v>
      </c>
      <c r="J112" s="15">
        <v>60</v>
      </c>
      <c r="K112" s="15">
        <v>29</v>
      </c>
      <c r="L112" s="15">
        <v>25</v>
      </c>
      <c r="M112" s="79">
        <v>43.5</v>
      </c>
      <c r="N112" s="130">
        <v>43.5</v>
      </c>
      <c r="O112" s="63">
        <v>2530</v>
      </c>
      <c r="P112" s="64">
        <f>Table22457891011234567891011121314151617181920212223242526272829303132333435363738394041424344454647484950515253[[#This Row],[PEMBULATAN]]*O112</f>
        <v>110055</v>
      </c>
    </row>
    <row r="113" spans="1:16" ht="25.5" customHeight="1" x14ac:dyDescent="0.2">
      <c r="A113" s="133"/>
      <c r="B113" s="134"/>
      <c r="C113" s="71" t="s">
        <v>6813</v>
      </c>
      <c r="D113" s="76" t="s">
        <v>69</v>
      </c>
      <c r="E113" s="127" t="s">
        <v>61</v>
      </c>
      <c r="F113" s="76" t="s">
        <v>523</v>
      </c>
      <c r="G113" s="127" t="s">
        <v>64</v>
      </c>
      <c r="H113" s="75" t="s">
        <v>6350</v>
      </c>
      <c r="I113" s="15">
        <v>63</v>
      </c>
      <c r="J113" s="15">
        <v>60</v>
      </c>
      <c r="K113" s="15">
        <v>20</v>
      </c>
      <c r="L113" s="15">
        <v>9</v>
      </c>
      <c r="M113" s="79">
        <v>18.899999999999999</v>
      </c>
      <c r="N113" s="130">
        <v>18.899999999999999</v>
      </c>
      <c r="O113" s="63">
        <v>2530</v>
      </c>
      <c r="P113" s="64">
        <f>Table22457891011234567891011121314151617181920212223242526272829303132333435363738394041424344454647484950515253[[#This Row],[PEMBULATAN]]*O113</f>
        <v>47817</v>
      </c>
    </row>
    <row r="114" spans="1:16" ht="25.5" customHeight="1" x14ac:dyDescent="0.2">
      <c r="A114" s="133"/>
      <c r="B114" s="134"/>
      <c r="C114" s="71" t="s">
        <v>6814</v>
      </c>
      <c r="D114" s="76" t="s">
        <v>69</v>
      </c>
      <c r="E114" s="127" t="s">
        <v>61</v>
      </c>
      <c r="F114" s="76" t="s">
        <v>523</v>
      </c>
      <c r="G114" s="127" t="s">
        <v>64</v>
      </c>
      <c r="H114" s="75" t="s">
        <v>6350</v>
      </c>
      <c r="I114" s="15">
        <v>28</v>
      </c>
      <c r="J114" s="15">
        <v>22</v>
      </c>
      <c r="K114" s="15">
        <v>24</v>
      </c>
      <c r="L114" s="15">
        <v>7</v>
      </c>
      <c r="M114" s="79">
        <v>3.6960000000000002</v>
      </c>
      <c r="N114" s="130">
        <v>7</v>
      </c>
      <c r="O114" s="63">
        <v>2530</v>
      </c>
      <c r="P114" s="64">
        <f>Table22457891011234567891011121314151617181920212223242526272829303132333435363738394041424344454647484950515253[[#This Row],[PEMBULATAN]]*O114</f>
        <v>17710</v>
      </c>
    </row>
    <row r="115" spans="1:16" ht="25.5" customHeight="1" x14ac:dyDescent="0.2">
      <c r="A115" s="133"/>
      <c r="B115" s="134"/>
      <c r="C115" s="71" t="s">
        <v>6815</v>
      </c>
      <c r="D115" s="76" t="s">
        <v>69</v>
      </c>
      <c r="E115" s="127" t="s">
        <v>61</v>
      </c>
      <c r="F115" s="76" t="s">
        <v>523</v>
      </c>
      <c r="G115" s="127" t="s">
        <v>64</v>
      </c>
      <c r="H115" s="75" t="s">
        <v>6350</v>
      </c>
      <c r="I115" s="15">
        <v>90</v>
      </c>
      <c r="J115" s="15">
        <v>60</v>
      </c>
      <c r="K115" s="15">
        <v>40</v>
      </c>
      <c r="L115" s="15">
        <v>20</v>
      </c>
      <c r="M115" s="79">
        <v>54</v>
      </c>
      <c r="N115" s="130">
        <v>54</v>
      </c>
      <c r="O115" s="63">
        <v>2530</v>
      </c>
      <c r="P115" s="64">
        <f>Table22457891011234567891011121314151617181920212223242526272829303132333435363738394041424344454647484950515253[[#This Row],[PEMBULATAN]]*O115</f>
        <v>136620</v>
      </c>
    </row>
    <row r="116" spans="1:16" ht="25.5" customHeight="1" x14ac:dyDescent="0.2">
      <c r="A116" s="133"/>
      <c r="B116" s="134"/>
      <c r="C116" s="71" t="s">
        <v>6816</v>
      </c>
      <c r="D116" s="76" t="s">
        <v>69</v>
      </c>
      <c r="E116" s="127" t="s">
        <v>61</v>
      </c>
      <c r="F116" s="76" t="s">
        <v>523</v>
      </c>
      <c r="G116" s="127" t="s">
        <v>64</v>
      </c>
      <c r="H116" s="75" t="s">
        <v>6350</v>
      </c>
      <c r="I116" s="15">
        <v>88</v>
      </c>
      <c r="J116" s="15">
        <v>60</v>
      </c>
      <c r="K116" s="15">
        <v>14</v>
      </c>
      <c r="L116" s="15">
        <v>17</v>
      </c>
      <c r="M116" s="79">
        <v>18.48</v>
      </c>
      <c r="N116" s="130">
        <v>19</v>
      </c>
      <c r="O116" s="63">
        <v>2530</v>
      </c>
      <c r="P116" s="64">
        <f>Table22457891011234567891011121314151617181920212223242526272829303132333435363738394041424344454647484950515253[[#This Row],[PEMBULATAN]]*O116</f>
        <v>48070</v>
      </c>
    </row>
    <row r="117" spans="1:16" ht="25.5" customHeight="1" x14ac:dyDescent="0.2">
      <c r="A117" s="133"/>
      <c r="B117" s="134"/>
      <c r="C117" s="71" t="s">
        <v>6817</v>
      </c>
      <c r="D117" s="76" t="s">
        <v>69</v>
      </c>
      <c r="E117" s="127" t="s">
        <v>61</v>
      </c>
      <c r="F117" s="76" t="s">
        <v>523</v>
      </c>
      <c r="G117" s="127" t="s">
        <v>64</v>
      </c>
      <c r="H117" s="75" t="s">
        <v>6350</v>
      </c>
      <c r="I117" s="15">
        <v>95</v>
      </c>
      <c r="J117" s="15">
        <v>62</v>
      </c>
      <c r="K117" s="15">
        <v>51</v>
      </c>
      <c r="L117" s="15">
        <v>19</v>
      </c>
      <c r="M117" s="79">
        <v>75.097499999999997</v>
      </c>
      <c r="N117" s="130">
        <v>75.097499999999997</v>
      </c>
      <c r="O117" s="63">
        <v>2530</v>
      </c>
      <c r="P117" s="64">
        <f>Table22457891011234567891011121314151617181920212223242526272829303132333435363738394041424344454647484950515253[[#This Row],[PEMBULATAN]]*O117</f>
        <v>189996.67499999999</v>
      </c>
    </row>
    <row r="118" spans="1:16" ht="25.5" customHeight="1" x14ac:dyDescent="0.2">
      <c r="A118" s="133"/>
      <c r="B118" s="134"/>
      <c r="C118" s="71" t="s">
        <v>6818</v>
      </c>
      <c r="D118" s="76" t="s">
        <v>69</v>
      </c>
      <c r="E118" s="127" t="s">
        <v>61</v>
      </c>
      <c r="F118" s="76" t="s">
        <v>523</v>
      </c>
      <c r="G118" s="127" t="s">
        <v>64</v>
      </c>
      <c r="H118" s="75" t="s">
        <v>6350</v>
      </c>
      <c r="I118" s="15">
        <v>75</v>
      </c>
      <c r="J118" s="15">
        <v>50</v>
      </c>
      <c r="K118" s="15">
        <v>50</v>
      </c>
      <c r="L118" s="15">
        <v>2</v>
      </c>
      <c r="M118" s="79">
        <v>46.875</v>
      </c>
      <c r="N118" s="130">
        <v>46.875</v>
      </c>
      <c r="O118" s="63">
        <v>2530</v>
      </c>
      <c r="P118" s="64">
        <f>Table22457891011234567891011121314151617181920212223242526272829303132333435363738394041424344454647484950515253[[#This Row],[PEMBULATAN]]*O118</f>
        <v>118593.75</v>
      </c>
    </row>
    <row r="119" spans="1:16" ht="25.5" customHeight="1" x14ac:dyDescent="0.2">
      <c r="A119" s="133"/>
      <c r="B119" s="134"/>
      <c r="C119" s="71" t="s">
        <v>6819</v>
      </c>
      <c r="D119" s="76" t="s">
        <v>69</v>
      </c>
      <c r="E119" s="127" t="s">
        <v>61</v>
      </c>
      <c r="F119" s="76" t="s">
        <v>523</v>
      </c>
      <c r="G119" s="127" t="s">
        <v>64</v>
      </c>
      <c r="H119" s="75" t="s">
        <v>6350</v>
      </c>
      <c r="I119" s="15">
        <v>97</v>
      </c>
      <c r="J119" s="15">
        <v>59</v>
      </c>
      <c r="K119" s="15">
        <v>32</v>
      </c>
      <c r="L119" s="15">
        <v>11</v>
      </c>
      <c r="M119" s="79">
        <v>45.783999999999999</v>
      </c>
      <c r="N119" s="130">
        <v>45.783999999999999</v>
      </c>
      <c r="O119" s="63">
        <v>2530</v>
      </c>
      <c r="P119" s="64">
        <f>Table22457891011234567891011121314151617181920212223242526272829303132333435363738394041424344454647484950515253[[#This Row],[PEMBULATAN]]*O119</f>
        <v>115833.52</v>
      </c>
    </row>
    <row r="120" spans="1:16" ht="25.5" customHeight="1" x14ac:dyDescent="0.2">
      <c r="A120" s="133"/>
      <c r="B120" s="134"/>
      <c r="C120" s="71" t="s">
        <v>6820</v>
      </c>
      <c r="D120" s="76" t="s">
        <v>69</v>
      </c>
      <c r="E120" s="127" t="s">
        <v>61</v>
      </c>
      <c r="F120" s="76" t="s">
        <v>523</v>
      </c>
      <c r="G120" s="127" t="s">
        <v>64</v>
      </c>
      <c r="H120" s="75" t="s">
        <v>6350</v>
      </c>
      <c r="I120" s="15">
        <v>60</v>
      </c>
      <c r="J120" s="15">
        <v>55</v>
      </c>
      <c r="K120" s="15">
        <v>31</v>
      </c>
      <c r="L120" s="15">
        <v>7</v>
      </c>
      <c r="M120" s="79">
        <v>25.574999999999999</v>
      </c>
      <c r="N120" s="130">
        <v>25.574999999999999</v>
      </c>
      <c r="O120" s="63">
        <v>2530</v>
      </c>
      <c r="P120" s="64">
        <f>Table22457891011234567891011121314151617181920212223242526272829303132333435363738394041424344454647484950515253[[#This Row],[PEMBULATAN]]*O120</f>
        <v>64704.75</v>
      </c>
    </row>
    <row r="121" spans="1:16" ht="25.5" customHeight="1" x14ac:dyDescent="0.2">
      <c r="A121" s="133"/>
      <c r="B121" s="134"/>
      <c r="C121" s="71" t="s">
        <v>6821</v>
      </c>
      <c r="D121" s="76" t="s">
        <v>69</v>
      </c>
      <c r="E121" s="127" t="s">
        <v>61</v>
      </c>
      <c r="F121" s="76" t="s">
        <v>523</v>
      </c>
      <c r="G121" s="127" t="s">
        <v>64</v>
      </c>
      <c r="H121" s="75" t="s">
        <v>6350</v>
      </c>
      <c r="I121" s="15">
        <v>70</v>
      </c>
      <c r="J121" s="15">
        <v>57</v>
      </c>
      <c r="K121" s="15">
        <v>18</v>
      </c>
      <c r="L121" s="15">
        <v>6</v>
      </c>
      <c r="M121" s="79">
        <v>17.954999999999998</v>
      </c>
      <c r="N121" s="130">
        <v>17.954999999999998</v>
      </c>
      <c r="O121" s="63">
        <v>2530</v>
      </c>
      <c r="P121" s="64">
        <f>Table22457891011234567891011121314151617181920212223242526272829303132333435363738394041424344454647484950515253[[#This Row],[PEMBULATAN]]*O121</f>
        <v>45426.149999999994</v>
      </c>
    </row>
    <row r="122" spans="1:16" ht="25.5" customHeight="1" x14ac:dyDescent="0.2">
      <c r="A122" s="133"/>
      <c r="B122" s="134"/>
      <c r="C122" s="71" t="s">
        <v>6822</v>
      </c>
      <c r="D122" s="76" t="s">
        <v>69</v>
      </c>
      <c r="E122" s="127" t="s">
        <v>61</v>
      </c>
      <c r="F122" s="76" t="s">
        <v>523</v>
      </c>
      <c r="G122" s="127" t="s">
        <v>64</v>
      </c>
      <c r="H122" s="75" t="s">
        <v>6350</v>
      </c>
      <c r="I122" s="15">
        <v>80</v>
      </c>
      <c r="J122" s="15">
        <v>33</v>
      </c>
      <c r="K122" s="15">
        <v>33</v>
      </c>
      <c r="L122" s="15">
        <v>14</v>
      </c>
      <c r="M122" s="79">
        <v>21.78</v>
      </c>
      <c r="N122" s="130">
        <v>21.78</v>
      </c>
      <c r="O122" s="63">
        <v>2530</v>
      </c>
      <c r="P122" s="64">
        <f>Table22457891011234567891011121314151617181920212223242526272829303132333435363738394041424344454647484950515253[[#This Row],[PEMBULATAN]]*O122</f>
        <v>55103.4</v>
      </c>
    </row>
    <row r="123" spans="1:16" ht="25.5" customHeight="1" x14ac:dyDescent="0.2">
      <c r="A123" s="133"/>
      <c r="B123" s="134"/>
      <c r="C123" s="71" t="s">
        <v>6823</v>
      </c>
      <c r="D123" s="76" t="s">
        <v>69</v>
      </c>
      <c r="E123" s="127" t="s">
        <v>61</v>
      </c>
      <c r="F123" s="76" t="s">
        <v>523</v>
      </c>
      <c r="G123" s="127" t="s">
        <v>64</v>
      </c>
      <c r="H123" s="75" t="s">
        <v>6350</v>
      </c>
      <c r="I123" s="15">
        <v>43</v>
      </c>
      <c r="J123" s="15">
        <v>40</v>
      </c>
      <c r="K123" s="15">
        <v>22</v>
      </c>
      <c r="L123" s="15">
        <v>3</v>
      </c>
      <c r="M123" s="79">
        <v>9.4600000000000009</v>
      </c>
      <c r="N123" s="130">
        <v>10</v>
      </c>
      <c r="O123" s="63">
        <v>2530</v>
      </c>
      <c r="P123" s="64">
        <f>Table22457891011234567891011121314151617181920212223242526272829303132333435363738394041424344454647484950515253[[#This Row],[PEMBULATAN]]*O123</f>
        <v>25300</v>
      </c>
    </row>
    <row r="124" spans="1:16" ht="25.5" customHeight="1" x14ac:dyDescent="0.2">
      <c r="A124" s="133"/>
      <c r="B124" s="134"/>
      <c r="C124" s="71" t="s">
        <v>6824</v>
      </c>
      <c r="D124" s="76" t="s">
        <v>69</v>
      </c>
      <c r="E124" s="127" t="s">
        <v>61</v>
      </c>
      <c r="F124" s="76" t="s">
        <v>523</v>
      </c>
      <c r="G124" s="127" t="s">
        <v>64</v>
      </c>
      <c r="H124" s="75" t="s">
        <v>6350</v>
      </c>
      <c r="I124" s="15">
        <v>100</v>
      </c>
      <c r="J124" s="15">
        <v>50</v>
      </c>
      <c r="K124" s="15">
        <v>38</v>
      </c>
      <c r="L124" s="15">
        <v>23</v>
      </c>
      <c r="M124" s="79">
        <v>47.5</v>
      </c>
      <c r="N124" s="130">
        <v>47.5</v>
      </c>
      <c r="O124" s="63">
        <v>2530</v>
      </c>
      <c r="P124" s="64">
        <f>Table22457891011234567891011121314151617181920212223242526272829303132333435363738394041424344454647484950515253[[#This Row],[PEMBULATAN]]*O124</f>
        <v>120175</v>
      </c>
    </row>
    <row r="125" spans="1:16" ht="25.5" customHeight="1" x14ac:dyDescent="0.2">
      <c r="A125" s="133"/>
      <c r="B125" s="134"/>
      <c r="C125" s="71" t="s">
        <v>6825</v>
      </c>
      <c r="D125" s="76" t="s">
        <v>69</v>
      </c>
      <c r="E125" s="127" t="s">
        <v>61</v>
      </c>
      <c r="F125" s="76" t="s">
        <v>523</v>
      </c>
      <c r="G125" s="127" t="s">
        <v>64</v>
      </c>
      <c r="H125" s="75" t="s">
        <v>6350</v>
      </c>
      <c r="I125" s="15">
        <v>50</v>
      </c>
      <c r="J125" s="15">
        <v>59</v>
      </c>
      <c r="K125" s="15">
        <v>35</v>
      </c>
      <c r="L125" s="15">
        <v>7</v>
      </c>
      <c r="M125" s="79">
        <v>25.8125</v>
      </c>
      <c r="N125" s="130">
        <v>25.8125</v>
      </c>
      <c r="O125" s="63">
        <v>2530</v>
      </c>
      <c r="P125" s="64">
        <f>Table22457891011234567891011121314151617181920212223242526272829303132333435363738394041424344454647484950515253[[#This Row],[PEMBULATAN]]*O125</f>
        <v>65305.625</v>
      </c>
    </row>
    <row r="126" spans="1:16" ht="25.5" customHeight="1" x14ac:dyDescent="0.2">
      <c r="A126" s="133"/>
      <c r="B126" s="134"/>
      <c r="C126" s="71" t="s">
        <v>6826</v>
      </c>
      <c r="D126" s="76" t="s">
        <v>69</v>
      </c>
      <c r="E126" s="127" t="s">
        <v>61</v>
      </c>
      <c r="F126" s="76" t="s">
        <v>523</v>
      </c>
      <c r="G126" s="127" t="s">
        <v>64</v>
      </c>
      <c r="H126" s="75" t="s">
        <v>6350</v>
      </c>
      <c r="I126" s="15">
        <v>77</v>
      </c>
      <c r="J126" s="15">
        <v>28</v>
      </c>
      <c r="K126" s="15">
        <v>12</v>
      </c>
      <c r="L126" s="15">
        <v>1</v>
      </c>
      <c r="M126" s="79">
        <v>6.468</v>
      </c>
      <c r="N126" s="130">
        <v>7</v>
      </c>
      <c r="O126" s="63">
        <v>2530</v>
      </c>
      <c r="P126" s="64">
        <f>Table22457891011234567891011121314151617181920212223242526272829303132333435363738394041424344454647484950515253[[#This Row],[PEMBULATAN]]*O126</f>
        <v>17710</v>
      </c>
    </row>
    <row r="127" spans="1:16" ht="25.5" customHeight="1" x14ac:dyDescent="0.2">
      <c r="A127" s="133"/>
      <c r="B127" s="134"/>
      <c r="C127" s="71" t="s">
        <v>6827</v>
      </c>
      <c r="D127" s="76" t="s">
        <v>69</v>
      </c>
      <c r="E127" s="127" t="s">
        <v>61</v>
      </c>
      <c r="F127" s="76" t="s">
        <v>523</v>
      </c>
      <c r="G127" s="127" t="s">
        <v>64</v>
      </c>
      <c r="H127" s="75" t="s">
        <v>6350</v>
      </c>
      <c r="I127" s="15">
        <v>50</v>
      </c>
      <c r="J127" s="15">
        <v>40</v>
      </c>
      <c r="K127" s="15">
        <v>10</v>
      </c>
      <c r="L127" s="15">
        <v>1</v>
      </c>
      <c r="M127" s="79">
        <v>5</v>
      </c>
      <c r="N127" s="130">
        <v>5</v>
      </c>
      <c r="O127" s="63">
        <v>2530</v>
      </c>
      <c r="P127" s="64">
        <f>Table22457891011234567891011121314151617181920212223242526272829303132333435363738394041424344454647484950515253[[#This Row],[PEMBULATAN]]*O127</f>
        <v>12650</v>
      </c>
    </row>
    <row r="128" spans="1:16" ht="25.5" customHeight="1" x14ac:dyDescent="0.2">
      <c r="A128" s="133"/>
      <c r="B128" s="134"/>
      <c r="C128" s="71" t="s">
        <v>6828</v>
      </c>
      <c r="D128" s="76" t="s">
        <v>69</v>
      </c>
      <c r="E128" s="127" t="s">
        <v>61</v>
      </c>
      <c r="F128" s="76" t="s">
        <v>523</v>
      </c>
      <c r="G128" s="127" t="s">
        <v>64</v>
      </c>
      <c r="H128" s="75" t="s">
        <v>6350</v>
      </c>
      <c r="I128" s="15">
        <v>85</v>
      </c>
      <c r="J128" s="15">
        <v>65</v>
      </c>
      <c r="K128" s="15">
        <v>15</v>
      </c>
      <c r="L128" s="15">
        <v>8</v>
      </c>
      <c r="M128" s="79">
        <v>20.71875</v>
      </c>
      <c r="N128" s="130">
        <v>20.71875</v>
      </c>
      <c r="O128" s="63">
        <v>2530</v>
      </c>
      <c r="P128" s="64">
        <f>Table22457891011234567891011121314151617181920212223242526272829303132333435363738394041424344454647484950515253[[#This Row],[PEMBULATAN]]*O128</f>
        <v>52418.4375</v>
      </c>
    </row>
    <row r="129" spans="1:16" ht="25.5" customHeight="1" x14ac:dyDescent="0.2">
      <c r="A129" s="133"/>
      <c r="B129" s="134"/>
      <c r="C129" s="71" t="s">
        <v>6829</v>
      </c>
      <c r="D129" s="76" t="s">
        <v>69</v>
      </c>
      <c r="E129" s="127" t="s">
        <v>61</v>
      </c>
      <c r="F129" s="76" t="s">
        <v>523</v>
      </c>
      <c r="G129" s="127" t="s">
        <v>64</v>
      </c>
      <c r="H129" s="75" t="s">
        <v>6350</v>
      </c>
      <c r="I129" s="15">
        <v>72</v>
      </c>
      <c r="J129" s="15">
        <v>57</v>
      </c>
      <c r="K129" s="15">
        <v>10</v>
      </c>
      <c r="L129" s="15">
        <v>6</v>
      </c>
      <c r="M129" s="79">
        <v>10.26</v>
      </c>
      <c r="N129" s="130">
        <v>10.26</v>
      </c>
      <c r="O129" s="63">
        <v>2530</v>
      </c>
      <c r="P129" s="64">
        <f>Table22457891011234567891011121314151617181920212223242526272829303132333435363738394041424344454647484950515253[[#This Row],[PEMBULATAN]]*O129</f>
        <v>25957.8</v>
      </c>
    </row>
    <row r="130" spans="1:16" ht="25.5" customHeight="1" x14ac:dyDescent="0.2">
      <c r="A130" s="133"/>
      <c r="B130" s="134"/>
      <c r="C130" s="71" t="s">
        <v>6830</v>
      </c>
      <c r="D130" s="76" t="s">
        <v>69</v>
      </c>
      <c r="E130" s="127" t="s">
        <v>61</v>
      </c>
      <c r="F130" s="76" t="s">
        <v>523</v>
      </c>
      <c r="G130" s="127" t="s">
        <v>64</v>
      </c>
      <c r="H130" s="75" t="s">
        <v>6350</v>
      </c>
      <c r="I130" s="15">
        <v>103</v>
      </c>
      <c r="J130" s="15">
        <v>58</v>
      </c>
      <c r="K130" s="15">
        <v>22</v>
      </c>
      <c r="L130" s="15">
        <v>16</v>
      </c>
      <c r="M130" s="79">
        <v>32.856999999999999</v>
      </c>
      <c r="N130" s="130">
        <v>32.856999999999999</v>
      </c>
      <c r="O130" s="63">
        <v>2530</v>
      </c>
      <c r="P130" s="64">
        <f>Table22457891011234567891011121314151617181920212223242526272829303132333435363738394041424344454647484950515253[[#This Row],[PEMBULATAN]]*O130</f>
        <v>83128.209999999992</v>
      </c>
    </row>
    <row r="131" spans="1:16" ht="25.5" customHeight="1" x14ac:dyDescent="0.2">
      <c r="A131" s="133"/>
      <c r="B131" s="134"/>
      <c r="C131" s="71" t="s">
        <v>6831</v>
      </c>
      <c r="D131" s="76" t="s">
        <v>69</v>
      </c>
      <c r="E131" s="127" t="s">
        <v>61</v>
      </c>
      <c r="F131" s="76" t="s">
        <v>523</v>
      </c>
      <c r="G131" s="127" t="s">
        <v>64</v>
      </c>
      <c r="H131" s="75" t="s">
        <v>6350</v>
      </c>
      <c r="I131" s="15">
        <v>72</v>
      </c>
      <c r="J131" s="15">
        <v>33</v>
      </c>
      <c r="K131" s="15">
        <v>5</v>
      </c>
      <c r="L131" s="15">
        <v>4</v>
      </c>
      <c r="M131" s="79">
        <v>2.97</v>
      </c>
      <c r="N131" s="130">
        <v>4</v>
      </c>
      <c r="O131" s="63">
        <v>2530</v>
      </c>
      <c r="P131" s="64">
        <f>Table22457891011234567891011121314151617181920212223242526272829303132333435363738394041424344454647484950515253[[#This Row],[PEMBULATAN]]*O131</f>
        <v>10120</v>
      </c>
    </row>
    <row r="132" spans="1:16" ht="25.5" customHeight="1" x14ac:dyDescent="0.2">
      <c r="A132" s="133"/>
      <c r="B132" s="134"/>
      <c r="C132" s="71" t="s">
        <v>6832</v>
      </c>
      <c r="D132" s="76" t="s">
        <v>69</v>
      </c>
      <c r="E132" s="127" t="s">
        <v>61</v>
      </c>
      <c r="F132" s="76" t="s">
        <v>523</v>
      </c>
      <c r="G132" s="127" t="s">
        <v>64</v>
      </c>
      <c r="H132" s="75" t="s">
        <v>6350</v>
      </c>
      <c r="I132" s="15">
        <v>85</v>
      </c>
      <c r="J132" s="15">
        <v>55</v>
      </c>
      <c r="K132" s="15">
        <v>20</v>
      </c>
      <c r="L132" s="15">
        <v>18</v>
      </c>
      <c r="M132" s="79">
        <v>23.375</v>
      </c>
      <c r="N132" s="130">
        <v>24</v>
      </c>
      <c r="O132" s="63">
        <v>2530</v>
      </c>
      <c r="P132" s="64">
        <f>Table22457891011234567891011121314151617181920212223242526272829303132333435363738394041424344454647484950515253[[#This Row],[PEMBULATAN]]*O132</f>
        <v>60720</v>
      </c>
    </row>
    <row r="133" spans="1:16" ht="25.5" customHeight="1" x14ac:dyDescent="0.2">
      <c r="A133" s="133"/>
      <c r="B133" s="134"/>
      <c r="C133" s="71" t="s">
        <v>6833</v>
      </c>
      <c r="D133" s="76" t="s">
        <v>69</v>
      </c>
      <c r="E133" s="127" t="s">
        <v>61</v>
      </c>
      <c r="F133" s="76" t="s">
        <v>523</v>
      </c>
      <c r="G133" s="127" t="s">
        <v>64</v>
      </c>
      <c r="H133" s="75" t="s">
        <v>6350</v>
      </c>
      <c r="I133" s="15">
        <v>62</v>
      </c>
      <c r="J133" s="15">
        <v>40</v>
      </c>
      <c r="K133" s="15">
        <v>13</v>
      </c>
      <c r="L133" s="15">
        <v>4</v>
      </c>
      <c r="M133" s="79">
        <v>8.06</v>
      </c>
      <c r="N133" s="130">
        <v>8.06</v>
      </c>
      <c r="O133" s="63">
        <v>2530</v>
      </c>
      <c r="P133" s="64">
        <f>Table22457891011234567891011121314151617181920212223242526272829303132333435363738394041424344454647484950515253[[#This Row],[PEMBULATAN]]*O133</f>
        <v>20391.800000000003</v>
      </c>
    </row>
    <row r="134" spans="1:16" ht="25.5" customHeight="1" x14ac:dyDescent="0.2">
      <c r="A134" s="133"/>
      <c r="B134" s="134"/>
      <c r="C134" s="71" t="s">
        <v>6834</v>
      </c>
      <c r="D134" s="76" t="s">
        <v>69</v>
      </c>
      <c r="E134" s="127" t="s">
        <v>61</v>
      </c>
      <c r="F134" s="76" t="s">
        <v>523</v>
      </c>
      <c r="G134" s="127" t="s">
        <v>64</v>
      </c>
      <c r="H134" s="75" t="s">
        <v>6350</v>
      </c>
      <c r="I134" s="15">
        <v>43</v>
      </c>
      <c r="J134" s="15">
        <v>35</v>
      </c>
      <c r="K134" s="15">
        <v>18</v>
      </c>
      <c r="L134" s="15">
        <v>3</v>
      </c>
      <c r="M134" s="79">
        <v>6.7725</v>
      </c>
      <c r="N134" s="130">
        <v>6.7725</v>
      </c>
      <c r="O134" s="63">
        <v>2530</v>
      </c>
      <c r="P134" s="64">
        <f>Table22457891011234567891011121314151617181920212223242526272829303132333435363738394041424344454647484950515253[[#This Row],[PEMBULATAN]]*O134</f>
        <v>17134.424999999999</v>
      </c>
    </row>
    <row r="135" spans="1:16" ht="25.5" customHeight="1" x14ac:dyDescent="0.2">
      <c r="A135" s="133"/>
      <c r="B135" s="134"/>
      <c r="C135" s="71" t="s">
        <v>6835</v>
      </c>
      <c r="D135" s="76" t="s">
        <v>69</v>
      </c>
      <c r="E135" s="127" t="s">
        <v>61</v>
      </c>
      <c r="F135" s="76" t="s">
        <v>523</v>
      </c>
      <c r="G135" s="127" t="s">
        <v>64</v>
      </c>
      <c r="H135" s="75" t="s">
        <v>6350</v>
      </c>
      <c r="I135" s="15">
        <v>99</v>
      </c>
      <c r="J135" s="15">
        <v>59</v>
      </c>
      <c r="K135" s="15">
        <v>26</v>
      </c>
      <c r="L135" s="15">
        <v>17</v>
      </c>
      <c r="M135" s="79">
        <v>37.966500000000003</v>
      </c>
      <c r="N135" s="130">
        <v>37.966500000000003</v>
      </c>
      <c r="O135" s="63">
        <v>2530</v>
      </c>
      <c r="P135" s="64">
        <f>Table22457891011234567891011121314151617181920212223242526272829303132333435363738394041424344454647484950515253[[#This Row],[PEMBULATAN]]*O135</f>
        <v>96055.24500000001</v>
      </c>
    </row>
    <row r="136" spans="1:16" ht="25.5" customHeight="1" x14ac:dyDescent="0.2">
      <c r="A136" s="133"/>
      <c r="B136" s="134"/>
      <c r="C136" s="71" t="s">
        <v>6836</v>
      </c>
      <c r="D136" s="76" t="s">
        <v>69</v>
      </c>
      <c r="E136" s="127" t="s">
        <v>61</v>
      </c>
      <c r="F136" s="76" t="s">
        <v>523</v>
      </c>
      <c r="G136" s="127" t="s">
        <v>64</v>
      </c>
      <c r="H136" s="75" t="s">
        <v>6350</v>
      </c>
      <c r="I136" s="15">
        <v>74</v>
      </c>
      <c r="J136" s="15">
        <v>65</v>
      </c>
      <c r="K136" s="15">
        <v>21</v>
      </c>
      <c r="L136" s="15">
        <v>12</v>
      </c>
      <c r="M136" s="79">
        <v>25.252500000000001</v>
      </c>
      <c r="N136" s="130">
        <v>25.252500000000001</v>
      </c>
      <c r="O136" s="63">
        <v>2530</v>
      </c>
      <c r="P136" s="64">
        <f>Table22457891011234567891011121314151617181920212223242526272829303132333435363738394041424344454647484950515253[[#This Row],[PEMBULATAN]]*O136</f>
        <v>63888.825000000004</v>
      </c>
    </row>
    <row r="137" spans="1:16" ht="25.5" customHeight="1" x14ac:dyDescent="0.2">
      <c r="A137" s="133"/>
      <c r="B137" s="134"/>
      <c r="C137" s="71" t="s">
        <v>6837</v>
      </c>
      <c r="D137" s="76" t="s">
        <v>69</v>
      </c>
      <c r="E137" s="127" t="s">
        <v>61</v>
      </c>
      <c r="F137" s="76" t="s">
        <v>523</v>
      </c>
      <c r="G137" s="127" t="s">
        <v>64</v>
      </c>
      <c r="H137" s="75" t="s">
        <v>6350</v>
      </c>
      <c r="I137" s="15">
        <v>94</v>
      </c>
      <c r="J137" s="15">
        <v>10</v>
      </c>
      <c r="K137" s="15">
        <v>10</v>
      </c>
      <c r="L137" s="15">
        <v>1</v>
      </c>
      <c r="M137" s="79">
        <v>2.35</v>
      </c>
      <c r="N137" s="130">
        <v>3</v>
      </c>
      <c r="O137" s="63">
        <v>2530</v>
      </c>
      <c r="P137" s="64">
        <f>Table22457891011234567891011121314151617181920212223242526272829303132333435363738394041424344454647484950515253[[#This Row],[PEMBULATAN]]*O137</f>
        <v>7590</v>
      </c>
    </row>
    <row r="138" spans="1:16" ht="25.5" customHeight="1" x14ac:dyDescent="0.2">
      <c r="A138" s="133"/>
      <c r="B138" s="134"/>
      <c r="C138" s="71" t="s">
        <v>6838</v>
      </c>
      <c r="D138" s="76" t="s">
        <v>69</v>
      </c>
      <c r="E138" s="127" t="s">
        <v>61</v>
      </c>
      <c r="F138" s="76" t="s">
        <v>523</v>
      </c>
      <c r="G138" s="127" t="s">
        <v>64</v>
      </c>
      <c r="H138" s="75" t="s">
        <v>6350</v>
      </c>
      <c r="I138" s="15">
        <v>58</v>
      </c>
      <c r="J138" s="15">
        <v>35</v>
      </c>
      <c r="K138" s="15">
        <v>25</v>
      </c>
      <c r="L138" s="15">
        <v>4</v>
      </c>
      <c r="M138" s="79">
        <v>12.6875</v>
      </c>
      <c r="N138" s="130">
        <v>12.6875</v>
      </c>
      <c r="O138" s="63">
        <v>2530</v>
      </c>
      <c r="P138" s="64">
        <f>Table22457891011234567891011121314151617181920212223242526272829303132333435363738394041424344454647484950515253[[#This Row],[PEMBULATAN]]*O138</f>
        <v>32099.375</v>
      </c>
    </row>
    <row r="139" spans="1:16" ht="25.5" customHeight="1" x14ac:dyDescent="0.2">
      <c r="A139" s="133"/>
      <c r="B139" s="134"/>
      <c r="C139" s="71" t="s">
        <v>6839</v>
      </c>
      <c r="D139" s="76" t="s">
        <v>69</v>
      </c>
      <c r="E139" s="127" t="s">
        <v>61</v>
      </c>
      <c r="F139" s="76" t="s">
        <v>523</v>
      </c>
      <c r="G139" s="127" t="s">
        <v>64</v>
      </c>
      <c r="H139" s="75" t="s">
        <v>6350</v>
      </c>
      <c r="I139" s="15">
        <v>110</v>
      </c>
      <c r="J139" s="15">
        <v>64</v>
      </c>
      <c r="K139" s="15">
        <v>19</v>
      </c>
      <c r="L139" s="15">
        <v>21</v>
      </c>
      <c r="M139" s="79">
        <v>33.44</v>
      </c>
      <c r="N139" s="130">
        <v>34</v>
      </c>
      <c r="O139" s="63">
        <v>2530</v>
      </c>
      <c r="P139" s="64">
        <f>Table22457891011234567891011121314151617181920212223242526272829303132333435363738394041424344454647484950515253[[#This Row],[PEMBULATAN]]*O139</f>
        <v>86020</v>
      </c>
    </row>
    <row r="140" spans="1:16" ht="25.5" customHeight="1" x14ac:dyDescent="0.2">
      <c r="A140" s="133"/>
      <c r="B140" s="134"/>
      <c r="C140" s="71" t="s">
        <v>6840</v>
      </c>
      <c r="D140" s="76" t="s">
        <v>69</v>
      </c>
      <c r="E140" s="127" t="s">
        <v>61</v>
      </c>
      <c r="F140" s="76" t="s">
        <v>523</v>
      </c>
      <c r="G140" s="127" t="s">
        <v>64</v>
      </c>
      <c r="H140" s="75" t="s">
        <v>6350</v>
      </c>
      <c r="I140" s="15">
        <v>40</v>
      </c>
      <c r="J140" s="15">
        <v>60</v>
      </c>
      <c r="K140" s="15">
        <v>26</v>
      </c>
      <c r="L140" s="15">
        <v>6</v>
      </c>
      <c r="M140" s="79">
        <v>15.6</v>
      </c>
      <c r="N140" s="130">
        <v>15.6</v>
      </c>
      <c r="O140" s="63">
        <v>2530</v>
      </c>
      <c r="P140" s="64">
        <f>Table22457891011234567891011121314151617181920212223242526272829303132333435363738394041424344454647484950515253[[#This Row],[PEMBULATAN]]*O140</f>
        <v>39468</v>
      </c>
    </row>
    <row r="141" spans="1:16" ht="25.5" customHeight="1" x14ac:dyDescent="0.2">
      <c r="A141" s="133"/>
      <c r="B141" s="134"/>
      <c r="C141" s="71" t="s">
        <v>6841</v>
      </c>
      <c r="D141" s="76" t="s">
        <v>69</v>
      </c>
      <c r="E141" s="127" t="s">
        <v>61</v>
      </c>
      <c r="F141" s="76" t="s">
        <v>523</v>
      </c>
      <c r="G141" s="127" t="s">
        <v>64</v>
      </c>
      <c r="H141" s="75" t="s">
        <v>6350</v>
      </c>
      <c r="I141" s="15">
        <v>57</v>
      </c>
      <c r="J141" s="15">
        <v>54</v>
      </c>
      <c r="K141" s="15">
        <v>28</v>
      </c>
      <c r="L141" s="15">
        <v>4</v>
      </c>
      <c r="M141" s="79">
        <v>21.545999999999999</v>
      </c>
      <c r="N141" s="130">
        <v>21.545999999999999</v>
      </c>
      <c r="O141" s="63">
        <v>2530</v>
      </c>
      <c r="P141" s="64">
        <f>Table22457891011234567891011121314151617181920212223242526272829303132333435363738394041424344454647484950515253[[#This Row],[PEMBULATAN]]*O141</f>
        <v>54511.38</v>
      </c>
    </row>
    <row r="142" spans="1:16" ht="25.5" customHeight="1" x14ac:dyDescent="0.2">
      <c r="A142" s="133"/>
      <c r="B142" s="134"/>
      <c r="C142" s="71" t="s">
        <v>6842</v>
      </c>
      <c r="D142" s="76" t="s">
        <v>69</v>
      </c>
      <c r="E142" s="127" t="s">
        <v>61</v>
      </c>
      <c r="F142" s="76" t="s">
        <v>523</v>
      </c>
      <c r="G142" s="127" t="s">
        <v>64</v>
      </c>
      <c r="H142" s="75" t="s">
        <v>6350</v>
      </c>
      <c r="I142" s="15">
        <v>46</v>
      </c>
      <c r="J142" s="15">
        <v>57</v>
      </c>
      <c r="K142" s="15">
        <v>22</v>
      </c>
      <c r="L142" s="15">
        <v>6</v>
      </c>
      <c r="M142" s="79">
        <v>14.420999999999999</v>
      </c>
      <c r="N142" s="130">
        <v>15</v>
      </c>
      <c r="O142" s="63">
        <v>2530</v>
      </c>
      <c r="P142" s="64">
        <f>Table22457891011234567891011121314151617181920212223242526272829303132333435363738394041424344454647484950515253[[#This Row],[PEMBULATAN]]*O142</f>
        <v>37950</v>
      </c>
    </row>
    <row r="143" spans="1:16" ht="25.5" customHeight="1" x14ac:dyDescent="0.2">
      <c r="A143" s="133"/>
      <c r="B143" s="134"/>
      <c r="C143" s="71" t="s">
        <v>6843</v>
      </c>
      <c r="D143" s="76" t="s">
        <v>69</v>
      </c>
      <c r="E143" s="127" t="s">
        <v>61</v>
      </c>
      <c r="F143" s="76" t="s">
        <v>523</v>
      </c>
      <c r="G143" s="127" t="s">
        <v>64</v>
      </c>
      <c r="H143" s="75" t="s">
        <v>6350</v>
      </c>
      <c r="I143" s="15">
        <v>97</v>
      </c>
      <c r="J143" s="15">
        <v>62</v>
      </c>
      <c r="K143" s="15">
        <v>33</v>
      </c>
      <c r="L143" s="15">
        <v>17</v>
      </c>
      <c r="M143" s="79">
        <v>49.615499999999997</v>
      </c>
      <c r="N143" s="130">
        <v>49.615499999999997</v>
      </c>
      <c r="O143" s="63">
        <v>2530</v>
      </c>
      <c r="P143" s="64">
        <f>Table22457891011234567891011121314151617181920212223242526272829303132333435363738394041424344454647484950515253[[#This Row],[PEMBULATAN]]*O143</f>
        <v>125527.215</v>
      </c>
    </row>
    <row r="144" spans="1:16" ht="25.5" customHeight="1" x14ac:dyDescent="0.2">
      <c r="A144" s="133"/>
      <c r="B144" s="134"/>
      <c r="C144" s="71" t="s">
        <v>6844</v>
      </c>
      <c r="D144" s="76" t="s">
        <v>69</v>
      </c>
      <c r="E144" s="127" t="s">
        <v>61</v>
      </c>
      <c r="F144" s="76" t="s">
        <v>523</v>
      </c>
      <c r="G144" s="127" t="s">
        <v>64</v>
      </c>
      <c r="H144" s="75" t="s">
        <v>6350</v>
      </c>
      <c r="I144" s="15">
        <v>67</v>
      </c>
      <c r="J144" s="15">
        <v>66</v>
      </c>
      <c r="K144" s="15">
        <v>27</v>
      </c>
      <c r="L144" s="15">
        <v>8</v>
      </c>
      <c r="M144" s="79">
        <v>29.848500000000001</v>
      </c>
      <c r="N144" s="130">
        <v>29.848500000000001</v>
      </c>
      <c r="O144" s="63">
        <v>2530</v>
      </c>
      <c r="P144" s="64">
        <f>Table22457891011234567891011121314151617181920212223242526272829303132333435363738394041424344454647484950515253[[#This Row],[PEMBULATAN]]*O144</f>
        <v>75516.705000000002</v>
      </c>
    </row>
    <row r="145" spans="1:16" ht="25.5" customHeight="1" x14ac:dyDescent="0.2">
      <c r="A145" s="133"/>
      <c r="B145" s="134"/>
      <c r="C145" s="71" t="s">
        <v>6845</v>
      </c>
      <c r="D145" s="76" t="s">
        <v>69</v>
      </c>
      <c r="E145" s="127" t="s">
        <v>61</v>
      </c>
      <c r="F145" s="76" t="s">
        <v>523</v>
      </c>
      <c r="G145" s="127" t="s">
        <v>64</v>
      </c>
      <c r="H145" s="75" t="s">
        <v>6350</v>
      </c>
      <c r="I145" s="15">
        <v>48</v>
      </c>
      <c r="J145" s="15">
        <v>38</v>
      </c>
      <c r="K145" s="15">
        <v>10</v>
      </c>
      <c r="L145" s="15">
        <v>5</v>
      </c>
      <c r="M145" s="79">
        <v>4.5599999999999996</v>
      </c>
      <c r="N145" s="130">
        <v>5</v>
      </c>
      <c r="O145" s="63">
        <v>2530</v>
      </c>
      <c r="P145" s="64">
        <f>Table22457891011234567891011121314151617181920212223242526272829303132333435363738394041424344454647484950515253[[#This Row],[PEMBULATAN]]*O145</f>
        <v>12650</v>
      </c>
    </row>
    <row r="146" spans="1:16" ht="25.5" customHeight="1" x14ac:dyDescent="0.2">
      <c r="A146" s="133"/>
      <c r="B146" s="134"/>
      <c r="C146" s="71" t="s">
        <v>6846</v>
      </c>
      <c r="D146" s="76" t="s">
        <v>69</v>
      </c>
      <c r="E146" s="127" t="s">
        <v>61</v>
      </c>
      <c r="F146" s="76" t="s">
        <v>523</v>
      </c>
      <c r="G146" s="127" t="s">
        <v>64</v>
      </c>
      <c r="H146" s="75" t="s">
        <v>6350</v>
      </c>
      <c r="I146" s="15">
        <v>53</v>
      </c>
      <c r="J146" s="15">
        <v>48</v>
      </c>
      <c r="K146" s="15">
        <v>12</v>
      </c>
      <c r="L146" s="15">
        <v>3</v>
      </c>
      <c r="M146" s="79">
        <v>7.6319999999999997</v>
      </c>
      <c r="N146" s="130">
        <v>7.6319999999999997</v>
      </c>
      <c r="O146" s="63">
        <v>2530</v>
      </c>
      <c r="P146" s="64">
        <f>Table22457891011234567891011121314151617181920212223242526272829303132333435363738394041424344454647484950515253[[#This Row],[PEMBULATAN]]*O146</f>
        <v>19308.96</v>
      </c>
    </row>
    <row r="147" spans="1:16" ht="25.5" customHeight="1" x14ac:dyDescent="0.2">
      <c r="A147" s="133"/>
      <c r="B147" s="134"/>
      <c r="C147" s="71" t="s">
        <v>6847</v>
      </c>
      <c r="D147" s="76" t="s">
        <v>69</v>
      </c>
      <c r="E147" s="127" t="s">
        <v>61</v>
      </c>
      <c r="F147" s="76" t="s">
        <v>523</v>
      </c>
      <c r="G147" s="127" t="s">
        <v>64</v>
      </c>
      <c r="H147" s="75" t="s">
        <v>6350</v>
      </c>
      <c r="I147" s="15">
        <v>51</v>
      </c>
      <c r="J147" s="15">
        <v>38</v>
      </c>
      <c r="K147" s="15">
        <v>10</v>
      </c>
      <c r="L147" s="15">
        <v>4</v>
      </c>
      <c r="M147" s="79">
        <v>4.8449999999999998</v>
      </c>
      <c r="N147" s="130">
        <v>4.8449999999999998</v>
      </c>
      <c r="O147" s="63">
        <v>2530</v>
      </c>
      <c r="P147" s="64">
        <f>Table22457891011234567891011121314151617181920212223242526272829303132333435363738394041424344454647484950515253[[#This Row],[PEMBULATAN]]*O147</f>
        <v>12257.849999999999</v>
      </c>
    </row>
    <row r="148" spans="1:16" ht="25.5" customHeight="1" x14ac:dyDescent="0.2">
      <c r="A148" s="133"/>
      <c r="B148" s="134"/>
      <c r="C148" s="71" t="s">
        <v>6848</v>
      </c>
      <c r="D148" s="76" t="s">
        <v>69</v>
      </c>
      <c r="E148" s="127" t="s">
        <v>61</v>
      </c>
      <c r="F148" s="76" t="s">
        <v>523</v>
      </c>
      <c r="G148" s="127" t="s">
        <v>64</v>
      </c>
      <c r="H148" s="75" t="s">
        <v>6350</v>
      </c>
      <c r="I148" s="15">
        <v>86</v>
      </c>
      <c r="J148" s="15">
        <v>50</v>
      </c>
      <c r="K148" s="15">
        <v>19</v>
      </c>
      <c r="L148" s="15">
        <v>8</v>
      </c>
      <c r="M148" s="79">
        <v>20.425000000000001</v>
      </c>
      <c r="N148" s="130">
        <v>21</v>
      </c>
      <c r="O148" s="63">
        <v>2530</v>
      </c>
      <c r="P148" s="64">
        <f>Table22457891011234567891011121314151617181920212223242526272829303132333435363738394041424344454647484950515253[[#This Row],[PEMBULATAN]]*O148</f>
        <v>53130</v>
      </c>
    </row>
    <row r="149" spans="1:16" ht="25.5" customHeight="1" x14ac:dyDescent="0.2">
      <c r="A149" s="133"/>
      <c r="B149" s="134"/>
      <c r="C149" s="71" t="s">
        <v>6849</v>
      </c>
      <c r="D149" s="76" t="s">
        <v>69</v>
      </c>
      <c r="E149" s="127" t="s">
        <v>61</v>
      </c>
      <c r="F149" s="76" t="s">
        <v>523</v>
      </c>
      <c r="G149" s="127" t="s">
        <v>64</v>
      </c>
      <c r="H149" s="75" t="s">
        <v>6350</v>
      </c>
      <c r="I149" s="15">
        <v>78</v>
      </c>
      <c r="J149" s="15">
        <v>61</v>
      </c>
      <c r="K149" s="15">
        <v>23</v>
      </c>
      <c r="L149" s="15">
        <v>17</v>
      </c>
      <c r="M149" s="79">
        <v>27.358499999999999</v>
      </c>
      <c r="N149" s="130">
        <v>27.358499999999999</v>
      </c>
      <c r="O149" s="63">
        <v>2530</v>
      </c>
      <c r="P149" s="64">
        <f>Table22457891011234567891011121314151617181920212223242526272829303132333435363738394041424344454647484950515253[[#This Row],[PEMBULATAN]]*O149</f>
        <v>69217.005000000005</v>
      </c>
    </row>
    <row r="150" spans="1:16" ht="25.5" customHeight="1" x14ac:dyDescent="0.2">
      <c r="A150" s="133"/>
      <c r="B150" s="134"/>
      <c r="C150" s="71" t="s">
        <v>6850</v>
      </c>
      <c r="D150" s="76" t="s">
        <v>69</v>
      </c>
      <c r="E150" s="127" t="s">
        <v>61</v>
      </c>
      <c r="F150" s="76" t="s">
        <v>523</v>
      </c>
      <c r="G150" s="127" t="s">
        <v>64</v>
      </c>
      <c r="H150" s="75" t="s">
        <v>6350</v>
      </c>
      <c r="I150" s="15">
        <v>69</v>
      </c>
      <c r="J150" s="15">
        <v>65</v>
      </c>
      <c r="K150" s="15">
        <v>32</v>
      </c>
      <c r="L150" s="15">
        <v>8</v>
      </c>
      <c r="M150" s="79">
        <v>35.880000000000003</v>
      </c>
      <c r="N150" s="130">
        <v>35.880000000000003</v>
      </c>
      <c r="O150" s="63">
        <v>2530</v>
      </c>
      <c r="P150" s="64">
        <f>Table22457891011234567891011121314151617181920212223242526272829303132333435363738394041424344454647484950515253[[#This Row],[PEMBULATAN]]*O150</f>
        <v>90776.400000000009</v>
      </c>
    </row>
    <row r="151" spans="1:16" ht="25.5" customHeight="1" x14ac:dyDescent="0.2">
      <c r="A151" s="133"/>
      <c r="B151" s="134"/>
      <c r="C151" s="71" t="s">
        <v>6851</v>
      </c>
      <c r="D151" s="76" t="s">
        <v>69</v>
      </c>
      <c r="E151" s="127" t="s">
        <v>61</v>
      </c>
      <c r="F151" s="76" t="s">
        <v>523</v>
      </c>
      <c r="G151" s="127" t="s">
        <v>64</v>
      </c>
      <c r="H151" s="75" t="s">
        <v>6350</v>
      </c>
      <c r="I151" s="15">
        <v>88</v>
      </c>
      <c r="J151" s="15">
        <v>51</v>
      </c>
      <c r="K151" s="15">
        <v>32</v>
      </c>
      <c r="L151" s="15">
        <v>16</v>
      </c>
      <c r="M151" s="79">
        <v>35.904000000000003</v>
      </c>
      <c r="N151" s="130">
        <v>35.904000000000003</v>
      </c>
      <c r="O151" s="63">
        <v>2530</v>
      </c>
      <c r="P151" s="64">
        <f>Table22457891011234567891011121314151617181920212223242526272829303132333435363738394041424344454647484950515253[[#This Row],[PEMBULATAN]]*O151</f>
        <v>90837.12000000001</v>
      </c>
    </row>
    <row r="152" spans="1:16" ht="25.5" customHeight="1" x14ac:dyDescent="0.2">
      <c r="A152" s="133"/>
      <c r="B152" s="134"/>
      <c r="C152" s="71" t="s">
        <v>6852</v>
      </c>
      <c r="D152" s="76" t="s">
        <v>69</v>
      </c>
      <c r="E152" s="127" t="s">
        <v>61</v>
      </c>
      <c r="F152" s="76" t="s">
        <v>523</v>
      </c>
      <c r="G152" s="127" t="s">
        <v>64</v>
      </c>
      <c r="H152" s="75" t="s">
        <v>6350</v>
      </c>
      <c r="I152" s="15">
        <v>72</v>
      </c>
      <c r="J152" s="15">
        <v>63</v>
      </c>
      <c r="K152" s="15">
        <v>17</v>
      </c>
      <c r="L152" s="15">
        <v>13</v>
      </c>
      <c r="M152" s="79">
        <v>19.277999999999999</v>
      </c>
      <c r="N152" s="130">
        <v>19.277999999999999</v>
      </c>
      <c r="O152" s="63">
        <v>2530</v>
      </c>
      <c r="P152" s="64">
        <f>Table22457891011234567891011121314151617181920212223242526272829303132333435363738394041424344454647484950515253[[#This Row],[PEMBULATAN]]*O152</f>
        <v>48773.34</v>
      </c>
    </row>
    <row r="153" spans="1:16" ht="25.5" customHeight="1" x14ac:dyDescent="0.2">
      <c r="A153" s="133"/>
      <c r="B153" s="134"/>
      <c r="C153" s="71" t="s">
        <v>6853</v>
      </c>
      <c r="D153" s="76" t="s">
        <v>69</v>
      </c>
      <c r="E153" s="127" t="s">
        <v>61</v>
      </c>
      <c r="F153" s="76" t="s">
        <v>523</v>
      </c>
      <c r="G153" s="127" t="s">
        <v>64</v>
      </c>
      <c r="H153" s="75" t="s">
        <v>6350</v>
      </c>
      <c r="I153" s="15">
        <v>105</v>
      </c>
      <c r="J153" s="15">
        <v>66</v>
      </c>
      <c r="K153" s="15">
        <v>40</v>
      </c>
      <c r="L153" s="15">
        <v>23</v>
      </c>
      <c r="M153" s="79">
        <v>69.3</v>
      </c>
      <c r="N153" s="130">
        <v>70</v>
      </c>
      <c r="O153" s="63">
        <v>2530</v>
      </c>
      <c r="P153" s="64">
        <f>Table22457891011234567891011121314151617181920212223242526272829303132333435363738394041424344454647484950515253[[#This Row],[PEMBULATAN]]*O153</f>
        <v>177100</v>
      </c>
    </row>
    <row r="154" spans="1:16" ht="25.5" customHeight="1" x14ac:dyDescent="0.2">
      <c r="A154" s="133"/>
      <c r="B154" s="134"/>
      <c r="C154" s="71" t="s">
        <v>6854</v>
      </c>
      <c r="D154" s="76" t="s">
        <v>69</v>
      </c>
      <c r="E154" s="127" t="s">
        <v>61</v>
      </c>
      <c r="F154" s="76" t="s">
        <v>523</v>
      </c>
      <c r="G154" s="127" t="s">
        <v>64</v>
      </c>
      <c r="H154" s="75" t="s">
        <v>6350</v>
      </c>
      <c r="I154" s="15">
        <v>87</v>
      </c>
      <c r="J154" s="15">
        <v>25</v>
      </c>
      <c r="K154" s="15">
        <v>15</v>
      </c>
      <c r="L154" s="15">
        <v>2</v>
      </c>
      <c r="M154" s="79">
        <v>8.15625</v>
      </c>
      <c r="N154" s="130">
        <v>8.15625</v>
      </c>
      <c r="O154" s="63">
        <v>2530</v>
      </c>
      <c r="P154" s="64">
        <f>Table22457891011234567891011121314151617181920212223242526272829303132333435363738394041424344454647484950515253[[#This Row],[PEMBULATAN]]*O154</f>
        <v>20635.3125</v>
      </c>
    </row>
    <row r="155" spans="1:16" ht="25.5" customHeight="1" x14ac:dyDescent="0.2">
      <c r="A155" s="133"/>
      <c r="B155" s="134"/>
      <c r="C155" s="71" t="s">
        <v>6855</v>
      </c>
      <c r="D155" s="76" t="s">
        <v>69</v>
      </c>
      <c r="E155" s="127" t="s">
        <v>61</v>
      </c>
      <c r="F155" s="76" t="s">
        <v>523</v>
      </c>
      <c r="G155" s="127" t="s">
        <v>64</v>
      </c>
      <c r="H155" s="75" t="s">
        <v>6350</v>
      </c>
      <c r="I155" s="15">
        <v>106</v>
      </c>
      <c r="J155" s="15">
        <v>25</v>
      </c>
      <c r="K155" s="15">
        <v>10</v>
      </c>
      <c r="L155" s="15">
        <v>6</v>
      </c>
      <c r="M155" s="79">
        <v>6.625</v>
      </c>
      <c r="N155" s="130">
        <v>6.625</v>
      </c>
      <c r="O155" s="63">
        <v>2530</v>
      </c>
      <c r="P155" s="64">
        <f>Table22457891011234567891011121314151617181920212223242526272829303132333435363738394041424344454647484950515253[[#This Row],[PEMBULATAN]]*O155</f>
        <v>16761.25</v>
      </c>
    </row>
    <row r="156" spans="1:16" ht="25.5" customHeight="1" x14ac:dyDescent="0.2">
      <c r="A156" s="133"/>
      <c r="B156" s="134"/>
      <c r="C156" s="71" t="s">
        <v>6856</v>
      </c>
      <c r="D156" s="76" t="s">
        <v>69</v>
      </c>
      <c r="E156" s="127" t="s">
        <v>61</v>
      </c>
      <c r="F156" s="76" t="s">
        <v>523</v>
      </c>
      <c r="G156" s="127" t="s">
        <v>64</v>
      </c>
      <c r="H156" s="75" t="s">
        <v>6350</v>
      </c>
      <c r="I156" s="15">
        <v>11</v>
      </c>
      <c r="J156" s="15">
        <v>12</v>
      </c>
      <c r="K156" s="15">
        <v>11</v>
      </c>
      <c r="L156" s="15">
        <v>1</v>
      </c>
      <c r="M156" s="79">
        <v>0.36299999999999999</v>
      </c>
      <c r="N156" s="130">
        <v>1</v>
      </c>
      <c r="O156" s="63">
        <v>2530</v>
      </c>
      <c r="P156" s="64">
        <f>Table22457891011234567891011121314151617181920212223242526272829303132333435363738394041424344454647484950515253[[#This Row],[PEMBULATAN]]*O156</f>
        <v>2530</v>
      </c>
    </row>
    <row r="157" spans="1:16" ht="25.5" customHeight="1" x14ac:dyDescent="0.2">
      <c r="A157" s="133"/>
      <c r="B157" s="134"/>
      <c r="C157" s="71" t="s">
        <v>6857</v>
      </c>
      <c r="D157" s="76" t="s">
        <v>69</v>
      </c>
      <c r="E157" s="127" t="s">
        <v>61</v>
      </c>
      <c r="F157" s="76" t="s">
        <v>523</v>
      </c>
      <c r="G157" s="127" t="s">
        <v>64</v>
      </c>
      <c r="H157" s="75" t="s">
        <v>6350</v>
      </c>
      <c r="I157" s="15">
        <v>84</v>
      </c>
      <c r="J157" s="15">
        <v>63</v>
      </c>
      <c r="K157" s="15">
        <v>38</v>
      </c>
      <c r="L157" s="15">
        <v>15</v>
      </c>
      <c r="M157" s="79">
        <v>50.274000000000001</v>
      </c>
      <c r="N157" s="130">
        <v>50.274000000000001</v>
      </c>
      <c r="O157" s="63">
        <v>2530</v>
      </c>
      <c r="P157" s="64">
        <f>Table22457891011234567891011121314151617181920212223242526272829303132333435363738394041424344454647484950515253[[#This Row],[PEMBULATAN]]*O157</f>
        <v>127193.22</v>
      </c>
    </row>
    <row r="158" spans="1:16" ht="25.5" customHeight="1" x14ac:dyDescent="0.2">
      <c r="A158" s="133"/>
      <c r="B158" s="134"/>
      <c r="C158" s="71" t="s">
        <v>6858</v>
      </c>
      <c r="D158" s="76" t="s">
        <v>69</v>
      </c>
      <c r="E158" s="127" t="s">
        <v>61</v>
      </c>
      <c r="F158" s="76" t="s">
        <v>523</v>
      </c>
      <c r="G158" s="127" t="s">
        <v>64</v>
      </c>
      <c r="H158" s="75" t="s">
        <v>6350</v>
      </c>
      <c r="I158" s="15">
        <v>85</v>
      </c>
      <c r="J158" s="15">
        <v>63</v>
      </c>
      <c r="K158" s="15">
        <v>23</v>
      </c>
      <c r="L158" s="15">
        <v>10</v>
      </c>
      <c r="M158" s="79">
        <v>30.791250000000002</v>
      </c>
      <c r="N158" s="130">
        <v>30.791250000000002</v>
      </c>
      <c r="O158" s="63">
        <v>2530</v>
      </c>
      <c r="P158" s="64">
        <f>Table22457891011234567891011121314151617181920212223242526272829303132333435363738394041424344454647484950515253[[#This Row],[PEMBULATAN]]*O158</f>
        <v>77901.862500000003</v>
      </c>
    </row>
    <row r="159" spans="1:16" ht="25.5" customHeight="1" x14ac:dyDescent="0.2">
      <c r="A159" s="133"/>
      <c r="B159" s="134"/>
      <c r="C159" s="71" t="s">
        <v>6859</v>
      </c>
      <c r="D159" s="76" t="s">
        <v>69</v>
      </c>
      <c r="E159" s="127" t="s">
        <v>61</v>
      </c>
      <c r="F159" s="76" t="s">
        <v>523</v>
      </c>
      <c r="G159" s="127" t="s">
        <v>64</v>
      </c>
      <c r="H159" s="75" t="s">
        <v>6350</v>
      </c>
      <c r="I159" s="15">
        <v>68</v>
      </c>
      <c r="J159" s="15">
        <v>70</v>
      </c>
      <c r="K159" s="15">
        <v>21</v>
      </c>
      <c r="L159" s="15">
        <v>6</v>
      </c>
      <c r="M159" s="79">
        <v>24.99</v>
      </c>
      <c r="N159" s="130">
        <v>24.99</v>
      </c>
      <c r="O159" s="63">
        <v>2530</v>
      </c>
      <c r="P159" s="64">
        <f>Table22457891011234567891011121314151617181920212223242526272829303132333435363738394041424344454647484950515253[[#This Row],[PEMBULATAN]]*O159</f>
        <v>63224.7</v>
      </c>
    </row>
    <row r="160" spans="1:16" ht="25.5" customHeight="1" x14ac:dyDescent="0.2">
      <c r="A160" s="133"/>
      <c r="B160" s="134"/>
      <c r="C160" s="71" t="s">
        <v>6860</v>
      </c>
      <c r="D160" s="76" t="s">
        <v>69</v>
      </c>
      <c r="E160" s="127" t="s">
        <v>61</v>
      </c>
      <c r="F160" s="76" t="s">
        <v>523</v>
      </c>
      <c r="G160" s="127" t="s">
        <v>64</v>
      </c>
      <c r="H160" s="75" t="s">
        <v>6350</v>
      </c>
      <c r="I160" s="15">
        <v>99</v>
      </c>
      <c r="J160" s="15">
        <v>33</v>
      </c>
      <c r="K160" s="15">
        <v>33</v>
      </c>
      <c r="L160" s="15">
        <v>6</v>
      </c>
      <c r="M160" s="79">
        <v>26.952750000000002</v>
      </c>
      <c r="N160" s="130">
        <v>26.952750000000002</v>
      </c>
      <c r="O160" s="63">
        <v>2530</v>
      </c>
      <c r="P160" s="64">
        <f>Table22457891011234567891011121314151617181920212223242526272829303132333435363738394041424344454647484950515253[[#This Row],[PEMBULATAN]]*O160</f>
        <v>68190.457500000004</v>
      </c>
    </row>
    <row r="161" spans="1:16" ht="25.5" customHeight="1" x14ac:dyDescent="0.2">
      <c r="A161" s="133"/>
      <c r="B161" s="134"/>
      <c r="C161" s="71" t="s">
        <v>6861</v>
      </c>
      <c r="D161" s="76" t="s">
        <v>69</v>
      </c>
      <c r="E161" s="127" t="s">
        <v>61</v>
      </c>
      <c r="F161" s="76" t="s">
        <v>523</v>
      </c>
      <c r="G161" s="127" t="s">
        <v>64</v>
      </c>
      <c r="H161" s="75" t="s">
        <v>6350</v>
      </c>
      <c r="I161" s="15">
        <v>92</v>
      </c>
      <c r="J161" s="15">
        <v>20</v>
      </c>
      <c r="K161" s="15">
        <v>10</v>
      </c>
      <c r="L161" s="15">
        <v>3</v>
      </c>
      <c r="M161" s="79">
        <v>4.5999999999999996</v>
      </c>
      <c r="N161" s="130">
        <v>4.5999999999999996</v>
      </c>
      <c r="O161" s="63">
        <v>2530</v>
      </c>
      <c r="P161" s="64">
        <f>Table22457891011234567891011121314151617181920212223242526272829303132333435363738394041424344454647484950515253[[#This Row],[PEMBULATAN]]*O161</f>
        <v>11638</v>
      </c>
    </row>
    <row r="162" spans="1:16" ht="25.5" customHeight="1" x14ac:dyDescent="0.2">
      <c r="A162" s="133"/>
      <c r="B162" s="134"/>
      <c r="C162" s="71" t="s">
        <v>6862</v>
      </c>
      <c r="D162" s="76" t="s">
        <v>69</v>
      </c>
      <c r="E162" s="127" t="s">
        <v>61</v>
      </c>
      <c r="F162" s="76" t="s">
        <v>523</v>
      </c>
      <c r="G162" s="127" t="s">
        <v>64</v>
      </c>
      <c r="H162" s="75" t="s">
        <v>6350</v>
      </c>
      <c r="I162" s="15">
        <v>126</v>
      </c>
      <c r="J162" s="15">
        <v>11</v>
      </c>
      <c r="K162" s="15">
        <v>9</v>
      </c>
      <c r="L162" s="15">
        <v>2</v>
      </c>
      <c r="M162" s="79">
        <v>3.1185</v>
      </c>
      <c r="N162" s="130">
        <v>3.1185</v>
      </c>
      <c r="O162" s="63">
        <v>2530</v>
      </c>
      <c r="P162" s="64">
        <f>Table22457891011234567891011121314151617181920212223242526272829303132333435363738394041424344454647484950515253[[#This Row],[PEMBULATAN]]*O162</f>
        <v>7889.8050000000003</v>
      </c>
    </row>
    <row r="163" spans="1:16" ht="25.5" customHeight="1" x14ac:dyDescent="0.2">
      <c r="A163" s="133"/>
      <c r="B163" s="134"/>
      <c r="C163" s="71" t="s">
        <v>6863</v>
      </c>
      <c r="D163" s="76" t="s">
        <v>69</v>
      </c>
      <c r="E163" s="127" t="s">
        <v>61</v>
      </c>
      <c r="F163" s="76" t="s">
        <v>523</v>
      </c>
      <c r="G163" s="127" t="s">
        <v>64</v>
      </c>
      <c r="H163" s="75" t="s">
        <v>6350</v>
      </c>
      <c r="I163" s="15">
        <v>45</v>
      </c>
      <c r="J163" s="15">
        <v>40</v>
      </c>
      <c r="K163" s="15">
        <v>20</v>
      </c>
      <c r="L163" s="15">
        <v>17</v>
      </c>
      <c r="M163" s="79">
        <v>9</v>
      </c>
      <c r="N163" s="130">
        <v>17</v>
      </c>
      <c r="O163" s="63">
        <v>2530</v>
      </c>
      <c r="P163" s="64">
        <f>Table22457891011234567891011121314151617181920212223242526272829303132333435363738394041424344454647484950515253[[#This Row],[PEMBULATAN]]*O163</f>
        <v>43010</v>
      </c>
    </row>
    <row r="164" spans="1:16" ht="25.5" customHeight="1" x14ac:dyDescent="0.2">
      <c r="A164" s="133"/>
      <c r="B164" s="134"/>
      <c r="C164" s="71" t="s">
        <v>6864</v>
      </c>
      <c r="D164" s="76" t="s">
        <v>69</v>
      </c>
      <c r="E164" s="127" t="s">
        <v>61</v>
      </c>
      <c r="F164" s="76" t="s">
        <v>523</v>
      </c>
      <c r="G164" s="127" t="s">
        <v>64</v>
      </c>
      <c r="H164" s="75" t="s">
        <v>6350</v>
      </c>
      <c r="I164" s="15">
        <v>70</v>
      </c>
      <c r="J164" s="15">
        <v>40</v>
      </c>
      <c r="K164" s="15">
        <v>16</v>
      </c>
      <c r="L164" s="15">
        <v>3</v>
      </c>
      <c r="M164" s="79">
        <v>11.2</v>
      </c>
      <c r="N164" s="130">
        <v>11.2</v>
      </c>
      <c r="O164" s="63">
        <v>2530</v>
      </c>
      <c r="P164" s="64">
        <f>Table22457891011234567891011121314151617181920212223242526272829303132333435363738394041424344454647484950515253[[#This Row],[PEMBULATAN]]*O164</f>
        <v>28336</v>
      </c>
    </row>
    <row r="165" spans="1:16" ht="25.5" customHeight="1" x14ac:dyDescent="0.2">
      <c r="A165" s="133"/>
      <c r="B165" s="134"/>
      <c r="C165" s="71" t="s">
        <v>6865</v>
      </c>
      <c r="D165" s="76" t="s">
        <v>69</v>
      </c>
      <c r="E165" s="127" t="s">
        <v>61</v>
      </c>
      <c r="F165" s="76" t="s">
        <v>523</v>
      </c>
      <c r="G165" s="127" t="s">
        <v>64</v>
      </c>
      <c r="H165" s="75" t="s">
        <v>6350</v>
      </c>
      <c r="I165" s="15">
        <v>37</v>
      </c>
      <c r="J165" s="15">
        <v>45</v>
      </c>
      <c r="K165" s="15">
        <v>28</v>
      </c>
      <c r="L165" s="15">
        <v>2</v>
      </c>
      <c r="M165" s="79">
        <v>11.654999999999999</v>
      </c>
      <c r="N165" s="130">
        <v>11.654999999999999</v>
      </c>
      <c r="O165" s="63">
        <v>2530</v>
      </c>
      <c r="P165" s="64">
        <f>Table22457891011234567891011121314151617181920212223242526272829303132333435363738394041424344454647484950515253[[#This Row],[PEMBULATAN]]*O165</f>
        <v>29487.149999999998</v>
      </c>
    </row>
    <row r="166" spans="1:16" ht="25.5" customHeight="1" x14ac:dyDescent="0.2">
      <c r="A166" s="133"/>
      <c r="B166" s="134"/>
      <c r="C166" s="71" t="s">
        <v>6866</v>
      </c>
      <c r="D166" s="76" t="s">
        <v>69</v>
      </c>
      <c r="E166" s="127" t="s">
        <v>61</v>
      </c>
      <c r="F166" s="76" t="s">
        <v>523</v>
      </c>
      <c r="G166" s="127" t="s">
        <v>64</v>
      </c>
      <c r="H166" s="75" t="s">
        <v>6350</v>
      </c>
      <c r="I166" s="15">
        <v>28</v>
      </c>
      <c r="J166" s="15">
        <v>25</v>
      </c>
      <c r="K166" s="15">
        <v>27</v>
      </c>
      <c r="L166" s="15">
        <v>5</v>
      </c>
      <c r="M166" s="79">
        <v>4.7249999999999996</v>
      </c>
      <c r="N166" s="130">
        <v>5</v>
      </c>
      <c r="O166" s="63">
        <v>2530</v>
      </c>
      <c r="P166" s="64">
        <f>Table22457891011234567891011121314151617181920212223242526272829303132333435363738394041424344454647484950515253[[#This Row],[PEMBULATAN]]*O166</f>
        <v>12650</v>
      </c>
    </row>
    <row r="167" spans="1:16" ht="25.5" customHeight="1" x14ac:dyDescent="0.2">
      <c r="A167" s="133"/>
      <c r="B167" s="134"/>
      <c r="C167" s="71" t="s">
        <v>6867</v>
      </c>
      <c r="D167" s="76" t="s">
        <v>69</v>
      </c>
      <c r="E167" s="127" t="s">
        <v>61</v>
      </c>
      <c r="F167" s="76" t="s">
        <v>523</v>
      </c>
      <c r="G167" s="127" t="s">
        <v>64</v>
      </c>
      <c r="H167" s="75" t="s">
        <v>6350</v>
      </c>
      <c r="I167" s="15">
        <v>91</v>
      </c>
      <c r="J167" s="15">
        <v>54</v>
      </c>
      <c r="K167" s="15">
        <v>17</v>
      </c>
      <c r="L167" s="15">
        <v>14</v>
      </c>
      <c r="M167" s="79">
        <v>20.884499999999999</v>
      </c>
      <c r="N167" s="130">
        <v>20.884499999999999</v>
      </c>
      <c r="O167" s="63">
        <v>2530</v>
      </c>
      <c r="P167" s="64">
        <f>Table22457891011234567891011121314151617181920212223242526272829303132333435363738394041424344454647484950515253[[#This Row],[PEMBULATAN]]*O167</f>
        <v>52837.784999999996</v>
      </c>
    </row>
    <row r="168" spans="1:16" ht="25.5" customHeight="1" x14ac:dyDescent="0.2">
      <c r="A168" s="133"/>
      <c r="B168" s="134"/>
      <c r="C168" s="71" t="s">
        <v>6868</v>
      </c>
      <c r="D168" s="76" t="s">
        <v>69</v>
      </c>
      <c r="E168" s="127" t="s">
        <v>61</v>
      </c>
      <c r="F168" s="76" t="s">
        <v>523</v>
      </c>
      <c r="G168" s="127" t="s">
        <v>64</v>
      </c>
      <c r="H168" s="75" t="s">
        <v>6350</v>
      </c>
      <c r="I168" s="15">
        <v>90</v>
      </c>
      <c r="J168" s="15">
        <v>62</v>
      </c>
      <c r="K168" s="15">
        <v>30</v>
      </c>
      <c r="L168" s="15">
        <v>13</v>
      </c>
      <c r="M168" s="79">
        <v>41.85</v>
      </c>
      <c r="N168" s="130">
        <v>41.85</v>
      </c>
      <c r="O168" s="63">
        <v>2530</v>
      </c>
      <c r="P168" s="64">
        <f>Table22457891011234567891011121314151617181920212223242526272829303132333435363738394041424344454647484950515253[[#This Row],[PEMBULATAN]]*O168</f>
        <v>105880.5</v>
      </c>
    </row>
    <row r="169" spans="1:16" ht="25.5" customHeight="1" x14ac:dyDescent="0.2">
      <c r="A169" s="133"/>
      <c r="B169" s="134"/>
      <c r="C169" s="71" t="s">
        <v>6869</v>
      </c>
      <c r="D169" s="76" t="s">
        <v>69</v>
      </c>
      <c r="E169" s="127" t="s">
        <v>61</v>
      </c>
      <c r="F169" s="76" t="s">
        <v>523</v>
      </c>
      <c r="G169" s="127" t="s">
        <v>64</v>
      </c>
      <c r="H169" s="75" t="s">
        <v>6350</v>
      </c>
      <c r="I169" s="15">
        <v>105</v>
      </c>
      <c r="J169" s="15">
        <v>60</v>
      </c>
      <c r="K169" s="15">
        <v>32</v>
      </c>
      <c r="L169" s="15">
        <v>21</v>
      </c>
      <c r="M169" s="79">
        <v>50.4</v>
      </c>
      <c r="N169" s="130">
        <v>51</v>
      </c>
      <c r="O169" s="63">
        <v>2530</v>
      </c>
      <c r="P169" s="64">
        <f>Table22457891011234567891011121314151617181920212223242526272829303132333435363738394041424344454647484950515253[[#This Row],[PEMBULATAN]]*O169</f>
        <v>129030</v>
      </c>
    </row>
    <row r="170" spans="1:16" ht="25.5" customHeight="1" x14ac:dyDescent="0.2">
      <c r="A170" s="133"/>
      <c r="B170" s="134"/>
      <c r="C170" s="71" t="s">
        <v>6870</v>
      </c>
      <c r="D170" s="76" t="s">
        <v>69</v>
      </c>
      <c r="E170" s="127" t="s">
        <v>61</v>
      </c>
      <c r="F170" s="76" t="s">
        <v>523</v>
      </c>
      <c r="G170" s="127" t="s">
        <v>64</v>
      </c>
      <c r="H170" s="75" t="s">
        <v>6350</v>
      </c>
      <c r="I170" s="15">
        <v>123</v>
      </c>
      <c r="J170" s="15">
        <v>5</v>
      </c>
      <c r="K170" s="15">
        <v>5</v>
      </c>
      <c r="L170" s="15">
        <v>1</v>
      </c>
      <c r="M170" s="79">
        <v>0.76875000000000004</v>
      </c>
      <c r="N170" s="130">
        <v>1</v>
      </c>
      <c r="O170" s="63">
        <v>2530</v>
      </c>
      <c r="P170" s="64">
        <f>Table22457891011234567891011121314151617181920212223242526272829303132333435363738394041424344454647484950515253[[#This Row],[PEMBULATAN]]*O170</f>
        <v>2530</v>
      </c>
    </row>
    <row r="171" spans="1:16" ht="25.5" customHeight="1" x14ac:dyDescent="0.2">
      <c r="A171" s="133"/>
      <c r="B171" s="134"/>
      <c r="C171" s="71" t="s">
        <v>6871</v>
      </c>
      <c r="D171" s="76" t="s">
        <v>69</v>
      </c>
      <c r="E171" s="127" t="s">
        <v>61</v>
      </c>
      <c r="F171" s="76" t="s">
        <v>523</v>
      </c>
      <c r="G171" s="127" t="s">
        <v>64</v>
      </c>
      <c r="H171" s="75" t="s">
        <v>6350</v>
      </c>
      <c r="I171" s="15">
        <v>70</v>
      </c>
      <c r="J171" s="15">
        <v>65</v>
      </c>
      <c r="K171" s="15">
        <v>20</v>
      </c>
      <c r="L171" s="15">
        <v>10</v>
      </c>
      <c r="M171" s="79">
        <v>22.75</v>
      </c>
      <c r="N171" s="130">
        <v>22.75</v>
      </c>
      <c r="O171" s="63">
        <v>2530</v>
      </c>
      <c r="P171" s="64">
        <f>Table22457891011234567891011121314151617181920212223242526272829303132333435363738394041424344454647484950515253[[#This Row],[PEMBULATAN]]*O171</f>
        <v>57557.5</v>
      </c>
    </row>
    <row r="172" spans="1:16" ht="25.5" customHeight="1" x14ac:dyDescent="0.2">
      <c r="A172" s="133"/>
      <c r="B172" s="134"/>
      <c r="C172" s="71" t="s">
        <v>6872</v>
      </c>
      <c r="D172" s="76" t="s">
        <v>69</v>
      </c>
      <c r="E172" s="127" t="s">
        <v>61</v>
      </c>
      <c r="F172" s="76" t="s">
        <v>523</v>
      </c>
      <c r="G172" s="127" t="s">
        <v>64</v>
      </c>
      <c r="H172" s="75" t="s">
        <v>6350</v>
      </c>
      <c r="I172" s="15">
        <v>36</v>
      </c>
      <c r="J172" s="15">
        <v>36</v>
      </c>
      <c r="K172" s="15">
        <v>41</v>
      </c>
      <c r="L172" s="15">
        <v>7</v>
      </c>
      <c r="M172" s="79">
        <v>13.284000000000001</v>
      </c>
      <c r="N172" s="130">
        <v>13.284000000000001</v>
      </c>
      <c r="O172" s="63">
        <v>2530</v>
      </c>
      <c r="P172" s="64">
        <f>Table22457891011234567891011121314151617181920212223242526272829303132333435363738394041424344454647484950515253[[#This Row],[PEMBULATAN]]*O172</f>
        <v>33608.520000000004</v>
      </c>
    </row>
    <row r="173" spans="1:16" ht="25.5" customHeight="1" x14ac:dyDescent="0.2">
      <c r="A173" s="133"/>
      <c r="B173" s="134"/>
      <c r="C173" s="71" t="s">
        <v>6873</v>
      </c>
      <c r="D173" s="76" t="s">
        <v>69</v>
      </c>
      <c r="E173" s="127" t="s">
        <v>61</v>
      </c>
      <c r="F173" s="76" t="s">
        <v>523</v>
      </c>
      <c r="G173" s="127" t="s">
        <v>64</v>
      </c>
      <c r="H173" s="75" t="s">
        <v>6350</v>
      </c>
      <c r="I173" s="15">
        <v>279</v>
      </c>
      <c r="J173" s="15">
        <v>20</v>
      </c>
      <c r="K173" s="15">
        <v>11</v>
      </c>
      <c r="L173" s="15">
        <v>14</v>
      </c>
      <c r="M173" s="79">
        <v>15.345000000000001</v>
      </c>
      <c r="N173" s="130">
        <v>16</v>
      </c>
      <c r="O173" s="63">
        <v>2530</v>
      </c>
      <c r="P173" s="64">
        <f>Table22457891011234567891011121314151617181920212223242526272829303132333435363738394041424344454647484950515253[[#This Row],[PEMBULATAN]]*O173</f>
        <v>40480</v>
      </c>
    </row>
    <row r="174" spans="1:16" ht="25.5" customHeight="1" x14ac:dyDescent="0.2">
      <c r="A174" s="133"/>
      <c r="B174" s="134"/>
      <c r="C174" s="71" t="s">
        <v>6874</v>
      </c>
      <c r="D174" s="76" t="s">
        <v>69</v>
      </c>
      <c r="E174" s="127" t="s">
        <v>61</v>
      </c>
      <c r="F174" s="76" t="s">
        <v>523</v>
      </c>
      <c r="G174" s="127" t="s">
        <v>64</v>
      </c>
      <c r="H174" s="75" t="s">
        <v>6350</v>
      </c>
      <c r="I174" s="15">
        <v>32</v>
      </c>
      <c r="J174" s="15">
        <v>25</v>
      </c>
      <c r="K174" s="15">
        <v>12</v>
      </c>
      <c r="L174" s="15">
        <v>12</v>
      </c>
      <c r="M174" s="79">
        <v>2.4</v>
      </c>
      <c r="N174" s="130">
        <v>12</v>
      </c>
      <c r="O174" s="63">
        <v>2530</v>
      </c>
      <c r="P174" s="64">
        <f>Table22457891011234567891011121314151617181920212223242526272829303132333435363738394041424344454647484950515253[[#This Row],[PEMBULATAN]]*O174</f>
        <v>30360</v>
      </c>
    </row>
    <row r="175" spans="1:16" ht="25.5" customHeight="1" x14ac:dyDescent="0.2">
      <c r="A175" s="133"/>
      <c r="B175" s="134"/>
      <c r="C175" s="71" t="s">
        <v>6875</v>
      </c>
      <c r="D175" s="76" t="s">
        <v>69</v>
      </c>
      <c r="E175" s="127" t="s">
        <v>61</v>
      </c>
      <c r="F175" s="76" t="s">
        <v>523</v>
      </c>
      <c r="G175" s="127" t="s">
        <v>64</v>
      </c>
      <c r="H175" s="75" t="s">
        <v>6350</v>
      </c>
      <c r="I175" s="15">
        <v>100</v>
      </c>
      <c r="J175" s="15">
        <v>35</v>
      </c>
      <c r="K175" s="15">
        <v>83</v>
      </c>
      <c r="L175" s="15">
        <v>50</v>
      </c>
      <c r="M175" s="79">
        <v>72.625</v>
      </c>
      <c r="N175" s="130">
        <v>72.625</v>
      </c>
      <c r="O175" s="63">
        <v>2530</v>
      </c>
      <c r="P175" s="64">
        <f>Table22457891011234567891011121314151617181920212223242526272829303132333435363738394041424344454647484950515253[[#This Row],[PEMBULATAN]]*O175</f>
        <v>183741.25</v>
      </c>
    </row>
    <row r="176" spans="1:16" ht="25.5" customHeight="1" x14ac:dyDescent="0.2">
      <c r="A176" s="133"/>
      <c r="B176" s="139"/>
      <c r="C176" s="71" t="s">
        <v>6876</v>
      </c>
      <c r="D176" s="76" t="s">
        <v>69</v>
      </c>
      <c r="E176" s="127" t="s">
        <v>61</v>
      </c>
      <c r="F176" s="76" t="s">
        <v>523</v>
      </c>
      <c r="G176" s="127" t="s">
        <v>64</v>
      </c>
      <c r="H176" s="75" t="s">
        <v>6350</v>
      </c>
      <c r="I176" s="15">
        <v>78</v>
      </c>
      <c r="J176" s="15">
        <v>32</v>
      </c>
      <c r="K176" s="15">
        <v>62</v>
      </c>
      <c r="L176" s="15">
        <v>24</v>
      </c>
      <c r="M176" s="79">
        <v>38.688000000000002</v>
      </c>
      <c r="N176" s="130">
        <v>38.688000000000002</v>
      </c>
      <c r="O176" s="63">
        <v>2530</v>
      </c>
      <c r="P176" s="64">
        <f>Table22457891011234567891011121314151617181920212223242526272829303132333435363738394041424344454647484950515253[[#This Row],[PEMBULATAN]]*O176</f>
        <v>97880.639999999999</v>
      </c>
    </row>
    <row r="177" spans="1:16" ht="25.5" customHeight="1" x14ac:dyDescent="0.2">
      <c r="A177" s="133"/>
      <c r="B177" s="134" t="s">
        <v>6877</v>
      </c>
      <c r="C177" s="71" t="s">
        <v>6878</v>
      </c>
      <c r="D177" s="76" t="s">
        <v>69</v>
      </c>
      <c r="E177" s="127" t="s">
        <v>61</v>
      </c>
      <c r="F177" s="76" t="s">
        <v>523</v>
      </c>
      <c r="G177" s="127" t="s">
        <v>64</v>
      </c>
      <c r="H177" s="75" t="s">
        <v>6350</v>
      </c>
      <c r="I177" s="15">
        <v>50</v>
      </c>
      <c r="J177" s="15">
        <v>29</v>
      </c>
      <c r="K177" s="15">
        <v>50</v>
      </c>
      <c r="L177" s="15">
        <v>45</v>
      </c>
      <c r="M177" s="79">
        <v>18.125</v>
      </c>
      <c r="N177" s="130">
        <v>45</v>
      </c>
      <c r="O177" s="63">
        <v>2530</v>
      </c>
      <c r="P177" s="64">
        <f>Table22457891011234567891011121314151617181920212223242526272829303132333435363738394041424344454647484950515253[[#This Row],[PEMBULATAN]]*O177</f>
        <v>113850</v>
      </c>
    </row>
    <row r="178" spans="1:16" ht="25.5" customHeight="1" x14ac:dyDescent="0.2">
      <c r="A178" s="133"/>
      <c r="B178" s="134"/>
      <c r="C178" s="71" t="s">
        <v>6879</v>
      </c>
      <c r="D178" s="76" t="s">
        <v>69</v>
      </c>
      <c r="E178" s="127" t="s">
        <v>61</v>
      </c>
      <c r="F178" s="76" t="s">
        <v>523</v>
      </c>
      <c r="G178" s="127" t="s">
        <v>64</v>
      </c>
      <c r="H178" s="75" t="s">
        <v>6350</v>
      </c>
      <c r="I178" s="15">
        <v>65</v>
      </c>
      <c r="J178" s="15">
        <v>41</v>
      </c>
      <c r="K178" s="15">
        <v>17</v>
      </c>
      <c r="L178" s="15">
        <v>8</v>
      </c>
      <c r="M178" s="79">
        <v>11.32625</v>
      </c>
      <c r="N178" s="130">
        <v>12</v>
      </c>
      <c r="O178" s="63">
        <v>2530</v>
      </c>
      <c r="P178" s="64">
        <f>Table22457891011234567891011121314151617181920212223242526272829303132333435363738394041424344454647484950515253[[#This Row],[PEMBULATAN]]*O178</f>
        <v>30360</v>
      </c>
    </row>
    <row r="179" spans="1:16" ht="25.5" customHeight="1" x14ac:dyDescent="0.2">
      <c r="A179" s="133"/>
      <c r="B179" s="134"/>
      <c r="C179" s="71" t="s">
        <v>6880</v>
      </c>
      <c r="D179" s="76" t="s">
        <v>69</v>
      </c>
      <c r="E179" s="127" t="s">
        <v>61</v>
      </c>
      <c r="F179" s="76" t="s">
        <v>523</v>
      </c>
      <c r="G179" s="127" t="s">
        <v>64</v>
      </c>
      <c r="H179" s="75" t="s">
        <v>6350</v>
      </c>
      <c r="I179" s="15">
        <v>55</v>
      </c>
      <c r="J179" s="15">
        <v>44</v>
      </c>
      <c r="K179" s="15">
        <v>40</v>
      </c>
      <c r="L179" s="15">
        <v>11</v>
      </c>
      <c r="M179" s="79">
        <v>24.2</v>
      </c>
      <c r="N179" s="130">
        <v>24.2</v>
      </c>
      <c r="O179" s="63">
        <v>2530</v>
      </c>
      <c r="P179" s="64">
        <f>Table22457891011234567891011121314151617181920212223242526272829303132333435363738394041424344454647484950515253[[#This Row],[PEMBULATAN]]*O179</f>
        <v>61226</v>
      </c>
    </row>
    <row r="180" spans="1:16" ht="25.5" customHeight="1" x14ac:dyDescent="0.2">
      <c r="A180" s="133"/>
      <c r="B180" s="134"/>
      <c r="C180" s="71" t="s">
        <v>6881</v>
      </c>
      <c r="D180" s="76" t="s">
        <v>69</v>
      </c>
      <c r="E180" s="127" t="s">
        <v>61</v>
      </c>
      <c r="F180" s="76" t="s">
        <v>523</v>
      </c>
      <c r="G180" s="127" t="s">
        <v>64</v>
      </c>
      <c r="H180" s="75" t="s">
        <v>6350</v>
      </c>
      <c r="I180" s="15">
        <v>70</v>
      </c>
      <c r="J180" s="15">
        <v>40</v>
      </c>
      <c r="K180" s="15">
        <v>36</v>
      </c>
      <c r="L180" s="15">
        <v>14</v>
      </c>
      <c r="M180" s="79">
        <v>25.2</v>
      </c>
      <c r="N180" s="130">
        <v>25.2</v>
      </c>
      <c r="O180" s="63">
        <v>2530</v>
      </c>
      <c r="P180" s="64">
        <f>Table22457891011234567891011121314151617181920212223242526272829303132333435363738394041424344454647484950515253[[#This Row],[PEMBULATAN]]*O180</f>
        <v>63756</v>
      </c>
    </row>
    <row r="181" spans="1:16" ht="25.5" customHeight="1" x14ac:dyDescent="0.2">
      <c r="A181" s="133"/>
      <c r="B181" s="134"/>
      <c r="C181" s="71" t="s">
        <v>6882</v>
      </c>
      <c r="D181" s="76" t="s">
        <v>69</v>
      </c>
      <c r="E181" s="127" t="s">
        <v>61</v>
      </c>
      <c r="F181" s="76" t="s">
        <v>523</v>
      </c>
      <c r="G181" s="127" t="s">
        <v>64</v>
      </c>
      <c r="H181" s="75" t="s">
        <v>6350</v>
      </c>
      <c r="I181" s="15">
        <v>50</v>
      </c>
      <c r="J181" s="15">
        <v>60</v>
      </c>
      <c r="K181" s="15">
        <v>20</v>
      </c>
      <c r="L181" s="15">
        <v>8</v>
      </c>
      <c r="M181" s="79">
        <v>15</v>
      </c>
      <c r="N181" s="130">
        <v>15</v>
      </c>
      <c r="O181" s="63">
        <v>2530</v>
      </c>
      <c r="P181" s="64">
        <f>Table22457891011234567891011121314151617181920212223242526272829303132333435363738394041424344454647484950515253[[#This Row],[PEMBULATAN]]*O181</f>
        <v>37950</v>
      </c>
    </row>
    <row r="182" spans="1:16" ht="25.5" customHeight="1" x14ac:dyDescent="0.2">
      <c r="A182" s="133"/>
      <c r="B182" s="134"/>
      <c r="C182" s="71" t="s">
        <v>6883</v>
      </c>
      <c r="D182" s="76" t="s">
        <v>69</v>
      </c>
      <c r="E182" s="127" t="s">
        <v>61</v>
      </c>
      <c r="F182" s="76" t="s">
        <v>523</v>
      </c>
      <c r="G182" s="127" t="s">
        <v>64</v>
      </c>
      <c r="H182" s="75" t="s">
        <v>6350</v>
      </c>
      <c r="I182" s="15">
        <v>40</v>
      </c>
      <c r="J182" s="15">
        <v>20</v>
      </c>
      <c r="K182" s="15">
        <v>7</v>
      </c>
      <c r="L182" s="15">
        <v>1</v>
      </c>
      <c r="M182" s="79">
        <v>1.4</v>
      </c>
      <c r="N182" s="130">
        <v>2</v>
      </c>
      <c r="O182" s="63">
        <v>2530</v>
      </c>
      <c r="P182" s="64">
        <f>Table22457891011234567891011121314151617181920212223242526272829303132333435363738394041424344454647484950515253[[#This Row],[PEMBULATAN]]*O182</f>
        <v>5060</v>
      </c>
    </row>
    <row r="183" spans="1:16" ht="25.5" customHeight="1" x14ac:dyDescent="0.2">
      <c r="A183" s="133"/>
      <c r="B183" s="134"/>
      <c r="C183" s="71" t="s">
        <v>6884</v>
      </c>
      <c r="D183" s="76" t="s">
        <v>69</v>
      </c>
      <c r="E183" s="127" t="s">
        <v>61</v>
      </c>
      <c r="F183" s="76" t="s">
        <v>523</v>
      </c>
      <c r="G183" s="127" t="s">
        <v>64</v>
      </c>
      <c r="H183" s="75" t="s">
        <v>6350</v>
      </c>
      <c r="I183" s="15">
        <v>43</v>
      </c>
      <c r="J183" s="15">
        <v>50</v>
      </c>
      <c r="K183" s="15">
        <v>16</v>
      </c>
      <c r="L183" s="15">
        <v>6</v>
      </c>
      <c r="M183" s="79">
        <v>8.6</v>
      </c>
      <c r="N183" s="130">
        <v>8.6</v>
      </c>
      <c r="O183" s="63">
        <v>2530</v>
      </c>
      <c r="P183" s="64">
        <f>Table22457891011234567891011121314151617181920212223242526272829303132333435363738394041424344454647484950515253[[#This Row],[PEMBULATAN]]*O183</f>
        <v>21758</v>
      </c>
    </row>
    <row r="184" spans="1:16" ht="25.5" customHeight="1" x14ac:dyDescent="0.2">
      <c r="A184" s="133"/>
      <c r="B184" s="134"/>
      <c r="C184" s="71" t="s">
        <v>6885</v>
      </c>
      <c r="D184" s="76" t="s">
        <v>69</v>
      </c>
      <c r="E184" s="127" t="s">
        <v>61</v>
      </c>
      <c r="F184" s="76" t="s">
        <v>523</v>
      </c>
      <c r="G184" s="127" t="s">
        <v>64</v>
      </c>
      <c r="H184" s="75" t="s">
        <v>6350</v>
      </c>
      <c r="I184" s="15">
        <v>75</v>
      </c>
      <c r="J184" s="15">
        <v>40</v>
      </c>
      <c r="K184" s="15">
        <v>78</v>
      </c>
      <c r="L184" s="15">
        <v>50</v>
      </c>
      <c r="M184" s="79">
        <v>58.5</v>
      </c>
      <c r="N184" s="130">
        <v>58.5</v>
      </c>
      <c r="O184" s="63">
        <v>2530</v>
      </c>
      <c r="P184" s="64">
        <f>Table22457891011234567891011121314151617181920212223242526272829303132333435363738394041424344454647484950515253[[#This Row],[PEMBULATAN]]*O184</f>
        <v>148005</v>
      </c>
    </row>
    <row r="185" spans="1:16" ht="25.5" customHeight="1" x14ac:dyDescent="0.2">
      <c r="A185" s="133"/>
      <c r="B185" s="139"/>
      <c r="C185" s="71" t="s">
        <v>6886</v>
      </c>
      <c r="D185" s="76" t="s">
        <v>69</v>
      </c>
      <c r="E185" s="127" t="s">
        <v>61</v>
      </c>
      <c r="F185" s="76" t="s">
        <v>523</v>
      </c>
      <c r="G185" s="127" t="s">
        <v>64</v>
      </c>
      <c r="H185" s="75" t="s">
        <v>6350</v>
      </c>
      <c r="I185" s="15">
        <v>28</v>
      </c>
      <c r="J185" s="15">
        <v>23</v>
      </c>
      <c r="K185" s="15">
        <v>10</v>
      </c>
      <c r="L185" s="15">
        <v>15</v>
      </c>
      <c r="M185" s="79">
        <v>1.61</v>
      </c>
      <c r="N185" s="130">
        <v>15</v>
      </c>
      <c r="O185" s="63">
        <v>2530</v>
      </c>
      <c r="P185" s="64">
        <f>Table22457891011234567891011121314151617181920212223242526272829303132333435363738394041424344454647484950515253[[#This Row],[PEMBULATAN]]*O185</f>
        <v>37950</v>
      </c>
    </row>
    <row r="186" spans="1:16" ht="25.5" customHeight="1" x14ac:dyDescent="0.2">
      <c r="A186" s="133"/>
      <c r="B186" s="134" t="s">
        <v>6887</v>
      </c>
      <c r="C186" s="71" t="s">
        <v>6888</v>
      </c>
      <c r="D186" s="76" t="s">
        <v>69</v>
      </c>
      <c r="E186" s="127" t="s">
        <v>61</v>
      </c>
      <c r="F186" s="76" t="s">
        <v>523</v>
      </c>
      <c r="G186" s="127" t="s">
        <v>64</v>
      </c>
      <c r="H186" s="75" t="s">
        <v>6350</v>
      </c>
      <c r="I186" s="15">
        <v>65</v>
      </c>
      <c r="J186" s="15">
        <v>57</v>
      </c>
      <c r="K186" s="15">
        <v>22</v>
      </c>
      <c r="L186" s="15">
        <v>13</v>
      </c>
      <c r="M186" s="79">
        <v>20.377500000000001</v>
      </c>
      <c r="N186" s="130">
        <v>21</v>
      </c>
      <c r="O186" s="63">
        <v>2530</v>
      </c>
      <c r="P186" s="64">
        <f>Table22457891011234567891011121314151617181920212223242526272829303132333435363738394041424344454647484950515253[[#This Row],[PEMBULATAN]]*O186</f>
        <v>53130</v>
      </c>
    </row>
    <row r="187" spans="1:16" ht="25.5" customHeight="1" x14ac:dyDescent="0.2">
      <c r="A187" s="133"/>
      <c r="B187" s="134"/>
      <c r="C187" s="71" t="s">
        <v>6889</v>
      </c>
      <c r="D187" s="76" t="s">
        <v>69</v>
      </c>
      <c r="E187" s="127" t="s">
        <v>61</v>
      </c>
      <c r="F187" s="76" t="s">
        <v>523</v>
      </c>
      <c r="G187" s="127" t="s">
        <v>64</v>
      </c>
      <c r="H187" s="75" t="s">
        <v>6350</v>
      </c>
      <c r="I187" s="15">
        <v>65</v>
      </c>
      <c r="J187" s="15">
        <v>57</v>
      </c>
      <c r="K187" s="15">
        <v>22</v>
      </c>
      <c r="L187" s="15">
        <v>13</v>
      </c>
      <c r="M187" s="79">
        <v>20.377500000000001</v>
      </c>
      <c r="N187" s="130">
        <v>21</v>
      </c>
      <c r="O187" s="63">
        <v>2530</v>
      </c>
      <c r="P187" s="64">
        <f>Table22457891011234567891011121314151617181920212223242526272829303132333435363738394041424344454647484950515253[[#This Row],[PEMBULATAN]]*O187</f>
        <v>53130</v>
      </c>
    </row>
    <row r="188" spans="1:16" ht="25.5" customHeight="1" x14ac:dyDescent="0.2">
      <c r="A188" s="133"/>
      <c r="B188" s="134"/>
      <c r="C188" s="71" t="s">
        <v>6890</v>
      </c>
      <c r="D188" s="76" t="s">
        <v>69</v>
      </c>
      <c r="E188" s="127" t="s">
        <v>61</v>
      </c>
      <c r="F188" s="76" t="s">
        <v>523</v>
      </c>
      <c r="G188" s="127" t="s">
        <v>64</v>
      </c>
      <c r="H188" s="75" t="s">
        <v>6350</v>
      </c>
      <c r="I188" s="15">
        <v>36</v>
      </c>
      <c r="J188" s="15">
        <v>15</v>
      </c>
      <c r="K188" s="15">
        <v>8</v>
      </c>
      <c r="L188" s="15">
        <v>3</v>
      </c>
      <c r="M188" s="79">
        <v>1.08</v>
      </c>
      <c r="N188" s="130">
        <v>3</v>
      </c>
      <c r="O188" s="63">
        <v>2530</v>
      </c>
      <c r="P188" s="64">
        <f>Table22457891011234567891011121314151617181920212223242526272829303132333435363738394041424344454647484950515253[[#This Row],[PEMBULATAN]]*O188</f>
        <v>7590</v>
      </c>
    </row>
    <row r="189" spans="1:16" ht="25.5" customHeight="1" x14ac:dyDescent="0.2">
      <c r="A189" s="133"/>
      <c r="B189" s="134"/>
      <c r="C189" s="71" t="s">
        <v>6891</v>
      </c>
      <c r="D189" s="76" t="s">
        <v>69</v>
      </c>
      <c r="E189" s="127" t="s">
        <v>61</v>
      </c>
      <c r="F189" s="76" t="s">
        <v>523</v>
      </c>
      <c r="G189" s="127" t="s">
        <v>64</v>
      </c>
      <c r="H189" s="75" t="s">
        <v>6350</v>
      </c>
      <c r="I189" s="15">
        <v>45</v>
      </c>
      <c r="J189" s="15">
        <v>45</v>
      </c>
      <c r="K189" s="15">
        <v>40</v>
      </c>
      <c r="L189" s="15">
        <v>13</v>
      </c>
      <c r="M189" s="79">
        <v>20.25</v>
      </c>
      <c r="N189" s="130">
        <v>20.25</v>
      </c>
      <c r="O189" s="63">
        <v>2530</v>
      </c>
      <c r="P189" s="64">
        <f>Table22457891011234567891011121314151617181920212223242526272829303132333435363738394041424344454647484950515253[[#This Row],[PEMBULATAN]]*O189</f>
        <v>51232.5</v>
      </c>
    </row>
    <row r="190" spans="1:16" ht="25.5" customHeight="1" x14ac:dyDescent="0.2">
      <c r="A190" s="133"/>
      <c r="B190" s="134"/>
      <c r="C190" s="71" t="s">
        <v>6892</v>
      </c>
      <c r="D190" s="76" t="s">
        <v>69</v>
      </c>
      <c r="E190" s="127" t="s">
        <v>61</v>
      </c>
      <c r="F190" s="76" t="s">
        <v>523</v>
      </c>
      <c r="G190" s="127" t="s">
        <v>64</v>
      </c>
      <c r="H190" s="75" t="s">
        <v>6350</v>
      </c>
      <c r="I190" s="15">
        <v>45</v>
      </c>
      <c r="J190" s="15">
        <v>45</v>
      </c>
      <c r="K190" s="15">
        <v>40</v>
      </c>
      <c r="L190" s="15">
        <v>13</v>
      </c>
      <c r="M190" s="79">
        <v>20.25</v>
      </c>
      <c r="N190" s="130">
        <v>20.25</v>
      </c>
      <c r="O190" s="63">
        <v>2530</v>
      </c>
      <c r="P190" s="64">
        <f>Table22457891011234567891011121314151617181920212223242526272829303132333435363738394041424344454647484950515253[[#This Row],[PEMBULATAN]]*O190</f>
        <v>51232.5</v>
      </c>
    </row>
    <row r="191" spans="1:16" ht="25.5" customHeight="1" x14ac:dyDescent="0.2">
      <c r="A191" s="133"/>
      <c r="B191" s="134"/>
      <c r="C191" s="71" t="s">
        <v>6893</v>
      </c>
      <c r="D191" s="76" t="s">
        <v>69</v>
      </c>
      <c r="E191" s="127" t="s">
        <v>61</v>
      </c>
      <c r="F191" s="76" t="s">
        <v>523</v>
      </c>
      <c r="G191" s="127" t="s">
        <v>64</v>
      </c>
      <c r="H191" s="75" t="s">
        <v>6350</v>
      </c>
      <c r="I191" s="15">
        <v>44</v>
      </c>
      <c r="J191" s="15">
        <v>45</v>
      </c>
      <c r="K191" s="15">
        <v>47</v>
      </c>
      <c r="L191" s="15">
        <v>13</v>
      </c>
      <c r="M191" s="79">
        <v>23.265000000000001</v>
      </c>
      <c r="N191" s="130">
        <v>23.265000000000001</v>
      </c>
      <c r="O191" s="63">
        <v>2530</v>
      </c>
      <c r="P191" s="64">
        <f>Table22457891011234567891011121314151617181920212223242526272829303132333435363738394041424344454647484950515253[[#This Row],[PEMBULATAN]]*O191</f>
        <v>58860.450000000004</v>
      </c>
    </row>
    <row r="192" spans="1:16" ht="25.5" customHeight="1" x14ac:dyDescent="0.2">
      <c r="A192" s="133"/>
      <c r="B192" s="134"/>
      <c r="C192" s="71" t="s">
        <v>6894</v>
      </c>
      <c r="D192" s="76" t="s">
        <v>69</v>
      </c>
      <c r="E192" s="127" t="s">
        <v>61</v>
      </c>
      <c r="F192" s="76" t="s">
        <v>523</v>
      </c>
      <c r="G192" s="127" t="s">
        <v>64</v>
      </c>
      <c r="H192" s="75" t="s">
        <v>6350</v>
      </c>
      <c r="I192" s="15">
        <v>44</v>
      </c>
      <c r="J192" s="15">
        <v>45</v>
      </c>
      <c r="K192" s="15">
        <v>47</v>
      </c>
      <c r="L192" s="15">
        <v>13</v>
      </c>
      <c r="M192" s="79">
        <v>23.265000000000001</v>
      </c>
      <c r="N192" s="130">
        <v>23.265000000000001</v>
      </c>
      <c r="O192" s="63">
        <v>2530</v>
      </c>
      <c r="P192" s="64">
        <f>Table22457891011234567891011121314151617181920212223242526272829303132333435363738394041424344454647484950515253[[#This Row],[PEMBULATAN]]*O192</f>
        <v>58860.450000000004</v>
      </c>
    </row>
    <row r="193" spans="1:16" ht="25.5" customHeight="1" x14ac:dyDescent="0.2">
      <c r="A193" s="133"/>
      <c r="B193" s="134"/>
      <c r="C193" s="71" t="s">
        <v>6895</v>
      </c>
      <c r="D193" s="76" t="s">
        <v>69</v>
      </c>
      <c r="E193" s="127" t="s">
        <v>61</v>
      </c>
      <c r="F193" s="76" t="s">
        <v>523</v>
      </c>
      <c r="G193" s="127" t="s">
        <v>64</v>
      </c>
      <c r="H193" s="75" t="s">
        <v>6350</v>
      </c>
      <c r="I193" s="15">
        <v>44</v>
      </c>
      <c r="J193" s="15">
        <v>45</v>
      </c>
      <c r="K193" s="15">
        <v>47</v>
      </c>
      <c r="L193" s="15">
        <v>13</v>
      </c>
      <c r="M193" s="79">
        <v>23.265000000000001</v>
      </c>
      <c r="N193" s="130">
        <v>23.265000000000001</v>
      </c>
      <c r="O193" s="63">
        <v>2530</v>
      </c>
      <c r="P193" s="64">
        <f>Table22457891011234567891011121314151617181920212223242526272829303132333435363738394041424344454647484950515253[[#This Row],[PEMBULATAN]]*O193</f>
        <v>58860.450000000004</v>
      </c>
    </row>
    <row r="194" spans="1:16" ht="25.5" customHeight="1" x14ac:dyDescent="0.2">
      <c r="A194" s="133"/>
      <c r="B194" s="134"/>
      <c r="C194" s="71" t="s">
        <v>6896</v>
      </c>
      <c r="D194" s="76" t="s">
        <v>69</v>
      </c>
      <c r="E194" s="127" t="s">
        <v>61</v>
      </c>
      <c r="F194" s="76" t="s">
        <v>523</v>
      </c>
      <c r="G194" s="127" t="s">
        <v>64</v>
      </c>
      <c r="H194" s="75" t="s">
        <v>6350</v>
      </c>
      <c r="I194" s="15">
        <v>44</v>
      </c>
      <c r="J194" s="15">
        <v>45</v>
      </c>
      <c r="K194" s="15">
        <v>47</v>
      </c>
      <c r="L194" s="15">
        <v>13</v>
      </c>
      <c r="M194" s="79">
        <v>23.265000000000001</v>
      </c>
      <c r="N194" s="130">
        <v>23.265000000000001</v>
      </c>
      <c r="O194" s="63">
        <v>2530</v>
      </c>
      <c r="P194" s="64">
        <f>Table22457891011234567891011121314151617181920212223242526272829303132333435363738394041424344454647484950515253[[#This Row],[PEMBULATAN]]*O194</f>
        <v>58860.450000000004</v>
      </c>
    </row>
    <row r="195" spans="1:16" ht="25.5" customHeight="1" x14ac:dyDescent="0.2">
      <c r="A195" s="133"/>
      <c r="B195" s="134"/>
      <c r="C195" s="71" t="s">
        <v>6897</v>
      </c>
      <c r="D195" s="76" t="s">
        <v>69</v>
      </c>
      <c r="E195" s="127" t="s">
        <v>61</v>
      </c>
      <c r="F195" s="76" t="s">
        <v>523</v>
      </c>
      <c r="G195" s="127" t="s">
        <v>64</v>
      </c>
      <c r="H195" s="75" t="s">
        <v>6350</v>
      </c>
      <c r="I195" s="15">
        <v>53</v>
      </c>
      <c r="J195" s="15">
        <v>30</v>
      </c>
      <c r="K195" s="15">
        <v>40</v>
      </c>
      <c r="L195" s="15">
        <v>4</v>
      </c>
      <c r="M195" s="79">
        <v>15.9</v>
      </c>
      <c r="N195" s="130">
        <v>15.9</v>
      </c>
      <c r="O195" s="63">
        <v>2530</v>
      </c>
      <c r="P195" s="64">
        <f>Table22457891011234567891011121314151617181920212223242526272829303132333435363738394041424344454647484950515253[[#This Row],[PEMBULATAN]]*O195</f>
        <v>40227</v>
      </c>
    </row>
    <row r="196" spans="1:16" ht="25.5" customHeight="1" x14ac:dyDescent="0.2">
      <c r="A196" s="133"/>
      <c r="B196" s="134"/>
      <c r="C196" s="71" t="s">
        <v>6898</v>
      </c>
      <c r="D196" s="76" t="s">
        <v>69</v>
      </c>
      <c r="E196" s="127" t="s">
        <v>61</v>
      </c>
      <c r="F196" s="76" t="s">
        <v>523</v>
      </c>
      <c r="G196" s="127" t="s">
        <v>64</v>
      </c>
      <c r="H196" s="75" t="s">
        <v>6350</v>
      </c>
      <c r="I196" s="15">
        <v>44</v>
      </c>
      <c r="J196" s="15">
        <v>45</v>
      </c>
      <c r="K196" s="15">
        <v>47</v>
      </c>
      <c r="L196" s="15">
        <v>13</v>
      </c>
      <c r="M196" s="79">
        <v>23.265000000000001</v>
      </c>
      <c r="N196" s="130">
        <v>23.265000000000001</v>
      </c>
      <c r="O196" s="63">
        <v>2530</v>
      </c>
      <c r="P196" s="64">
        <f>Table22457891011234567891011121314151617181920212223242526272829303132333435363738394041424344454647484950515253[[#This Row],[PEMBULATAN]]*O196</f>
        <v>58860.450000000004</v>
      </c>
    </row>
    <row r="197" spans="1:16" ht="25.5" customHeight="1" x14ac:dyDescent="0.2">
      <c r="A197" s="133"/>
      <c r="B197" s="134"/>
      <c r="C197" s="71" t="s">
        <v>6899</v>
      </c>
      <c r="D197" s="76" t="s">
        <v>69</v>
      </c>
      <c r="E197" s="127" t="s">
        <v>61</v>
      </c>
      <c r="F197" s="76" t="s">
        <v>523</v>
      </c>
      <c r="G197" s="127" t="s">
        <v>64</v>
      </c>
      <c r="H197" s="75" t="s">
        <v>6350</v>
      </c>
      <c r="I197" s="15">
        <v>44</v>
      </c>
      <c r="J197" s="15">
        <v>45</v>
      </c>
      <c r="K197" s="15">
        <v>47</v>
      </c>
      <c r="L197" s="15">
        <v>13</v>
      </c>
      <c r="M197" s="79">
        <v>23.265000000000001</v>
      </c>
      <c r="N197" s="130">
        <v>23.265000000000001</v>
      </c>
      <c r="O197" s="63">
        <v>2530</v>
      </c>
      <c r="P197" s="64">
        <f>Table22457891011234567891011121314151617181920212223242526272829303132333435363738394041424344454647484950515253[[#This Row],[PEMBULATAN]]*O197</f>
        <v>58860.450000000004</v>
      </c>
    </row>
    <row r="198" spans="1:16" ht="25.5" customHeight="1" x14ac:dyDescent="0.2">
      <c r="A198" s="133"/>
      <c r="B198" s="134"/>
      <c r="C198" s="71" t="s">
        <v>6900</v>
      </c>
      <c r="D198" s="76" t="s">
        <v>69</v>
      </c>
      <c r="E198" s="127" t="s">
        <v>61</v>
      </c>
      <c r="F198" s="76" t="s">
        <v>523</v>
      </c>
      <c r="G198" s="127" t="s">
        <v>64</v>
      </c>
      <c r="H198" s="75" t="s">
        <v>6350</v>
      </c>
      <c r="I198" s="15">
        <v>44</v>
      </c>
      <c r="J198" s="15">
        <v>45</v>
      </c>
      <c r="K198" s="15">
        <v>47</v>
      </c>
      <c r="L198" s="15">
        <v>13</v>
      </c>
      <c r="M198" s="79">
        <v>23.265000000000001</v>
      </c>
      <c r="N198" s="130">
        <v>23.265000000000001</v>
      </c>
      <c r="O198" s="63">
        <v>2530</v>
      </c>
      <c r="P198" s="64">
        <f>Table22457891011234567891011121314151617181920212223242526272829303132333435363738394041424344454647484950515253[[#This Row],[PEMBULATAN]]*O198</f>
        <v>58860.450000000004</v>
      </c>
    </row>
    <row r="199" spans="1:16" ht="25.5" customHeight="1" x14ac:dyDescent="0.2">
      <c r="A199" s="133"/>
      <c r="B199" s="134"/>
      <c r="C199" s="71" t="s">
        <v>6901</v>
      </c>
      <c r="D199" s="76" t="s">
        <v>69</v>
      </c>
      <c r="E199" s="127" t="s">
        <v>61</v>
      </c>
      <c r="F199" s="76" t="s">
        <v>523</v>
      </c>
      <c r="G199" s="127" t="s">
        <v>64</v>
      </c>
      <c r="H199" s="75" t="s">
        <v>6350</v>
      </c>
      <c r="I199" s="15">
        <v>44</v>
      </c>
      <c r="J199" s="15">
        <v>45</v>
      </c>
      <c r="K199" s="15">
        <v>47</v>
      </c>
      <c r="L199" s="15">
        <v>13</v>
      </c>
      <c r="M199" s="79">
        <v>23.265000000000001</v>
      </c>
      <c r="N199" s="130">
        <v>23.265000000000001</v>
      </c>
      <c r="O199" s="63">
        <v>2530</v>
      </c>
      <c r="P199" s="64">
        <f>Table22457891011234567891011121314151617181920212223242526272829303132333435363738394041424344454647484950515253[[#This Row],[PEMBULATAN]]*O199</f>
        <v>58860.450000000004</v>
      </c>
    </row>
    <row r="200" spans="1:16" ht="25.5" customHeight="1" x14ac:dyDescent="0.2">
      <c r="A200" s="133"/>
      <c r="B200" s="134"/>
      <c r="C200" s="71" t="s">
        <v>6902</v>
      </c>
      <c r="D200" s="76" t="s">
        <v>69</v>
      </c>
      <c r="E200" s="127" t="s">
        <v>61</v>
      </c>
      <c r="F200" s="76" t="s">
        <v>523</v>
      </c>
      <c r="G200" s="127" t="s">
        <v>64</v>
      </c>
      <c r="H200" s="75" t="s">
        <v>6350</v>
      </c>
      <c r="I200" s="15">
        <v>30</v>
      </c>
      <c r="J200" s="15">
        <v>37</v>
      </c>
      <c r="K200" s="15">
        <v>37</v>
      </c>
      <c r="L200" s="15">
        <v>4</v>
      </c>
      <c r="M200" s="79">
        <v>10.2675</v>
      </c>
      <c r="N200" s="130">
        <v>10.2675</v>
      </c>
      <c r="O200" s="63">
        <v>2530</v>
      </c>
      <c r="P200" s="64">
        <f>Table22457891011234567891011121314151617181920212223242526272829303132333435363738394041424344454647484950515253[[#This Row],[PEMBULATAN]]*O200</f>
        <v>25976.775000000001</v>
      </c>
    </row>
    <row r="201" spans="1:16" ht="25.5" customHeight="1" x14ac:dyDescent="0.2">
      <c r="A201" s="133"/>
      <c r="B201" s="134"/>
      <c r="C201" s="71" t="s">
        <v>6903</v>
      </c>
      <c r="D201" s="76" t="s">
        <v>69</v>
      </c>
      <c r="E201" s="127" t="s">
        <v>61</v>
      </c>
      <c r="F201" s="76" t="s">
        <v>523</v>
      </c>
      <c r="G201" s="127" t="s">
        <v>64</v>
      </c>
      <c r="H201" s="75" t="s">
        <v>6350</v>
      </c>
      <c r="I201" s="15">
        <v>44</v>
      </c>
      <c r="J201" s="15">
        <v>45</v>
      </c>
      <c r="K201" s="15">
        <v>47</v>
      </c>
      <c r="L201" s="15">
        <v>13</v>
      </c>
      <c r="M201" s="79">
        <v>23.265000000000001</v>
      </c>
      <c r="N201" s="130">
        <v>23.265000000000001</v>
      </c>
      <c r="O201" s="63">
        <v>2530</v>
      </c>
      <c r="P201" s="64">
        <f>Table22457891011234567891011121314151617181920212223242526272829303132333435363738394041424344454647484950515253[[#This Row],[PEMBULATAN]]*O201</f>
        <v>58860.450000000004</v>
      </c>
    </row>
    <row r="202" spans="1:16" ht="25.5" customHeight="1" x14ac:dyDescent="0.2">
      <c r="A202" s="133"/>
      <c r="B202" s="134"/>
      <c r="C202" s="71" t="s">
        <v>6904</v>
      </c>
      <c r="D202" s="76" t="s">
        <v>69</v>
      </c>
      <c r="E202" s="127" t="s">
        <v>61</v>
      </c>
      <c r="F202" s="76" t="s">
        <v>523</v>
      </c>
      <c r="G202" s="127" t="s">
        <v>64</v>
      </c>
      <c r="H202" s="75" t="s">
        <v>6350</v>
      </c>
      <c r="I202" s="15">
        <v>44</v>
      </c>
      <c r="J202" s="15">
        <v>45</v>
      </c>
      <c r="K202" s="15">
        <v>47</v>
      </c>
      <c r="L202" s="15">
        <v>13</v>
      </c>
      <c r="M202" s="79">
        <v>23.265000000000001</v>
      </c>
      <c r="N202" s="130">
        <v>23.265000000000001</v>
      </c>
      <c r="O202" s="63">
        <v>2530</v>
      </c>
      <c r="P202" s="64">
        <f>Table22457891011234567891011121314151617181920212223242526272829303132333435363738394041424344454647484950515253[[#This Row],[PEMBULATAN]]*O202</f>
        <v>58860.450000000004</v>
      </c>
    </row>
    <row r="203" spans="1:16" ht="25.5" customHeight="1" x14ac:dyDescent="0.2">
      <c r="A203" s="133"/>
      <c r="B203" s="134"/>
      <c r="C203" s="71" t="s">
        <v>6905</v>
      </c>
      <c r="D203" s="76" t="s">
        <v>69</v>
      </c>
      <c r="E203" s="127" t="s">
        <v>61</v>
      </c>
      <c r="F203" s="76" t="s">
        <v>523</v>
      </c>
      <c r="G203" s="127" t="s">
        <v>64</v>
      </c>
      <c r="H203" s="75" t="s">
        <v>6350</v>
      </c>
      <c r="I203" s="15">
        <v>96</v>
      </c>
      <c r="J203" s="15">
        <v>53</v>
      </c>
      <c r="K203" s="15">
        <v>30</v>
      </c>
      <c r="L203" s="15">
        <v>3</v>
      </c>
      <c r="M203" s="79">
        <v>38.159999999999997</v>
      </c>
      <c r="N203" s="130">
        <v>38.159999999999997</v>
      </c>
      <c r="O203" s="63">
        <v>2530</v>
      </c>
      <c r="P203" s="64">
        <f>Table22457891011234567891011121314151617181920212223242526272829303132333435363738394041424344454647484950515253[[#This Row],[PEMBULATAN]]*O203</f>
        <v>96544.799999999988</v>
      </c>
    </row>
    <row r="204" spans="1:16" ht="25.5" customHeight="1" x14ac:dyDescent="0.2">
      <c r="A204" s="133"/>
      <c r="B204" s="134"/>
      <c r="C204" s="71" t="s">
        <v>6906</v>
      </c>
      <c r="D204" s="76" t="s">
        <v>69</v>
      </c>
      <c r="E204" s="127" t="s">
        <v>61</v>
      </c>
      <c r="F204" s="76" t="s">
        <v>523</v>
      </c>
      <c r="G204" s="127" t="s">
        <v>64</v>
      </c>
      <c r="H204" s="75" t="s">
        <v>6350</v>
      </c>
      <c r="I204" s="15">
        <v>96</v>
      </c>
      <c r="J204" s="15">
        <v>53</v>
      </c>
      <c r="K204" s="15">
        <v>30</v>
      </c>
      <c r="L204" s="15">
        <v>3</v>
      </c>
      <c r="M204" s="79">
        <v>38.159999999999997</v>
      </c>
      <c r="N204" s="130">
        <v>38.159999999999997</v>
      </c>
      <c r="O204" s="63">
        <v>2530</v>
      </c>
      <c r="P204" s="64">
        <f>Table22457891011234567891011121314151617181920212223242526272829303132333435363738394041424344454647484950515253[[#This Row],[PEMBULATAN]]*O204</f>
        <v>96544.799999999988</v>
      </c>
    </row>
    <row r="205" spans="1:16" ht="25.5" customHeight="1" x14ac:dyDescent="0.2">
      <c r="A205" s="133"/>
      <c r="B205" s="134"/>
      <c r="C205" s="71" t="s">
        <v>6907</v>
      </c>
      <c r="D205" s="76" t="s">
        <v>69</v>
      </c>
      <c r="E205" s="127" t="s">
        <v>61</v>
      </c>
      <c r="F205" s="76" t="s">
        <v>523</v>
      </c>
      <c r="G205" s="127" t="s">
        <v>64</v>
      </c>
      <c r="H205" s="75" t="s">
        <v>6350</v>
      </c>
      <c r="I205" s="15">
        <v>96</v>
      </c>
      <c r="J205" s="15">
        <v>53</v>
      </c>
      <c r="K205" s="15">
        <v>30</v>
      </c>
      <c r="L205" s="15">
        <v>3</v>
      </c>
      <c r="M205" s="79">
        <v>38.159999999999997</v>
      </c>
      <c r="N205" s="130">
        <v>38.159999999999997</v>
      </c>
      <c r="O205" s="63">
        <v>2530</v>
      </c>
      <c r="P205" s="64">
        <f>Table22457891011234567891011121314151617181920212223242526272829303132333435363738394041424344454647484950515253[[#This Row],[PEMBULATAN]]*O205</f>
        <v>96544.799999999988</v>
      </c>
    </row>
    <row r="206" spans="1:16" ht="25.5" customHeight="1" x14ac:dyDescent="0.2">
      <c r="A206" s="133"/>
      <c r="B206" s="134"/>
      <c r="C206" s="71" t="s">
        <v>6908</v>
      </c>
      <c r="D206" s="76" t="s">
        <v>69</v>
      </c>
      <c r="E206" s="127" t="s">
        <v>61</v>
      </c>
      <c r="F206" s="76" t="s">
        <v>523</v>
      </c>
      <c r="G206" s="127" t="s">
        <v>64</v>
      </c>
      <c r="H206" s="75" t="s">
        <v>6350</v>
      </c>
      <c r="I206" s="15">
        <v>40</v>
      </c>
      <c r="J206" s="15">
        <v>30</v>
      </c>
      <c r="K206" s="15">
        <v>38</v>
      </c>
      <c r="L206" s="15">
        <v>4</v>
      </c>
      <c r="M206" s="79">
        <v>11.4</v>
      </c>
      <c r="N206" s="130">
        <v>12</v>
      </c>
      <c r="O206" s="63">
        <v>2530</v>
      </c>
      <c r="P206" s="64">
        <f>Table22457891011234567891011121314151617181920212223242526272829303132333435363738394041424344454647484950515253[[#This Row],[PEMBULATAN]]*O206</f>
        <v>30360</v>
      </c>
    </row>
    <row r="207" spans="1:16" ht="25.5" customHeight="1" x14ac:dyDescent="0.2">
      <c r="A207" s="133"/>
      <c r="B207" s="134"/>
      <c r="C207" s="71" t="s">
        <v>6909</v>
      </c>
      <c r="D207" s="76" t="s">
        <v>69</v>
      </c>
      <c r="E207" s="127" t="s">
        <v>61</v>
      </c>
      <c r="F207" s="76" t="s">
        <v>523</v>
      </c>
      <c r="G207" s="127" t="s">
        <v>64</v>
      </c>
      <c r="H207" s="75" t="s">
        <v>6350</v>
      </c>
      <c r="I207" s="15">
        <v>50</v>
      </c>
      <c r="J207" s="15">
        <v>40</v>
      </c>
      <c r="K207" s="15">
        <v>42</v>
      </c>
      <c r="L207" s="15">
        <v>3</v>
      </c>
      <c r="M207" s="79">
        <v>21</v>
      </c>
      <c r="N207" s="130">
        <v>21</v>
      </c>
      <c r="O207" s="63">
        <v>2530</v>
      </c>
      <c r="P207" s="64">
        <f>Table22457891011234567891011121314151617181920212223242526272829303132333435363738394041424344454647484950515253[[#This Row],[PEMBULATAN]]*O207</f>
        <v>53130</v>
      </c>
    </row>
    <row r="208" spans="1:16" ht="25.5" customHeight="1" x14ac:dyDescent="0.2">
      <c r="A208" s="133"/>
      <c r="B208" s="134"/>
      <c r="C208" s="71" t="s">
        <v>6910</v>
      </c>
      <c r="D208" s="76" t="s">
        <v>69</v>
      </c>
      <c r="E208" s="127" t="s">
        <v>61</v>
      </c>
      <c r="F208" s="76" t="s">
        <v>523</v>
      </c>
      <c r="G208" s="127" t="s">
        <v>64</v>
      </c>
      <c r="H208" s="75" t="s">
        <v>6350</v>
      </c>
      <c r="I208" s="15">
        <v>50</v>
      </c>
      <c r="J208" s="15">
        <v>40</v>
      </c>
      <c r="K208" s="15">
        <v>42</v>
      </c>
      <c r="L208" s="15">
        <v>3</v>
      </c>
      <c r="M208" s="79">
        <v>21</v>
      </c>
      <c r="N208" s="130">
        <v>21</v>
      </c>
      <c r="O208" s="63">
        <v>2530</v>
      </c>
      <c r="P208" s="64">
        <f>Table22457891011234567891011121314151617181920212223242526272829303132333435363738394041424344454647484950515253[[#This Row],[PEMBULATAN]]*O208</f>
        <v>53130</v>
      </c>
    </row>
    <row r="209" spans="1:16" ht="25.5" customHeight="1" x14ac:dyDescent="0.2">
      <c r="A209" s="133"/>
      <c r="B209" s="134"/>
      <c r="C209" s="71" t="s">
        <v>6911</v>
      </c>
      <c r="D209" s="76" t="s">
        <v>69</v>
      </c>
      <c r="E209" s="127" t="s">
        <v>61</v>
      </c>
      <c r="F209" s="76" t="s">
        <v>523</v>
      </c>
      <c r="G209" s="127" t="s">
        <v>64</v>
      </c>
      <c r="H209" s="75" t="s">
        <v>6350</v>
      </c>
      <c r="I209" s="15">
        <v>50</v>
      </c>
      <c r="J209" s="15">
        <v>40</v>
      </c>
      <c r="K209" s="15">
        <v>42</v>
      </c>
      <c r="L209" s="15">
        <v>3</v>
      </c>
      <c r="M209" s="79">
        <v>21</v>
      </c>
      <c r="N209" s="130">
        <v>21</v>
      </c>
      <c r="O209" s="63">
        <v>2530</v>
      </c>
      <c r="P209" s="64">
        <f>Table22457891011234567891011121314151617181920212223242526272829303132333435363738394041424344454647484950515253[[#This Row],[PEMBULATAN]]*O209</f>
        <v>53130</v>
      </c>
    </row>
    <row r="210" spans="1:16" ht="25.5" customHeight="1" x14ac:dyDescent="0.2">
      <c r="A210" s="133"/>
      <c r="B210" s="134"/>
      <c r="C210" s="71" t="s">
        <v>6912</v>
      </c>
      <c r="D210" s="76" t="s">
        <v>69</v>
      </c>
      <c r="E210" s="127" t="s">
        <v>61</v>
      </c>
      <c r="F210" s="76" t="s">
        <v>523</v>
      </c>
      <c r="G210" s="127" t="s">
        <v>64</v>
      </c>
      <c r="H210" s="75" t="s">
        <v>6350</v>
      </c>
      <c r="I210" s="15">
        <v>50</v>
      </c>
      <c r="J210" s="15">
        <v>40</v>
      </c>
      <c r="K210" s="15">
        <v>42</v>
      </c>
      <c r="L210" s="15">
        <v>3</v>
      </c>
      <c r="M210" s="79">
        <v>21</v>
      </c>
      <c r="N210" s="130">
        <v>21</v>
      </c>
      <c r="O210" s="63">
        <v>2530</v>
      </c>
      <c r="P210" s="64">
        <f>Table22457891011234567891011121314151617181920212223242526272829303132333435363738394041424344454647484950515253[[#This Row],[PEMBULATAN]]*O210</f>
        <v>53130</v>
      </c>
    </row>
    <row r="211" spans="1:16" ht="25.5" customHeight="1" x14ac:dyDescent="0.2">
      <c r="A211" s="133"/>
      <c r="B211" s="134"/>
      <c r="C211" s="71" t="s">
        <v>6913</v>
      </c>
      <c r="D211" s="76" t="s">
        <v>69</v>
      </c>
      <c r="E211" s="127" t="s">
        <v>61</v>
      </c>
      <c r="F211" s="76" t="s">
        <v>523</v>
      </c>
      <c r="G211" s="127" t="s">
        <v>64</v>
      </c>
      <c r="H211" s="75" t="s">
        <v>6350</v>
      </c>
      <c r="I211" s="15">
        <v>50</v>
      </c>
      <c r="J211" s="15">
        <v>40</v>
      </c>
      <c r="K211" s="15">
        <v>42</v>
      </c>
      <c r="L211" s="15">
        <v>3</v>
      </c>
      <c r="M211" s="79">
        <v>21</v>
      </c>
      <c r="N211" s="130">
        <v>21</v>
      </c>
      <c r="O211" s="63">
        <v>2530</v>
      </c>
      <c r="P211" s="64">
        <f>Table22457891011234567891011121314151617181920212223242526272829303132333435363738394041424344454647484950515253[[#This Row],[PEMBULATAN]]*O211</f>
        <v>53130</v>
      </c>
    </row>
    <row r="212" spans="1:16" ht="25.5" customHeight="1" x14ac:dyDescent="0.2">
      <c r="A212" s="133"/>
      <c r="B212" s="134"/>
      <c r="C212" s="71" t="s">
        <v>6914</v>
      </c>
      <c r="D212" s="76" t="s">
        <v>69</v>
      </c>
      <c r="E212" s="127" t="s">
        <v>61</v>
      </c>
      <c r="F212" s="76" t="s">
        <v>523</v>
      </c>
      <c r="G212" s="127" t="s">
        <v>64</v>
      </c>
      <c r="H212" s="75" t="s">
        <v>6350</v>
      </c>
      <c r="I212" s="15">
        <v>56</v>
      </c>
      <c r="J212" s="15">
        <v>40</v>
      </c>
      <c r="K212" s="15">
        <v>40</v>
      </c>
      <c r="L212" s="15">
        <v>13</v>
      </c>
      <c r="M212" s="79">
        <v>22.4</v>
      </c>
      <c r="N212" s="130">
        <v>23</v>
      </c>
      <c r="O212" s="63">
        <v>2530</v>
      </c>
      <c r="P212" s="64">
        <f>Table22457891011234567891011121314151617181920212223242526272829303132333435363738394041424344454647484950515253[[#This Row],[PEMBULATAN]]*O212</f>
        <v>58190</v>
      </c>
    </row>
    <row r="213" spans="1:16" ht="25.5" customHeight="1" x14ac:dyDescent="0.2">
      <c r="A213" s="133"/>
      <c r="B213" s="134"/>
      <c r="C213" s="71" t="s">
        <v>6915</v>
      </c>
      <c r="D213" s="76" t="s">
        <v>69</v>
      </c>
      <c r="E213" s="127" t="s">
        <v>61</v>
      </c>
      <c r="F213" s="76" t="s">
        <v>523</v>
      </c>
      <c r="G213" s="127" t="s">
        <v>64</v>
      </c>
      <c r="H213" s="75" t="s">
        <v>6350</v>
      </c>
      <c r="I213" s="15">
        <v>38</v>
      </c>
      <c r="J213" s="15">
        <v>15</v>
      </c>
      <c r="K213" s="15">
        <v>9</v>
      </c>
      <c r="L213" s="15">
        <v>3</v>
      </c>
      <c r="M213" s="79">
        <v>1.2825</v>
      </c>
      <c r="N213" s="130">
        <v>3</v>
      </c>
      <c r="O213" s="63">
        <v>2530</v>
      </c>
      <c r="P213" s="64">
        <f>Table22457891011234567891011121314151617181920212223242526272829303132333435363738394041424344454647484950515253[[#This Row],[PEMBULATAN]]*O213</f>
        <v>7590</v>
      </c>
    </row>
    <row r="214" spans="1:16" ht="25.5" customHeight="1" x14ac:dyDescent="0.2">
      <c r="A214" s="133"/>
      <c r="B214" s="134"/>
      <c r="C214" s="71" t="s">
        <v>6916</v>
      </c>
      <c r="D214" s="76" t="s">
        <v>69</v>
      </c>
      <c r="E214" s="127" t="s">
        <v>61</v>
      </c>
      <c r="F214" s="76" t="s">
        <v>523</v>
      </c>
      <c r="G214" s="127" t="s">
        <v>64</v>
      </c>
      <c r="H214" s="75" t="s">
        <v>6350</v>
      </c>
      <c r="I214" s="15">
        <v>38</v>
      </c>
      <c r="J214" s="15">
        <v>15</v>
      </c>
      <c r="K214" s="15">
        <v>9</v>
      </c>
      <c r="L214" s="15">
        <v>3</v>
      </c>
      <c r="M214" s="79">
        <v>1.2825</v>
      </c>
      <c r="N214" s="130">
        <v>3</v>
      </c>
      <c r="O214" s="63">
        <v>2530</v>
      </c>
      <c r="P214" s="64">
        <f>Table22457891011234567891011121314151617181920212223242526272829303132333435363738394041424344454647484950515253[[#This Row],[PEMBULATAN]]*O214</f>
        <v>7590</v>
      </c>
    </row>
    <row r="215" spans="1:16" ht="25.5" customHeight="1" x14ac:dyDescent="0.2">
      <c r="A215" s="133"/>
      <c r="B215" s="134"/>
      <c r="C215" s="71" t="s">
        <v>6917</v>
      </c>
      <c r="D215" s="76" t="s">
        <v>69</v>
      </c>
      <c r="E215" s="127" t="s">
        <v>61</v>
      </c>
      <c r="F215" s="76" t="s">
        <v>523</v>
      </c>
      <c r="G215" s="127" t="s">
        <v>64</v>
      </c>
      <c r="H215" s="75" t="s">
        <v>6350</v>
      </c>
      <c r="I215" s="15">
        <v>45</v>
      </c>
      <c r="J215" s="15">
        <v>45</v>
      </c>
      <c r="K215" s="15">
        <v>45</v>
      </c>
      <c r="L215" s="15">
        <v>13</v>
      </c>
      <c r="M215" s="79">
        <v>22.78125</v>
      </c>
      <c r="N215" s="130">
        <v>22.78125</v>
      </c>
      <c r="O215" s="63">
        <v>2530</v>
      </c>
      <c r="P215" s="64">
        <f>Table22457891011234567891011121314151617181920212223242526272829303132333435363738394041424344454647484950515253[[#This Row],[PEMBULATAN]]*O215</f>
        <v>57636.5625</v>
      </c>
    </row>
    <row r="216" spans="1:16" ht="25.5" customHeight="1" x14ac:dyDescent="0.2">
      <c r="A216" s="133"/>
      <c r="B216" s="134"/>
      <c r="C216" s="71" t="s">
        <v>6918</v>
      </c>
      <c r="D216" s="76" t="s">
        <v>69</v>
      </c>
      <c r="E216" s="127" t="s">
        <v>61</v>
      </c>
      <c r="F216" s="76" t="s">
        <v>523</v>
      </c>
      <c r="G216" s="127" t="s">
        <v>64</v>
      </c>
      <c r="H216" s="75" t="s">
        <v>6350</v>
      </c>
      <c r="I216" s="15">
        <v>62</v>
      </c>
      <c r="J216" s="15">
        <v>42</v>
      </c>
      <c r="K216" s="15">
        <v>42</v>
      </c>
      <c r="L216" s="15">
        <v>13</v>
      </c>
      <c r="M216" s="79">
        <v>27.341999999999999</v>
      </c>
      <c r="N216" s="130">
        <v>28</v>
      </c>
      <c r="O216" s="63">
        <v>2530</v>
      </c>
      <c r="P216" s="64">
        <f>Table22457891011234567891011121314151617181920212223242526272829303132333435363738394041424344454647484950515253[[#This Row],[PEMBULATAN]]*O216</f>
        <v>70840</v>
      </c>
    </row>
    <row r="217" spans="1:16" ht="25.5" customHeight="1" x14ac:dyDescent="0.2">
      <c r="A217" s="133"/>
      <c r="B217" s="134"/>
      <c r="C217" s="71" t="s">
        <v>6919</v>
      </c>
      <c r="D217" s="76" t="s">
        <v>69</v>
      </c>
      <c r="E217" s="127" t="s">
        <v>61</v>
      </c>
      <c r="F217" s="76" t="s">
        <v>523</v>
      </c>
      <c r="G217" s="127" t="s">
        <v>64</v>
      </c>
      <c r="H217" s="75" t="s">
        <v>6350</v>
      </c>
      <c r="I217" s="15">
        <v>150</v>
      </c>
      <c r="J217" s="15">
        <v>64</v>
      </c>
      <c r="K217" s="15">
        <v>9</v>
      </c>
      <c r="L217" s="15">
        <v>13</v>
      </c>
      <c r="M217" s="79">
        <v>21.6</v>
      </c>
      <c r="N217" s="130">
        <v>21.6</v>
      </c>
      <c r="O217" s="63">
        <v>2530</v>
      </c>
      <c r="P217" s="64">
        <f>Table22457891011234567891011121314151617181920212223242526272829303132333435363738394041424344454647484950515253[[#This Row],[PEMBULATAN]]*O217</f>
        <v>54648</v>
      </c>
    </row>
    <row r="218" spans="1:16" ht="25.5" customHeight="1" x14ac:dyDescent="0.2">
      <c r="A218" s="133"/>
      <c r="B218" s="134"/>
      <c r="C218" s="71" t="s">
        <v>6920</v>
      </c>
      <c r="D218" s="76" t="s">
        <v>69</v>
      </c>
      <c r="E218" s="127" t="s">
        <v>61</v>
      </c>
      <c r="F218" s="76" t="s">
        <v>523</v>
      </c>
      <c r="G218" s="127" t="s">
        <v>64</v>
      </c>
      <c r="H218" s="75" t="s">
        <v>6350</v>
      </c>
      <c r="I218" s="15">
        <v>150</v>
      </c>
      <c r="J218" s="15">
        <v>64</v>
      </c>
      <c r="K218" s="15">
        <v>9</v>
      </c>
      <c r="L218" s="15">
        <v>13</v>
      </c>
      <c r="M218" s="79">
        <v>21.6</v>
      </c>
      <c r="N218" s="130">
        <v>21.6</v>
      </c>
      <c r="O218" s="63">
        <v>2530</v>
      </c>
      <c r="P218" s="64">
        <f>Table22457891011234567891011121314151617181920212223242526272829303132333435363738394041424344454647484950515253[[#This Row],[PEMBULATAN]]*O218</f>
        <v>54648</v>
      </c>
    </row>
    <row r="219" spans="1:16" ht="25.5" customHeight="1" x14ac:dyDescent="0.2">
      <c r="A219" s="133"/>
      <c r="B219" s="134"/>
      <c r="C219" s="71" t="s">
        <v>6921</v>
      </c>
      <c r="D219" s="76" t="s">
        <v>69</v>
      </c>
      <c r="E219" s="127" t="s">
        <v>61</v>
      </c>
      <c r="F219" s="76" t="s">
        <v>523</v>
      </c>
      <c r="G219" s="127" t="s">
        <v>64</v>
      </c>
      <c r="H219" s="75" t="s">
        <v>6350</v>
      </c>
      <c r="I219" s="15">
        <v>150</v>
      </c>
      <c r="J219" s="15">
        <v>64</v>
      </c>
      <c r="K219" s="15">
        <v>9</v>
      </c>
      <c r="L219" s="15">
        <v>13</v>
      </c>
      <c r="M219" s="79">
        <v>21.6</v>
      </c>
      <c r="N219" s="130">
        <v>21.6</v>
      </c>
      <c r="O219" s="63">
        <v>2530</v>
      </c>
      <c r="P219" s="64">
        <f>Table22457891011234567891011121314151617181920212223242526272829303132333435363738394041424344454647484950515253[[#This Row],[PEMBULATAN]]*O219</f>
        <v>54648</v>
      </c>
    </row>
    <row r="220" spans="1:16" ht="25.5" customHeight="1" x14ac:dyDescent="0.2">
      <c r="A220" s="133"/>
      <c r="B220" s="134"/>
      <c r="C220" s="71" t="s">
        <v>6922</v>
      </c>
      <c r="D220" s="76" t="s">
        <v>69</v>
      </c>
      <c r="E220" s="127" t="s">
        <v>61</v>
      </c>
      <c r="F220" s="76" t="s">
        <v>523</v>
      </c>
      <c r="G220" s="127" t="s">
        <v>64</v>
      </c>
      <c r="H220" s="75" t="s">
        <v>6350</v>
      </c>
      <c r="I220" s="15">
        <v>150</v>
      </c>
      <c r="J220" s="15">
        <v>64</v>
      </c>
      <c r="K220" s="15">
        <v>9</v>
      </c>
      <c r="L220" s="15">
        <v>13</v>
      </c>
      <c r="M220" s="79">
        <v>21.6</v>
      </c>
      <c r="N220" s="130">
        <v>21.6</v>
      </c>
      <c r="O220" s="63">
        <v>2530</v>
      </c>
      <c r="P220" s="64">
        <f>Table22457891011234567891011121314151617181920212223242526272829303132333435363738394041424344454647484950515253[[#This Row],[PEMBULATAN]]*O220</f>
        <v>54648</v>
      </c>
    </row>
    <row r="221" spans="1:16" ht="25.5" customHeight="1" x14ac:dyDescent="0.2">
      <c r="A221" s="133"/>
      <c r="B221" s="134"/>
      <c r="C221" s="71" t="s">
        <v>6923</v>
      </c>
      <c r="D221" s="76" t="s">
        <v>69</v>
      </c>
      <c r="E221" s="127" t="s">
        <v>61</v>
      </c>
      <c r="F221" s="76" t="s">
        <v>523</v>
      </c>
      <c r="G221" s="127" t="s">
        <v>64</v>
      </c>
      <c r="H221" s="75" t="s">
        <v>6350</v>
      </c>
      <c r="I221" s="15">
        <v>150</v>
      </c>
      <c r="J221" s="15">
        <v>64</v>
      </c>
      <c r="K221" s="15">
        <v>9</v>
      </c>
      <c r="L221" s="15">
        <v>13</v>
      </c>
      <c r="M221" s="79">
        <v>21.6</v>
      </c>
      <c r="N221" s="130">
        <v>21.6</v>
      </c>
      <c r="O221" s="63">
        <v>2530</v>
      </c>
      <c r="P221" s="64">
        <f>Table22457891011234567891011121314151617181920212223242526272829303132333435363738394041424344454647484950515253[[#This Row],[PEMBULATAN]]*O221</f>
        <v>54648</v>
      </c>
    </row>
    <row r="222" spans="1:16" ht="25.5" customHeight="1" x14ac:dyDescent="0.2">
      <c r="A222" s="133"/>
      <c r="B222" s="134"/>
      <c r="C222" s="71" t="s">
        <v>6924</v>
      </c>
      <c r="D222" s="76" t="s">
        <v>69</v>
      </c>
      <c r="E222" s="127" t="s">
        <v>61</v>
      </c>
      <c r="F222" s="76" t="s">
        <v>523</v>
      </c>
      <c r="G222" s="127" t="s">
        <v>64</v>
      </c>
      <c r="H222" s="75" t="s">
        <v>6350</v>
      </c>
      <c r="I222" s="15">
        <v>150</v>
      </c>
      <c r="J222" s="15">
        <v>64</v>
      </c>
      <c r="K222" s="15">
        <v>9</v>
      </c>
      <c r="L222" s="15">
        <v>13</v>
      </c>
      <c r="M222" s="79">
        <v>21.6</v>
      </c>
      <c r="N222" s="130">
        <v>21.6</v>
      </c>
      <c r="O222" s="63">
        <v>2530</v>
      </c>
      <c r="P222" s="64">
        <f>Table22457891011234567891011121314151617181920212223242526272829303132333435363738394041424344454647484950515253[[#This Row],[PEMBULATAN]]*O222</f>
        <v>54648</v>
      </c>
    </row>
    <row r="223" spans="1:16" ht="25.5" customHeight="1" x14ac:dyDescent="0.2">
      <c r="A223" s="133"/>
      <c r="B223" s="134"/>
      <c r="C223" s="71" t="s">
        <v>6925</v>
      </c>
      <c r="D223" s="76" t="s">
        <v>69</v>
      </c>
      <c r="E223" s="127" t="s">
        <v>61</v>
      </c>
      <c r="F223" s="76" t="s">
        <v>523</v>
      </c>
      <c r="G223" s="127" t="s">
        <v>64</v>
      </c>
      <c r="H223" s="75" t="s">
        <v>6350</v>
      </c>
      <c r="I223" s="15">
        <v>150</v>
      </c>
      <c r="J223" s="15">
        <v>64</v>
      </c>
      <c r="K223" s="15">
        <v>9</v>
      </c>
      <c r="L223" s="15">
        <v>13</v>
      </c>
      <c r="M223" s="79">
        <v>21.6</v>
      </c>
      <c r="N223" s="130">
        <v>21.6</v>
      </c>
      <c r="O223" s="63">
        <v>2530</v>
      </c>
      <c r="P223" s="64">
        <f>Table22457891011234567891011121314151617181920212223242526272829303132333435363738394041424344454647484950515253[[#This Row],[PEMBULATAN]]*O223</f>
        <v>54648</v>
      </c>
    </row>
    <row r="224" spans="1:16" ht="25.5" customHeight="1" x14ac:dyDescent="0.2">
      <c r="A224" s="133"/>
      <c r="B224" s="134"/>
      <c r="C224" s="71" t="s">
        <v>6926</v>
      </c>
      <c r="D224" s="76" t="s">
        <v>69</v>
      </c>
      <c r="E224" s="127" t="s">
        <v>61</v>
      </c>
      <c r="F224" s="76" t="s">
        <v>523</v>
      </c>
      <c r="G224" s="127" t="s">
        <v>64</v>
      </c>
      <c r="H224" s="75" t="s">
        <v>6350</v>
      </c>
      <c r="I224" s="15">
        <v>150</v>
      </c>
      <c r="J224" s="15">
        <v>64</v>
      </c>
      <c r="K224" s="15">
        <v>9</v>
      </c>
      <c r="L224" s="15">
        <v>13</v>
      </c>
      <c r="M224" s="79">
        <v>21.6</v>
      </c>
      <c r="N224" s="130">
        <v>21.6</v>
      </c>
      <c r="O224" s="63">
        <v>2530</v>
      </c>
      <c r="P224" s="64">
        <f>Table22457891011234567891011121314151617181920212223242526272829303132333435363738394041424344454647484950515253[[#This Row],[PEMBULATAN]]*O224</f>
        <v>54648</v>
      </c>
    </row>
    <row r="225" spans="1:16" ht="25.5" customHeight="1" x14ac:dyDescent="0.2">
      <c r="A225" s="133"/>
      <c r="B225" s="134"/>
      <c r="C225" s="71" t="s">
        <v>6927</v>
      </c>
      <c r="D225" s="76" t="s">
        <v>69</v>
      </c>
      <c r="E225" s="127" t="s">
        <v>61</v>
      </c>
      <c r="F225" s="76" t="s">
        <v>523</v>
      </c>
      <c r="G225" s="127" t="s">
        <v>64</v>
      </c>
      <c r="H225" s="75" t="s">
        <v>6350</v>
      </c>
      <c r="I225" s="15">
        <v>150</v>
      </c>
      <c r="J225" s="15">
        <v>64</v>
      </c>
      <c r="K225" s="15">
        <v>9</v>
      </c>
      <c r="L225" s="15">
        <v>13</v>
      </c>
      <c r="M225" s="79">
        <v>21.6</v>
      </c>
      <c r="N225" s="130">
        <v>21.6</v>
      </c>
      <c r="O225" s="63">
        <v>2530</v>
      </c>
      <c r="P225" s="64">
        <f>Table22457891011234567891011121314151617181920212223242526272829303132333435363738394041424344454647484950515253[[#This Row],[PEMBULATAN]]*O225</f>
        <v>54648</v>
      </c>
    </row>
    <row r="226" spans="1:16" ht="25.5" customHeight="1" x14ac:dyDescent="0.2">
      <c r="A226" s="133"/>
      <c r="B226" s="134"/>
      <c r="C226" s="71" t="s">
        <v>6928</v>
      </c>
      <c r="D226" s="76" t="s">
        <v>69</v>
      </c>
      <c r="E226" s="127" t="s">
        <v>61</v>
      </c>
      <c r="F226" s="76" t="s">
        <v>523</v>
      </c>
      <c r="G226" s="127" t="s">
        <v>64</v>
      </c>
      <c r="H226" s="75" t="s">
        <v>6350</v>
      </c>
      <c r="I226" s="15">
        <v>150</v>
      </c>
      <c r="J226" s="15">
        <v>64</v>
      </c>
      <c r="K226" s="15">
        <v>9</v>
      </c>
      <c r="L226" s="15">
        <v>13</v>
      </c>
      <c r="M226" s="79">
        <v>21.6</v>
      </c>
      <c r="N226" s="130">
        <v>21.6</v>
      </c>
      <c r="O226" s="63">
        <v>2530</v>
      </c>
      <c r="P226" s="64">
        <f>Table22457891011234567891011121314151617181920212223242526272829303132333435363738394041424344454647484950515253[[#This Row],[PEMBULATAN]]*O226</f>
        <v>54648</v>
      </c>
    </row>
    <row r="227" spans="1:16" ht="25.5" customHeight="1" x14ac:dyDescent="0.2">
      <c r="A227" s="133"/>
      <c r="B227" s="134"/>
      <c r="C227" s="71" t="s">
        <v>6929</v>
      </c>
      <c r="D227" s="76" t="s">
        <v>69</v>
      </c>
      <c r="E227" s="127" t="s">
        <v>61</v>
      </c>
      <c r="F227" s="76" t="s">
        <v>523</v>
      </c>
      <c r="G227" s="127" t="s">
        <v>64</v>
      </c>
      <c r="H227" s="75" t="s">
        <v>6350</v>
      </c>
      <c r="I227" s="15">
        <v>150</v>
      </c>
      <c r="J227" s="15">
        <v>64</v>
      </c>
      <c r="K227" s="15">
        <v>9</v>
      </c>
      <c r="L227" s="15">
        <v>13</v>
      </c>
      <c r="M227" s="79">
        <v>21.6</v>
      </c>
      <c r="N227" s="130">
        <v>21.6</v>
      </c>
      <c r="O227" s="63">
        <v>2530</v>
      </c>
      <c r="P227" s="64">
        <f>Table22457891011234567891011121314151617181920212223242526272829303132333435363738394041424344454647484950515253[[#This Row],[PEMBULATAN]]*O227</f>
        <v>54648</v>
      </c>
    </row>
    <row r="228" spans="1:16" ht="25.5" customHeight="1" x14ac:dyDescent="0.2">
      <c r="A228" s="138"/>
      <c r="B228" s="139"/>
      <c r="C228" s="71" t="s">
        <v>6930</v>
      </c>
      <c r="D228" s="76" t="s">
        <v>69</v>
      </c>
      <c r="E228" s="127" t="s">
        <v>61</v>
      </c>
      <c r="F228" s="76" t="s">
        <v>523</v>
      </c>
      <c r="G228" s="127" t="s">
        <v>64</v>
      </c>
      <c r="H228" s="75" t="s">
        <v>6350</v>
      </c>
      <c r="I228" s="15">
        <v>150</v>
      </c>
      <c r="J228" s="15">
        <v>64</v>
      </c>
      <c r="K228" s="15">
        <v>9</v>
      </c>
      <c r="L228" s="15">
        <v>13</v>
      </c>
      <c r="M228" s="79">
        <v>21.6</v>
      </c>
      <c r="N228" s="130">
        <v>21.6</v>
      </c>
      <c r="O228" s="63">
        <v>2530</v>
      </c>
      <c r="P228" s="64">
        <f>Table22457891011234567891011121314151617181920212223242526272829303132333435363738394041424344454647484950515253[[#This Row],[PEMBULATAN]]*O228</f>
        <v>54648</v>
      </c>
    </row>
    <row r="229" spans="1:16" ht="22.5" customHeight="1" x14ac:dyDescent="0.2">
      <c r="A229" s="165" t="s">
        <v>30</v>
      </c>
      <c r="B229" s="166"/>
      <c r="C229" s="166"/>
      <c r="D229" s="166"/>
      <c r="E229" s="166"/>
      <c r="F229" s="166"/>
      <c r="G229" s="166"/>
      <c r="H229" s="166"/>
      <c r="I229" s="166"/>
      <c r="J229" s="166"/>
      <c r="K229" s="166"/>
      <c r="L229" s="167"/>
      <c r="M229" s="77">
        <f>SUBTOTAL(109,Table22457891011234567891011121314151617181920212223242526272829303132333435363738394041424344454647484950515253[KG VOLUME])</f>
        <v>4937.024750000005</v>
      </c>
      <c r="N229" s="67">
        <f>SUM(N3:N228)</f>
        <v>5051.9722500000062</v>
      </c>
      <c r="O229" s="168">
        <f>SUM(P3:P228)</f>
        <v>12781489.792499995</v>
      </c>
      <c r="P229" s="169"/>
    </row>
    <row r="230" spans="1:16" ht="18" customHeight="1" x14ac:dyDescent="0.2">
      <c r="A230" s="84"/>
      <c r="B230" s="55" t="s">
        <v>42</v>
      </c>
      <c r="C230" s="54"/>
      <c r="D230" s="56" t="s">
        <v>43</v>
      </c>
      <c r="E230" s="84"/>
      <c r="F230" s="84"/>
      <c r="G230" s="84"/>
      <c r="H230" s="84"/>
      <c r="I230" s="84"/>
      <c r="J230" s="84"/>
      <c r="K230" s="84"/>
      <c r="L230" s="84"/>
      <c r="M230" s="85"/>
      <c r="N230" s="86" t="s">
        <v>51</v>
      </c>
      <c r="O230" s="87"/>
      <c r="P230" s="87">
        <f>O229*10%</f>
        <v>1278148.9792499996</v>
      </c>
    </row>
    <row r="231" spans="1:16" ht="18" customHeight="1" thickBot="1" x14ac:dyDescent="0.25">
      <c r="A231" s="84"/>
      <c r="B231" s="55"/>
      <c r="C231" s="54"/>
      <c r="D231" s="56"/>
      <c r="E231" s="84"/>
      <c r="F231" s="84"/>
      <c r="G231" s="84"/>
      <c r="H231" s="84"/>
      <c r="I231" s="84"/>
      <c r="J231" s="84"/>
      <c r="K231" s="84"/>
      <c r="L231" s="84"/>
      <c r="M231" s="85"/>
      <c r="N231" s="88" t="s">
        <v>52</v>
      </c>
      <c r="O231" s="89"/>
      <c r="P231" s="89">
        <f>O229-P230</f>
        <v>11503340.813249996</v>
      </c>
    </row>
    <row r="232" spans="1:16" ht="18" customHeight="1" x14ac:dyDescent="0.2">
      <c r="A232" s="10"/>
      <c r="H232" s="62"/>
      <c r="N232" s="61" t="s">
        <v>31</v>
      </c>
      <c r="P232" s="68">
        <f>P231*1%</f>
        <v>115033.40813249996</v>
      </c>
    </row>
    <row r="233" spans="1:16" ht="18" customHeight="1" thickBot="1" x14ac:dyDescent="0.25">
      <c r="A233" s="10"/>
      <c r="H233" s="62"/>
      <c r="N233" s="61" t="s">
        <v>53</v>
      </c>
      <c r="P233" s="70">
        <f>P231*2%</f>
        <v>230066.81626499991</v>
      </c>
    </row>
    <row r="234" spans="1:16" ht="18" customHeight="1" x14ac:dyDescent="0.2">
      <c r="A234" s="10"/>
      <c r="H234" s="62"/>
      <c r="N234" s="65" t="s">
        <v>32</v>
      </c>
      <c r="O234" s="66"/>
      <c r="P234" s="69">
        <f>P231+P232-P233</f>
        <v>11388307.405117495</v>
      </c>
    </row>
    <row r="236" spans="1:16" x14ac:dyDescent="0.2">
      <c r="A236" s="10"/>
      <c r="H236" s="62"/>
      <c r="P236" s="70"/>
    </row>
    <row r="237" spans="1:16" x14ac:dyDescent="0.2">
      <c r="A237" s="10"/>
      <c r="H237" s="62"/>
      <c r="O237" s="57"/>
      <c r="P237" s="70"/>
    </row>
    <row r="238" spans="1:16" s="3" customFormat="1" x14ac:dyDescent="0.25">
      <c r="A238" s="10"/>
      <c r="B238" s="2"/>
      <c r="C238" s="2"/>
      <c r="E238" s="11"/>
      <c r="H238" s="62"/>
      <c r="N238" s="14"/>
      <c r="O238" s="14"/>
      <c r="P238" s="14"/>
    </row>
    <row r="239" spans="1:16" s="3" customFormat="1" x14ac:dyDescent="0.25">
      <c r="A239" s="10"/>
      <c r="B239" s="2"/>
      <c r="C239" s="2"/>
      <c r="E239" s="11"/>
      <c r="H239" s="62"/>
      <c r="N239" s="14"/>
      <c r="O239" s="14"/>
      <c r="P239" s="14"/>
    </row>
    <row r="240" spans="1:16" s="3" customFormat="1" x14ac:dyDescent="0.25">
      <c r="A240" s="10"/>
      <c r="B240" s="2"/>
      <c r="C240" s="2"/>
      <c r="E240" s="11"/>
      <c r="H240" s="62"/>
      <c r="N240" s="14"/>
      <c r="O240" s="14"/>
      <c r="P240" s="14"/>
    </row>
    <row r="241" spans="1:16" s="3" customFormat="1" x14ac:dyDescent="0.25">
      <c r="A241" s="10"/>
      <c r="B241" s="2"/>
      <c r="C241" s="2"/>
      <c r="E241" s="11"/>
      <c r="H241" s="62"/>
      <c r="N241" s="14"/>
      <c r="O241" s="14"/>
      <c r="P241" s="14"/>
    </row>
    <row r="242" spans="1:16" s="3" customFormat="1" x14ac:dyDescent="0.25">
      <c r="A242" s="10"/>
      <c r="B242" s="2"/>
      <c r="C242" s="2"/>
      <c r="E242" s="11"/>
      <c r="H242" s="62"/>
      <c r="N242" s="14"/>
      <c r="O242" s="14"/>
      <c r="P242" s="14"/>
    </row>
    <row r="243" spans="1:16" s="3" customFormat="1" x14ac:dyDescent="0.25">
      <c r="A243" s="10"/>
      <c r="B243" s="2"/>
      <c r="C243" s="2"/>
      <c r="E243" s="11"/>
      <c r="H243" s="62"/>
      <c r="N243" s="14"/>
      <c r="O243" s="14"/>
      <c r="P243" s="14"/>
    </row>
    <row r="244" spans="1:16" s="3" customFormat="1" x14ac:dyDescent="0.25">
      <c r="A244" s="10"/>
      <c r="B244" s="2"/>
      <c r="C244" s="2"/>
      <c r="E244" s="11"/>
      <c r="H244" s="62"/>
      <c r="N244" s="14"/>
      <c r="O244" s="14"/>
      <c r="P244" s="14"/>
    </row>
    <row r="245" spans="1:16" s="3" customFormat="1" x14ac:dyDescent="0.25">
      <c r="A245" s="10"/>
      <c r="B245" s="2"/>
      <c r="C245" s="2"/>
      <c r="E245" s="11"/>
      <c r="H245" s="62"/>
      <c r="N245" s="14"/>
      <c r="O245" s="14"/>
      <c r="P245" s="14"/>
    </row>
    <row r="246" spans="1:16" s="3" customFormat="1" x14ac:dyDescent="0.25">
      <c r="A246" s="10"/>
      <c r="B246" s="2"/>
      <c r="C246" s="2"/>
      <c r="E246" s="11"/>
      <c r="H246" s="62"/>
      <c r="N246" s="14"/>
      <c r="O246" s="14"/>
      <c r="P246" s="14"/>
    </row>
    <row r="247" spans="1:16" s="3" customFormat="1" x14ac:dyDescent="0.25">
      <c r="A247" s="10"/>
      <c r="B247" s="2"/>
      <c r="C247" s="2"/>
      <c r="E247" s="11"/>
      <c r="H247" s="62"/>
      <c r="N247" s="14"/>
      <c r="O247" s="14"/>
      <c r="P247" s="14"/>
    </row>
    <row r="248" spans="1:16" s="3" customFormat="1" x14ac:dyDescent="0.25">
      <c r="A248" s="10"/>
      <c r="B248" s="2"/>
      <c r="C248" s="2"/>
      <c r="E248" s="11"/>
      <c r="H248" s="62"/>
      <c r="N248" s="14"/>
      <c r="O248" s="14"/>
      <c r="P248" s="14"/>
    </row>
    <row r="249" spans="1:16" s="3" customFormat="1" x14ac:dyDescent="0.25">
      <c r="A249" s="10"/>
      <c r="B249" s="2"/>
      <c r="C249" s="2"/>
      <c r="E249" s="11"/>
      <c r="H249" s="62"/>
      <c r="N249" s="14"/>
      <c r="O249" s="14"/>
      <c r="P249" s="14"/>
    </row>
  </sheetData>
  <mergeCells count="2">
    <mergeCell ref="A229:L229"/>
    <mergeCell ref="O229:P229"/>
  </mergeCells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91"/>
  <sheetViews>
    <sheetView zoomScale="110" zoomScaleNormal="110" workbookViewId="0">
      <pane xSplit="3" ySplit="2" topLeftCell="D63" activePane="bottomRight" state="frozen"/>
      <selection pane="topRight" activeCell="B1" sqref="B1"/>
      <selection pane="bottomLeft" activeCell="A3" sqref="A3"/>
      <selection pane="bottomRight" activeCell="O72" sqref="O72"/>
    </sheetView>
  </sheetViews>
  <sheetFormatPr defaultRowHeight="15" x14ac:dyDescent="0.2"/>
  <cols>
    <col min="1" max="1" width="8" style="4" customWidth="1"/>
    <col min="2" max="2" width="21" style="2" customWidth="1"/>
    <col min="3" max="3" width="14.5703125" style="2" customWidth="1"/>
    <col min="4" max="4" width="10.1406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404001</v>
      </c>
      <c r="B3" s="72" t="s">
        <v>6931</v>
      </c>
      <c r="C3" s="8" t="s">
        <v>6932</v>
      </c>
      <c r="D3" s="74" t="s">
        <v>69</v>
      </c>
      <c r="E3" s="12" t="s">
        <v>64</v>
      </c>
      <c r="F3" s="74" t="s">
        <v>523</v>
      </c>
      <c r="G3" s="12" t="s">
        <v>64</v>
      </c>
      <c r="H3" s="9" t="s">
        <v>6350</v>
      </c>
      <c r="I3" s="1">
        <v>85</v>
      </c>
      <c r="J3" s="1">
        <v>53</v>
      </c>
      <c r="K3" s="1">
        <v>25</v>
      </c>
      <c r="L3" s="1">
        <v>15</v>
      </c>
      <c r="M3" s="78">
        <v>28.15625</v>
      </c>
      <c r="N3" s="101">
        <v>28.15625</v>
      </c>
      <c r="O3" s="63">
        <v>2530</v>
      </c>
      <c r="P3" s="64">
        <f>Table2245789101123456789101112131415161718192021222324252627282930313233343536373839404142434445464748495051525354[[#This Row],[PEMBULATAN]]*O3</f>
        <v>71235.3125</v>
      </c>
    </row>
    <row r="4" spans="1:16" ht="26.25" customHeight="1" x14ac:dyDescent="0.2">
      <c r="A4" s="13"/>
      <c r="B4" s="73"/>
      <c r="C4" s="71" t="s">
        <v>6933</v>
      </c>
      <c r="D4" s="76" t="s">
        <v>69</v>
      </c>
      <c r="E4" s="12" t="s">
        <v>64</v>
      </c>
      <c r="F4" s="74" t="s">
        <v>523</v>
      </c>
      <c r="G4" s="12" t="s">
        <v>64</v>
      </c>
      <c r="H4" s="75" t="s">
        <v>6350</v>
      </c>
      <c r="I4" s="15">
        <v>90</v>
      </c>
      <c r="J4" s="15">
        <v>65</v>
      </c>
      <c r="K4" s="15">
        <v>30</v>
      </c>
      <c r="L4" s="15">
        <v>13</v>
      </c>
      <c r="M4" s="79">
        <v>43.875</v>
      </c>
      <c r="N4" s="101">
        <v>43.875</v>
      </c>
      <c r="O4" s="63">
        <v>2530</v>
      </c>
      <c r="P4" s="64">
        <f>Table2245789101123456789101112131415161718192021222324252627282930313233343536373839404142434445464748495051525354[[#This Row],[PEMBULATAN]]*O4</f>
        <v>111003.75</v>
      </c>
    </row>
    <row r="5" spans="1:16" ht="26.25" customHeight="1" x14ac:dyDescent="0.2">
      <c r="A5" s="13"/>
      <c r="B5" s="73"/>
      <c r="C5" s="71" t="s">
        <v>6934</v>
      </c>
      <c r="D5" s="76" t="s">
        <v>69</v>
      </c>
      <c r="E5" s="12" t="s">
        <v>64</v>
      </c>
      <c r="F5" s="74" t="s">
        <v>523</v>
      </c>
      <c r="G5" s="12" t="s">
        <v>64</v>
      </c>
      <c r="H5" s="75" t="s">
        <v>6350</v>
      </c>
      <c r="I5" s="15">
        <v>90</v>
      </c>
      <c r="J5" s="15">
        <v>65</v>
      </c>
      <c r="K5" s="15">
        <v>25</v>
      </c>
      <c r="L5" s="15">
        <v>9</v>
      </c>
      <c r="M5" s="79">
        <v>36.5625</v>
      </c>
      <c r="N5" s="101">
        <v>36.5625</v>
      </c>
      <c r="O5" s="63">
        <v>2530</v>
      </c>
      <c r="P5" s="64">
        <f>Table2245789101123456789101112131415161718192021222324252627282930313233343536373839404142434445464748495051525354[[#This Row],[PEMBULATAN]]*O5</f>
        <v>92503.125</v>
      </c>
    </row>
    <row r="6" spans="1:16" ht="26.25" customHeight="1" x14ac:dyDescent="0.2">
      <c r="A6" s="13"/>
      <c r="B6" s="73"/>
      <c r="C6" s="71" t="s">
        <v>6935</v>
      </c>
      <c r="D6" s="76" t="s">
        <v>69</v>
      </c>
      <c r="E6" s="12" t="s">
        <v>64</v>
      </c>
      <c r="F6" s="74" t="s">
        <v>523</v>
      </c>
      <c r="G6" s="12" t="s">
        <v>64</v>
      </c>
      <c r="H6" s="75" t="s">
        <v>6350</v>
      </c>
      <c r="I6" s="15">
        <v>100</v>
      </c>
      <c r="J6" s="15">
        <v>57</v>
      </c>
      <c r="K6" s="15">
        <v>20</v>
      </c>
      <c r="L6" s="15">
        <v>18</v>
      </c>
      <c r="M6" s="79">
        <v>28.5</v>
      </c>
      <c r="N6" s="101">
        <v>28.5</v>
      </c>
      <c r="O6" s="63">
        <v>2530</v>
      </c>
      <c r="P6" s="64">
        <f>Table2245789101123456789101112131415161718192021222324252627282930313233343536373839404142434445464748495051525354[[#This Row],[PEMBULATAN]]*O6</f>
        <v>72105</v>
      </c>
    </row>
    <row r="7" spans="1:16" ht="26.25" customHeight="1" x14ac:dyDescent="0.2">
      <c r="A7" s="13"/>
      <c r="B7" s="73"/>
      <c r="C7" s="71" t="s">
        <v>6936</v>
      </c>
      <c r="D7" s="76" t="s">
        <v>69</v>
      </c>
      <c r="E7" s="12" t="s">
        <v>64</v>
      </c>
      <c r="F7" s="74" t="s">
        <v>523</v>
      </c>
      <c r="G7" s="12" t="s">
        <v>64</v>
      </c>
      <c r="H7" s="75" t="s">
        <v>6350</v>
      </c>
      <c r="I7" s="15">
        <v>63</v>
      </c>
      <c r="J7" s="15">
        <v>55</v>
      </c>
      <c r="K7" s="15">
        <v>26</v>
      </c>
      <c r="L7" s="15">
        <v>8</v>
      </c>
      <c r="M7" s="79">
        <v>22.522500000000001</v>
      </c>
      <c r="N7" s="101">
        <v>22.522500000000001</v>
      </c>
      <c r="O7" s="63">
        <v>2530</v>
      </c>
      <c r="P7" s="64">
        <f>Table2245789101123456789101112131415161718192021222324252627282930313233343536373839404142434445464748495051525354[[#This Row],[PEMBULATAN]]*O7</f>
        <v>56981.925000000003</v>
      </c>
    </row>
    <row r="8" spans="1:16" ht="26.25" customHeight="1" x14ac:dyDescent="0.2">
      <c r="A8" s="13"/>
      <c r="B8" s="73"/>
      <c r="C8" s="71" t="s">
        <v>6937</v>
      </c>
      <c r="D8" s="76" t="s">
        <v>69</v>
      </c>
      <c r="E8" s="12" t="s">
        <v>64</v>
      </c>
      <c r="F8" s="74" t="s">
        <v>523</v>
      </c>
      <c r="G8" s="12" t="s">
        <v>64</v>
      </c>
      <c r="H8" s="75" t="s">
        <v>6350</v>
      </c>
      <c r="I8" s="15">
        <v>55</v>
      </c>
      <c r="J8" s="15">
        <v>55</v>
      </c>
      <c r="K8" s="15">
        <v>41</v>
      </c>
      <c r="L8" s="15">
        <v>24</v>
      </c>
      <c r="M8" s="79">
        <v>31.006250000000001</v>
      </c>
      <c r="N8" s="101">
        <v>31.006250000000001</v>
      </c>
      <c r="O8" s="63">
        <v>2530</v>
      </c>
      <c r="P8" s="64">
        <f>Table2245789101123456789101112131415161718192021222324252627282930313233343536373839404142434445464748495051525354[[#This Row],[PEMBULATAN]]*O8</f>
        <v>78445.8125</v>
      </c>
    </row>
    <row r="9" spans="1:16" ht="26.25" customHeight="1" x14ac:dyDescent="0.2">
      <c r="A9" s="13"/>
      <c r="B9" s="73"/>
      <c r="C9" s="71" t="s">
        <v>6938</v>
      </c>
      <c r="D9" s="76" t="s">
        <v>69</v>
      </c>
      <c r="E9" s="12" t="s">
        <v>64</v>
      </c>
      <c r="F9" s="74" t="s">
        <v>523</v>
      </c>
      <c r="G9" s="12" t="s">
        <v>64</v>
      </c>
      <c r="H9" s="75" t="s">
        <v>6350</v>
      </c>
      <c r="I9" s="15">
        <v>75</v>
      </c>
      <c r="J9" s="15">
        <v>54</v>
      </c>
      <c r="K9" s="15">
        <v>35</v>
      </c>
      <c r="L9" s="15">
        <v>14</v>
      </c>
      <c r="M9" s="79">
        <v>35.4375</v>
      </c>
      <c r="N9" s="101">
        <v>36</v>
      </c>
      <c r="O9" s="63">
        <v>2530</v>
      </c>
      <c r="P9" s="64">
        <f>Table2245789101123456789101112131415161718192021222324252627282930313233343536373839404142434445464748495051525354[[#This Row],[PEMBULATAN]]*O9</f>
        <v>91080</v>
      </c>
    </row>
    <row r="10" spans="1:16" ht="26.25" customHeight="1" x14ac:dyDescent="0.2">
      <c r="A10" s="13"/>
      <c r="B10" s="73"/>
      <c r="C10" s="71" t="s">
        <v>6939</v>
      </c>
      <c r="D10" s="76" t="s">
        <v>69</v>
      </c>
      <c r="E10" s="12" t="s">
        <v>64</v>
      </c>
      <c r="F10" s="74" t="s">
        <v>523</v>
      </c>
      <c r="G10" s="12" t="s">
        <v>64</v>
      </c>
      <c r="H10" s="75" t="s">
        <v>6350</v>
      </c>
      <c r="I10" s="15">
        <v>75</v>
      </c>
      <c r="J10" s="15">
        <v>55</v>
      </c>
      <c r="K10" s="15">
        <v>23</v>
      </c>
      <c r="L10" s="15">
        <v>12</v>
      </c>
      <c r="M10" s="79">
        <v>23.71875</v>
      </c>
      <c r="N10" s="101">
        <v>23.71875</v>
      </c>
      <c r="O10" s="63">
        <v>2530</v>
      </c>
      <c r="P10" s="64">
        <f>Table2245789101123456789101112131415161718192021222324252627282930313233343536373839404142434445464748495051525354[[#This Row],[PEMBULATAN]]*O10</f>
        <v>60008.4375</v>
      </c>
    </row>
    <row r="11" spans="1:16" ht="26.25" customHeight="1" x14ac:dyDescent="0.2">
      <c r="A11" s="13"/>
      <c r="B11" s="73"/>
      <c r="C11" s="71" t="s">
        <v>6940</v>
      </c>
      <c r="D11" s="76" t="s">
        <v>69</v>
      </c>
      <c r="E11" s="12" t="s">
        <v>64</v>
      </c>
      <c r="F11" s="74" t="s">
        <v>523</v>
      </c>
      <c r="G11" s="12" t="s">
        <v>64</v>
      </c>
      <c r="H11" s="75" t="s">
        <v>6350</v>
      </c>
      <c r="I11" s="15">
        <v>120</v>
      </c>
      <c r="J11" s="15">
        <v>53</v>
      </c>
      <c r="K11" s="15">
        <v>16</v>
      </c>
      <c r="L11" s="15">
        <v>12</v>
      </c>
      <c r="M11" s="79">
        <v>25.44</v>
      </c>
      <c r="N11" s="101">
        <v>26</v>
      </c>
      <c r="O11" s="63">
        <v>2530</v>
      </c>
      <c r="P11" s="64">
        <f>Table2245789101123456789101112131415161718192021222324252627282930313233343536373839404142434445464748495051525354[[#This Row],[PEMBULATAN]]*O11</f>
        <v>65780</v>
      </c>
    </row>
    <row r="12" spans="1:16" ht="26.25" customHeight="1" x14ac:dyDescent="0.2">
      <c r="A12" s="13"/>
      <c r="B12" s="73"/>
      <c r="C12" s="71" t="s">
        <v>6941</v>
      </c>
      <c r="D12" s="76" t="s">
        <v>69</v>
      </c>
      <c r="E12" s="12" t="s">
        <v>64</v>
      </c>
      <c r="F12" s="74" t="s">
        <v>523</v>
      </c>
      <c r="G12" s="12" t="s">
        <v>64</v>
      </c>
      <c r="H12" s="75" t="s">
        <v>6350</v>
      </c>
      <c r="I12" s="15">
        <v>200</v>
      </c>
      <c r="J12" s="15">
        <v>12</v>
      </c>
      <c r="K12" s="15">
        <v>12</v>
      </c>
      <c r="L12" s="15">
        <v>1</v>
      </c>
      <c r="M12" s="79">
        <v>7.2</v>
      </c>
      <c r="N12" s="101">
        <v>7.2</v>
      </c>
      <c r="O12" s="63">
        <v>2530</v>
      </c>
      <c r="P12" s="64">
        <f>Table2245789101123456789101112131415161718192021222324252627282930313233343536373839404142434445464748495051525354[[#This Row],[PEMBULATAN]]*O12</f>
        <v>18216</v>
      </c>
    </row>
    <row r="13" spans="1:16" ht="26.25" customHeight="1" x14ac:dyDescent="0.2">
      <c r="A13" s="13"/>
      <c r="B13" s="73"/>
      <c r="C13" s="71" t="s">
        <v>6942</v>
      </c>
      <c r="D13" s="76" t="s">
        <v>69</v>
      </c>
      <c r="E13" s="12" t="s">
        <v>64</v>
      </c>
      <c r="F13" s="74" t="s">
        <v>523</v>
      </c>
      <c r="G13" s="12" t="s">
        <v>64</v>
      </c>
      <c r="H13" s="75" t="s">
        <v>6350</v>
      </c>
      <c r="I13" s="15">
        <v>122</v>
      </c>
      <c r="J13" s="15">
        <v>68</v>
      </c>
      <c r="K13" s="15">
        <v>7</v>
      </c>
      <c r="L13" s="15">
        <v>18</v>
      </c>
      <c r="M13" s="79">
        <v>14.518000000000001</v>
      </c>
      <c r="N13" s="101">
        <v>18</v>
      </c>
      <c r="O13" s="63">
        <v>2530</v>
      </c>
      <c r="P13" s="64">
        <f>Table2245789101123456789101112131415161718192021222324252627282930313233343536373839404142434445464748495051525354[[#This Row],[PEMBULATAN]]*O13</f>
        <v>45540</v>
      </c>
    </row>
    <row r="14" spans="1:16" ht="26.25" customHeight="1" x14ac:dyDescent="0.2">
      <c r="A14" s="13"/>
      <c r="B14" s="73"/>
      <c r="C14" s="71" t="s">
        <v>6943</v>
      </c>
      <c r="D14" s="76" t="s">
        <v>69</v>
      </c>
      <c r="E14" s="12" t="s">
        <v>64</v>
      </c>
      <c r="F14" s="74" t="s">
        <v>523</v>
      </c>
      <c r="G14" s="12" t="s">
        <v>64</v>
      </c>
      <c r="H14" s="75" t="s">
        <v>6350</v>
      </c>
      <c r="I14" s="15">
        <v>106</v>
      </c>
      <c r="J14" s="15">
        <v>18</v>
      </c>
      <c r="K14" s="15">
        <v>8</v>
      </c>
      <c r="L14" s="15">
        <v>3</v>
      </c>
      <c r="M14" s="79">
        <v>3.8159999999999998</v>
      </c>
      <c r="N14" s="101">
        <v>3.8159999999999998</v>
      </c>
      <c r="O14" s="63">
        <v>2530</v>
      </c>
      <c r="P14" s="64">
        <f>Table2245789101123456789101112131415161718192021222324252627282930313233343536373839404142434445464748495051525354[[#This Row],[PEMBULATAN]]*O14</f>
        <v>9654.48</v>
      </c>
    </row>
    <row r="15" spans="1:16" ht="26.25" customHeight="1" x14ac:dyDescent="0.2">
      <c r="A15" s="13"/>
      <c r="B15" s="73"/>
      <c r="C15" s="71" t="s">
        <v>6944</v>
      </c>
      <c r="D15" s="76" t="s">
        <v>69</v>
      </c>
      <c r="E15" s="12" t="s">
        <v>64</v>
      </c>
      <c r="F15" s="74" t="s">
        <v>523</v>
      </c>
      <c r="G15" s="12" t="s">
        <v>64</v>
      </c>
      <c r="H15" s="75" t="s">
        <v>6350</v>
      </c>
      <c r="I15" s="15">
        <v>50</v>
      </c>
      <c r="J15" s="15">
        <v>40</v>
      </c>
      <c r="K15" s="15">
        <v>10</v>
      </c>
      <c r="L15" s="15">
        <v>2</v>
      </c>
      <c r="M15" s="79">
        <v>5</v>
      </c>
      <c r="N15" s="101">
        <v>5</v>
      </c>
      <c r="O15" s="63">
        <v>2530</v>
      </c>
      <c r="P15" s="64">
        <f>Table2245789101123456789101112131415161718192021222324252627282930313233343536373839404142434445464748495051525354[[#This Row],[PEMBULATAN]]*O15</f>
        <v>12650</v>
      </c>
    </row>
    <row r="16" spans="1:16" ht="26.25" customHeight="1" x14ac:dyDescent="0.2">
      <c r="A16" s="13"/>
      <c r="B16" s="73"/>
      <c r="C16" s="71" t="s">
        <v>6945</v>
      </c>
      <c r="D16" s="76" t="s">
        <v>69</v>
      </c>
      <c r="E16" s="12" t="s">
        <v>64</v>
      </c>
      <c r="F16" s="74" t="s">
        <v>523</v>
      </c>
      <c r="G16" s="12" t="s">
        <v>64</v>
      </c>
      <c r="H16" s="75" t="s">
        <v>6350</v>
      </c>
      <c r="I16" s="15">
        <v>79</v>
      </c>
      <c r="J16" s="15">
        <v>67</v>
      </c>
      <c r="K16" s="15">
        <v>30</v>
      </c>
      <c r="L16" s="15">
        <v>18</v>
      </c>
      <c r="M16" s="79">
        <v>39.697499999999998</v>
      </c>
      <c r="N16" s="101">
        <v>39.697499999999998</v>
      </c>
      <c r="O16" s="63">
        <v>2530</v>
      </c>
      <c r="P16" s="64">
        <f>Table2245789101123456789101112131415161718192021222324252627282930313233343536373839404142434445464748495051525354[[#This Row],[PEMBULATAN]]*O16</f>
        <v>100434.67499999999</v>
      </c>
    </row>
    <row r="17" spans="1:16" ht="26.25" customHeight="1" x14ac:dyDescent="0.2">
      <c r="A17" s="13"/>
      <c r="B17" s="73"/>
      <c r="C17" s="71" t="s">
        <v>6946</v>
      </c>
      <c r="D17" s="76" t="s">
        <v>69</v>
      </c>
      <c r="E17" s="12" t="s">
        <v>64</v>
      </c>
      <c r="F17" s="74" t="s">
        <v>523</v>
      </c>
      <c r="G17" s="12" t="s">
        <v>64</v>
      </c>
      <c r="H17" s="75" t="s">
        <v>6350</v>
      </c>
      <c r="I17" s="15">
        <v>67</v>
      </c>
      <c r="J17" s="15">
        <v>58</v>
      </c>
      <c r="K17" s="15">
        <v>15</v>
      </c>
      <c r="L17" s="15">
        <v>9</v>
      </c>
      <c r="M17" s="79">
        <v>14.5725</v>
      </c>
      <c r="N17" s="101">
        <v>14.5725</v>
      </c>
      <c r="O17" s="63">
        <v>2530</v>
      </c>
      <c r="P17" s="64">
        <f>Table2245789101123456789101112131415161718192021222324252627282930313233343536373839404142434445464748495051525354[[#This Row],[PEMBULATAN]]*O17</f>
        <v>36868.425000000003</v>
      </c>
    </row>
    <row r="18" spans="1:16" ht="26.25" customHeight="1" x14ac:dyDescent="0.2">
      <c r="A18" s="13"/>
      <c r="B18" s="73"/>
      <c r="C18" s="71" t="s">
        <v>6947</v>
      </c>
      <c r="D18" s="76" t="s">
        <v>69</v>
      </c>
      <c r="E18" s="12" t="s">
        <v>64</v>
      </c>
      <c r="F18" s="74" t="s">
        <v>523</v>
      </c>
      <c r="G18" s="12" t="s">
        <v>64</v>
      </c>
      <c r="H18" s="75" t="s">
        <v>6350</v>
      </c>
      <c r="I18" s="15">
        <v>70</v>
      </c>
      <c r="J18" s="15">
        <v>60</v>
      </c>
      <c r="K18" s="15">
        <v>26</v>
      </c>
      <c r="L18" s="15">
        <v>8</v>
      </c>
      <c r="M18" s="79">
        <v>27.3</v>
      </c>
      <c r="N18" s="101">
        <v>28</v>
      </c>
      <c r="O18" s="63">
        <v>2530</v>
      </c>
      <c r="P18" s="64">
        <f>Table2245789101123456789101112131415161718192021222324252627282930313233343536373839404142434445464748495051525354[[#This Row],[PEMBULATAN]]*O18</f>
        <v>70840</v>
      </c>
    </row>
    <row r="19" spans="1:16" ht="26.25" customHeight="1" x14ac:dyDescent="0.2">
      <c r="A19" s="13"/>
      <c r="B19" s="73"/>
      <c r="C19" s="71" t="s">
        <v>6948</v>
      </c>
      <c r="D19" s="76" t="s">
        <v>69</v>
      </c>
      <c r="E19" s="12" t="s">
        <v>64</v>
      </c>
      <c r="F19" s="74" t="s">
        <v>523</v>
      </c>
      <c r="G19" s="12" t="s">
        <v>64</v>
      </c>
      <c r="H19" s="75" t="s">
        <v>6350</v>
      </c>
      <c r="I19" s="15">
        <v>70</v>
      </c>
      <c r="J19" s="15">
        <v>60</v>
      </c>
      <c r="K19" s="15">
        <v>25</v>
      </c>
      <c r="L19" s="15">
        <v>4</v>
      </c>
      <c r="M19" s="79">
        <v>26.25</v>
      </c>
      <c r="N19" s="101">
        <v>26.25</v>
      </c>
      <c r="O19" s="63">
        <v>2530</v>
      </c>
      <c r="P19" s="64">
        <f>Table2245789101123456789101112131415161718192021222324252627282930313233343536373839404142434445464748495051525354[[#This Row],[PEMBULATAN]]*O19</f>
        <v>66412.5</v>
      </c>
    </row>
    <row r="20" spans="1:16" ht="26.25" customHeight="1" x14ac:dyDescent="0.2">
      <c r="A20" s="13"/>
      <c r="B20" s="73"/>
      <c r="C20" s="71" t="s">
        <v>6949</v>
      </c>
      <c r="D20" s="76" t="s">
        <v>69</v>
      </c>
      <c r="E20" s="12" t="s">
        <v>64</v>
      </c>
      <c r="F20" s="74" t="s">
        <v>523</v>
      </c>
      <c r="G20" s="12" t="s">
        <v>64</v>
      </c>
      <c r="H20" s="75" t="s">
        <v>6350</v>
      </c>
      <c r="I20" s="15">
        <v>52</v>
      </c>
      <c r="J20" s="15">
        <v>40</v>
      </c>
      <c r="K20" s="15">
        <v>33</v>
      </c>
      <c r="L20" s="15">
        <v>5</v>
      </c>
      <c r="M20" s="79">
        <v>17.16</v>
      </c>
      <c r="N20" s="101">
        <v>17.16</v>
      </c>
      <c r="O20" s="63">
        <v>2530</v>
      </c>
      <c r="P20" s="64">
        <f>Table2245789101123456789101112131415161718192021222324252627282930313233343536373839404142434445464748495051525354[[#This Row],[PEMBULATAN]]*O20</f>
        <v>43414.8</v>
      </c>
    </row>
    <row r="21" spans="1:16" ht="26.25" customHeight="1" x14ac:dyDescent="0.2">
      <c r="A21" s="13"/>
      <c r="B21" s="73"/>
      <c r="C21" s="71" t="s">
        <v>6950</v>
      </c>
      <c r="D21" s="76" t="s">
        <v>69</v>
      </c>
      <c r="E21" s="12" t="s">
        <v>64</v>
      </c>
      <c r="F21" s="74" t="s">
        <v>523</v>
      </c>
      <c r="G21" s="12" t="s">
        <v>64</v>
      </c>
      <c r="H21" s="75" t="s">
        <v>6350</v>
      </c>
      <c r="I21" s="15">
        <v>80</v>
      </c>
      <c r="J21" s="15">
        <v>65</v>
      </c>
      <c r="K21" s="15">
        <v>30</v>
      </c>
      <c r="L21" s="15">
        <v>7</v>
      </c>
      <c r="M21" s="79">
        <v>39</v>
      </c>
      <c r="N21" s="101">
        <v>39</v>
      </c>
      <c r="O21" s="63">
        <v>2530</v>
      </c>
      <c r="P21" s="64">
        <f>Table2245789101123456789101112131415161718192021222324252627282930313233343536373839404142434445464748495051525354[[#This Row],[PEMBULATAN]]*O21</f>
        <v>98670</v>
      </c>
    </row>
    <row r="22" spans="1:16" ht="26.25" customHeight="1" x14ac:dyDescent="0.2">
      <c r="A22" s="13"/>
      <c r="B22" s="73"/>
      <c r="C22" s="71" t="s">
        <v>6951</v>
      </c>
      <c r="D22" s="76" t="s">
        <v>69</v>
      </c>
      <c r="E22" s="12" t="s">
        <v>64</v>
      </c>
      <c r="F22" s="74" t="s">
        <v>523</v>
      </c>
      <c r="G22" s="12" t="s">
        <v>64</v>
      </c>
      <c r="H22" s="75" t="s">
        <v>6350</v>
      </c>
      <c r="I22" s="15">
        <v>66</v>
      </c>
      <c r="J22" s="15">
        <v>45</v>
      </c>
      <c r="K22" s="15">
        <v>25</v>
      </c>
      <c r="L22" s="15">
        <v>5</v>
      </c>
      <c r="M22" s="79">
        <v>18.5625</v>
      </c>
      <c r="N22" s="101">
        <v>18.5625</v>
      </c>
      <c r="O22" s="63">
        <v>2530</v>
      </c>
      <c r="P22" s="64">
        <f>Table2245789101123456789101112131415161718192021222324252627282930313233343536373839404142434445464748495051525354[[#This Row],[PEMBULATAN]]*O22</f>
        <v>46963.125</v>
      </c>
    </row>
    <row r="23" spans="1:16" ht="26.25" customHeight="1" x14ac:dyDescent="0.2">
      <c r="A23" s="13"/>
      <c r="B23" s="73"/>
      <c r="C23" s="71" t="s">
        <v>6952</v>
      </c>
      <c r="D23" s="76" t="s">
        <v>69</v>
      </c>
      <c r="E23" s="12" t="s">
        <v>64</v>
      </c>
      <c r="F23" s="74" t="s">
        <v>523</v>
      </c>
      <c r="G23" s="12" t="s">
        <v>64</v>
      </c>
      <c r="H23" s="75" t="s">
        <v>6350</v>
      </c>
      <c r="I23" s="15">
        <v>88</v>
      </c>
      <c r="J23" s="15">
        <v>15</v>
      </c>
      <c r="K23" s="15">
        <v>11</v>
      </c>
      <c r="L23" s="15">
        <v>2</v>
      </c>
      <c r="M23" s="79">
        <v>3.63</v>
      </c>
      <c r="N23" s="101">
        <v>3.63</v>
      </c>
      <c r="O23" s="63">
        <v>2530</v>
      </c>
      <c r="P23" s="64">
        <f>Table2245789101123456789101112131415161718192021222324252627282930313233343536373839404142434445464748495051525354[[#This Row],[PEMBULATAN]]*O23</f>
        <v>9183.9</v>
      </c>
    </row>
    <row r="24" spans="1:16" ht="26.25" customHeight="1" x14ac:dyDescent="0.2">
      <c r="A24" s="13"/>
      <c r="B24" s="73"/>
      <c r="C24" s="71" t="s">
        <v>6953</v>
      </c>
      <c r="D24" s="76" t="s">
        <v>69</v>
      </c>
      <c r="E24" s="12" t="s">
        <v>64</v>
      </c>
      <c r="F24" s="74" t="s">
        <v>523</v>
      </c>
      <c r="G24" s="12" t="s">
        <v>64</v>
      </c>
      <c r="H24" s="75" t="s">
        <v>6350</v>
      </c>
      <c r="I24" s="15">
        <v>40</v>
      </c>
      <c r="J24" s="15">
        <v>37</v>
      </c>
      <c r="K24" s="15">
        <v>17</v>
      </c>
      <c r="L24" s="15">
        <v>2</v>
      </c>
      <c r="M24" s="79">
        <v>6.29</v>
      </c>
      <c r="N24" s="101">
        <v>6.29</v>
      </c>
      <c r="O24" s="63">
        <v>2530</v>
      </c>
      <c r="P24" s="64">
        <f>Table2245789101123456789101112131415161718192021222324252627282930313233343536373839404142434445464748495051525354[[#This Row],[PEMBULATAN]]*O24</f>
        <v>15913.7</v>
      </c>
    </row>
    <row r="25" spans="1:16" ht="26.25" customHeight="1" x14ac:dyDescent="0.2">
      <c r="A25" s="13"/>
      <c r="B25" s="73"/>
      <c r="C25" s="71" t="s">
        <v>6954</v>
      </c>
      <c r="D25" s="76" t="s">
        <v>69</v>
      </c>
      <c r="E25" s="12" t="s">
        <v>64</v>
      </c>
      <c r="F25" s="74" t="s">
        <v>523</v>
      </c>
      <c r="G25" s="12" t="s">
        <v>64</v>
      </c>
      <c r="H25" s="75" t="s">
        <v>6350</v>
      </c>
      <c r="I25" s="15">
        <v>62</v>
      </c>
      <c r="J25" s="15">
        <v>58</v>
      </c>
      <c r="K25" s="15">
        <v>40</v>
      </c>
      <c r="L25" s="15">
        <v>11</v>
      </c>
      <c r="M25" s="79">
        <v>35.96</v>
      </c>
      <c r="N25" s="101">
        <v>35.96</v>
      </c>
      <c r="O25" s="63">
        <v>2530</v>
      </c>
      <c r="P25" s="64">
        <f>Table2245789101123456789101112131415161718192021222324252627282930313233343536373839404142434445464748495051525354[[#This Row],[PEMBULATAN]]*O25</f>
        <v>90978.8</v>
      </c>
    </row>
    <row r="26" spans="1:16" ht="26.25" customHeight="1" x14ac:dyDescent="0.2">
      <c r="A26" s="13"/>
      <c r="B26" s="73"/>
      <c r="C26" s="71" t="s">
        <v>6955</v>
      </c>
      <c r="D26" s="76" t="s">
        <v>69</v>
      </c>
      <c r="E26" s="12" t="s">
        <v>64</v>
      </c>
      <c r="F26" s="74" t="s">
        <v>523</v>
      </c>
      <c r="G26" s="12" t="s">
        <v>64</v>
      </c>
      <c r="H26" s="75" t="s">
        <v>6350</v>
      </c>
      <c r="I26" s="15">
        <v>65</v>
      </c>
      <c r="J26" s="15">
        <v>63</v>
      </c>
      <c r="K26" s="15">
        <v>25</v>
      </c>
      <c r="L26" s="15">
        <v>10</v>
      </c>
      <c r="M26" s="79">
        <v>25.59375</v>
      </c>
      <c r="N26" s="101">
        <v>25.59375</v>
      </c>
      <c r="O26" s="63">
        <v>2530</v>
      </c>
      <c r="P26" s="64">
        <f>Table2245789101123456789101112131415161718192021222324252627282930313233343536373839404142434445464748495051525354[[#This Row],[PEMBULATAN]]*O26</f>
        <v>64752.1875</v>
      </c>
    </row>
    <row r="27" spans="1:16" ht="26.25" customHeight="1" x14ac:dyDescent="0.2">
      <c r="A27" s="13"/>
      <c r="B27" s="73"/>
      <c r="C27" s="71" t="s">
        <v>6956</v>
      </c>
      <c r="D27" s="76" t="s">
        <v>69</v>
      </c>
      <c r="E27" s="12" t="s">
        <v>64</v>
      </c>
      <c r="F27" s="74" t="s">
        <v>523</v>
      </c>
      <c r="G27" s="12" t="s">
        <v>64</v>
      </c>
      <c r="H27" s="75" t="s">
        <v>6350</v>
      </c>
      <c r="I27" s="15">
        <v>59</v>
      </c>
      <c r="J27" s="15">
        <v>55</v>
      </c>
      <c r="K27" s="15">
        <v>30</v>
      </c>
      <c r="L27" s="15">
        <v>7</v>
      </c>
      <c r="M27" s="79">
        <v>24.337499999999999</v>
      </c>
      <c r="N27" s="101">
        <v>25</v>
      </c>
      <c r="O27" s="63">
        <v>2530</v>
      </c>
      <c r="P27" s="64">
        <f>Table2245789101123456789101112131415161718192021222324252627282930313233343536373839404142434445464748495051525354[[#This Row],[PEMBULATAN]]*O27</f>
        <v>63250</v>
      </c>
    </row>
    <row r="28" spans="1:16" ht="26.25" customHeight="1" x14ac:dyDescent="0.2">
      <c r="A28" s="13"/>
      <c r="B28" s="73"/>
      <c r="C28" s="71" t="s">
        <v>6957</v>
      </c>
      <c r="D28" s="76" t="s">
        <v>69</v>
      </c>
      <c r="E28" s="12" t="s">
        <v>64</v>
      </c>
      <c r="F28" s="74" t="s">
        <v>523</v>
      </c>
      <c r="G28" s="12" t="s">
        <v>64</v>
      </c>
      <c r="H28" s="75" t="s">
        <v>6350</v>
      </c>
      <c r="I28" s="15">
        <v>74</v>
      </c>
      <c r="J28" s="15">
        <v>60</v>
      </c>
      <c r="K28" s="15">
        <v>30</v>
      </c>
      <c r="L28" s="15">
        <v>16</v>
      </c>
      <c r="M28" s="79">
        <v>33.299999999999997</v>
      </c>
      <c r="N28" s="101">
        <v>34</v>
      </c>
      <c r="O28" s="63">
        <v>2530</v>
      </c>
      <c r="P28" s="64">
        <f>Table2245789101123456789101112131415161718192021222324252627282930313233343536373839404142434445464748495051525354[[#This Row],[PEMBULATAN]]*O28</f>
        <v>86020</v>
      </c>
    </row>
    <row r="29" spans="1:16" ht="26.25" customHeight="1" x14ac:dyDescent="0.2">
      <c r="A29" s="13"/>
      <c r="B29" s="73"/>
      <c r="C29" s="71" t="s">
        <v>6958</v>
      </c>
      <c r="D29" s="76" t="s">
        <v>69</v>
      </c>
      <c r="E29" s="12" t="s">
        <v>64</v>
      </c>
      <c r="F29" s="74" t="s">
        <v>523</v>
      </c>
      <c r="G29" s="12" t="s">
        <v>64</v>
      </c>
      <c r="H29" s="75" t="s">
        <v>6350</v>
      </c>
      <c r="I29" s="15">
        <v>70</v>
      </c>
      <c r="J29" s="15">
        <v>65</v>
      </c>
      <c r="K29" s="15">
        <v>17</v>
      </c>
      <c r="L29" s="15">
        <v>6</v>
      </c>
      <c r="M29" s="79">
        <v>19.337499999999999</v>
      </c>
      <c r="N29" s="101">
        <v>20</v>
      </c>
      <c r="O29" s="63">
        <v>2530</v>
      </c>
      <c r="P29" s="64">
        <f>Table2245789101123456789101112131415161718192021222324252627282930313233343536373839404142434445464748495051525354[[#This Row],[PEMBULATAN]]*O29</f>
        <v>50600</v>
      </c>
    </row>
    <row r="30" spans="1:16" ht="26.25" customHeight="1" x14ac:dyDescent="0.2">
      <c r="A30" s="13"/>
      <c r="B30" s="73"/>
      <c r="C30" s="71" t="s">
        <v>6959</v>
      </c>
      <c r="D30" s="76" t="s">
        <v>69</v>
      </c>
      <c r="E30" s="12" t="s">
        <v>64</v>
      </c>
      <c r="F30" s="74" t="s">
        <v>523</v>
      </c>
      <c r="G30" s="12" t="s">
        <v>64</v>
      </c>
      <c r="H30" s="75" t="s">
        <v>6350</v>
      </c>
      <c r="I30" s="15">
        <v>84</v>
      </c>
      <c r="J30" s="15">
        <v>65</v>
      </c>
      <c r="K30" s="15">
        <v>35</v>
      </c>
      <c r="L30" s="15">
        <v>11</v>
      </c>
      <c r="M30" s="79">
        <v>47.774999999999999</v>
      </c>
      <c r="N30" s="101">
        <v>47.774999999999999</v>
      </c>
      <c r="O30" s="63">
        <v>2530</v>
      </c>
      <c r="P30" s="64">
        <f>Table2245789101123456789101112131415161718192021222324252627282930313233343536373839404142434445464748495051525354[[#This Row],[PEMBULATAN]]*O30</f>
        <v>120870.75</v>
      </c>
    </row>
    <row r="31" spans="1:16" ht="26.25" customHeight="1" x14ac:dyDescent="0.2">
      <c r="A31" s="13"/>
      <c r="B31" s="73"/>
      <c r="C31" s="71" t="s">
        <v>6960</v>
      </c>
      <c r="D31" s="76" t="s">
        <v>69</v>
      </c>
      <c r="E31" s="12" t="s">
        <v>64</v>
      </c>
      <c r="F31" s="74" t="s">
        <v>523</v>
      </c>
      <c r="G31" s="12" t="s">
        <v>64</v>
      </c>
      <c r="H31" s="75" t="s">
        <v>6350</v>
      </c>
      <c r="I31" s="15">
        <v>104</v>
      </c>
      <c r="J31" s="15">
        <v>15</v>
      </c>
      <c r="K31" s="15">
        <v>11</v>
      </c>
      <c r="L31" s="15">
        <v>1</v>
      </c>
      <c r="M31" s="79">
        <v>4.29</v>
      </c>
      <c r="N31" s="101">
        <v>4.29</v>
      </c>
      <c r="O31" s="63">
        <v>2530</v>
      </c>
      <c r="P31" s="64">
        <f>Table2245789101123456789101112131415161718192021222324252627282930313233343536373839404142434445464748495051525354[[#This Row],[PEMBULATAN]]*O31</f>
        <v>10853.7</v>
      </c>
    </row>
    <row r="32" spans="1:16" ht="26.25" customHeight="1" x14ac:dyDescent="0.2">
      <c r="A32" s="13"/>
      <c r="B32" s="73"/>
      <c r="C32" s="71" t="s">
        <v>6961</v>
      </c>
      <c r="D32" s="76" t="s">
        <v>69</v>
      </c>
      <c r="E32" s="12" t="s">
        <v>64</v>
      </c>
      <c r="F32" s="74" t="s">
        <v>523</v>
      </c>
      <c r="G32" s="12" t="s">
        <v>64</v>
      </c>
      <c r="H32" s="75" t="s">
        <v>6350</v>
      </c>
      <c r="I32" s="15">
        <v>60</v>
      </c>
      <c r="J32" s="15">
        <v>60</v>
      </c>
      <c r="K32" s="15">
        <v>14</v>
      </c>
      <c r="L32" s="15">
        <v>3</v>
      </c>
      <c r="M32" s="79">
        <v>12.6</v>
      </c>
      <c r="N32" s="101">
        <v>12.6</v>
      </c>
      <c r="O32" s="63">
        <v>2530</v>
      </c>
      <c r="P32" s="64">
        <f>Table2245789101123456789101112131415161718192021222324252627282930313233343536373839404142434445464748495051525354[[#This Row],[PEMBULATAN]]*O32</f>
        <v>31878</v>
      </c>
    </row>
    <row r="33" spans="1:16" ht="26.25" customHeight="1" x14ac:dyDescent="0.2">
      <c r="A33" s="13"/>
      <c r="B33" s="73"/>
      <c r="C33" s="71" t="s">
        <v>6962</v>
      </c>
      <c r="D33" s="76" t="s">
        <v>69</v>
      </c>
      <c r="E33" s="12" t="s">
        <v>64</v>
      </c>
      <c r="F33" s="74" t="s">
        <v>523</v>
      </c>
      <c r="G33" s="12" t="s">
        <v>64</v>
      </c>
      <c r="H33" s="75" t="s">
        <v>6350</v>
      </c>
      <c r="I33" s="15">
        <v>48</v>
      </c>
      <c r="J33" s="15">
        <v>43</v>
      </c>
      <c r="K33" s="15">
        <v>14</v>
      </c>
      <c r="L33" s="15">
        <v>1</v>
      </c>
      <c r="M33" s="79">
        <v>7.2240000000000002</v>
      </c>
      <c r="N33" s="101">
        <v>7.2240000000000002</v>
      </c>
      <c r="O33" s="63">
        <v>2530</v>
      </c>
      <c r="P33" s="64">
        <f>Table2245789101123456789101112131415161718192021222324252627282930313233343536373839404142434445464748495051525354[[#This Row],[PEMBULATAN]]*O33</f>
        <v>18276.72</v>
      </c>
    </row>
    <row r="34" spans="1:16" ht="26.25" customHeight="1" x14ac:dyDescent="0.2">
      <c r="A34" s="13"/>
      <c r="B34" s="73"/>
      <c r="C34" s="71" t="s">
        <v>6963</v>
      </c>
      <c r="D34" s="76" t="s">
        <v>69</v>
      </c>
      <c r="E34" s="12" t="s">
        <v>64</v>
      </c>
      <c r="F34" s="74" t="s">
        <v>523</v>
      </c>
      <c r="G34" s="12" t="s">
        <v>64</v>
      </c>
      <c r="H34" s="75" t="s">
        <v>6350</v>
      </c>
      <c r="I34" s="15">
        <v>80</v>
      </c>
      <c r="J34" s="15">
        <v>56</v>
      </c>
      <c r="K34" s="15">
        <v>23</v>
      </c>
      <c r="L34" s="15">
        <v>8</v>
      </c>
      <c r="M34" s="79">
        <v>25.76</v>
      </c>
      <c r="N34" s="101">
        <v>25.76</v>
      </c>
      <c r="O34" s="63">
        <v>2530</v>
      </c>
      <c r="P34" s="64">
        <f>Table2245789101123456789101112131415161718192021222324252627282930313233343536373839404142434445464748495051525354[[#This Row],[PEMBULATAN]]*O34</f>
        <v>65172.800000000003</v>
      </c>
    </row>
    <row r="35" spans="1:16" ht="26.25" customHeight="1" x14ac:dyDescent="0.2">
      <c r="A35" s="13"/>
      <c r="B35" s="73"/>
      <c r="C35" s="71" t="s">
        <v>6964</v>
      </c>
      <c r="D35" s="76" t="s">
        <v>69</v>
      </c>
      <c r="E35" s="12" t="s">
        <v>64</v>
      </c>
      <c r="F35" s="74" t="s">
        <v>523</v>
      </c>
      <c r="G35" s="12" t="s">
        <v>64</v>
      </c>
      <c r="H35" s="75" t="s">
        <v>6350</v>
      </c>
      <c r="I35" s="15">
        <v>40</v>
      </c>
      <c r="J35" s="15">
        <v>42</v>
      </c>
      <c r="K35" s="15">
        <v>17</v>
      </c>
      <c r="L35" s="15">
        <v>3</v>
      </c>
      <c r="M35" s="79">
        <v>7.14</v>
      </c>
      <c r="N35" s="101">
        <v>7.14</v>
      </c>
      <c r="O35" s="63">
        <v>2530</v>
      </c>
      <c r="P35" s="64">
        <f>Table2245789101123456789101112131415161718192021222324252627282930313233343536373839404142434445464748495051525354[[#This Row],[PEMBULATAN]]*O35</f>
        <v>18064.2</v>
      </c>
    </row>
    <row r="36" spans="1:16" ht="26.25" customHeight="1" x14ac:dyDescent="0.2">
      <c r="A36" s="13"/>
      <c r="B36" s="73"/>
      <c r="C36" s="71" t="s">
        <v>6965</v>
      </c>
      <c r="D36" s="76" t="s">
        <v>69</v>
      </c>
      <c r="E36" s="12" t="s">
        <v>64</v>
      </c>
      <c r="F36" s="74" t="s">
        <v>523</v>
      </c>
      <c r="G36" s="12" t="s">
        <v>64</v>
      </c>
      <c r="H36" s="75" t="s">
        <v>6350</v>
      </c>
      <c r="I36" s="15">
        <v>64</v>
      </c>
      <c r="J36" s="15">
        <v>42</v>
      </c>
      <c r="K36" s="15">
        <v>21</v>
      </c>
      <c r="L36" s="15">
        <v>6</v>
      </c>
      <c r="M36" s="79">
        <v>14.112</v>
      </c>
      <c r="N36" s="101">
        <v>14.112</v>
      </c>
      <c r="O36" s="63">
        <v>2530</v>
      </c>
      <c r="P36" s="64">
        <f>Table2245789101123456789101112131415161718192021222324252627282930313233343536373839404142434445464748495051525354[[#This Row],[PEMBULATAN]]*O36</f>
        <v>35703.360000000001</v>
      </c>
    </row>
    <row r="37" spans="1:16" ht="26.25" customHeight="1" x14ac:dyDescent="0.2">
      <c r="A37" s="13"/>
      <c r="B37" s="73"/>
      <c r="C37" s="71" t="s">
        <v>6966</v>
      </c>
      <c r="D37" s="76" t="s">
        <v>69</v>
      </c>
      <c r="E37" s="12" t="s">
        <v>64</v>
      </c>
      <c r="F37" s="74" t="s">
        <v>523</v>
      </c>
      <c r="G37" s="12" t="s">
        <v>64</v>
      </c>
      <c r="H37" s="75" t="s">
        <v>6350</v>
      </c>
      <c r="I37" s="15">
        <v>85</v>
      </c>
      <c r="J37" s="15">
        <v>52</v>
      </c>
      <c r="K37" s="15">
        <v>18</v>
      </c>
      <c r="L37" s="15">
        <v>7</v>
      </c>
      <c r="M37" s="79">
        <v>19.89</v>
      </c>
      <c r="N37" s="101">
        <v>19.89</v>
      </c>
      <c r="O37" s="63">
        <v>2530</v>
      </c>
      <c r="P37" s="64">
        <f>Table2245789101123456789101112131415161718192021222324252627282930313233343536373839404142434445464748495051525354[[#This Row],[PEMBULATAN]]*O37</f>
        <v>50321.700000000004</v>
      </c>
    </row>
    <row r="38" spans="1:16" ht="26.25" customHeight="1" x14ac:dyDescent="0.2">
      <c r="A38" s="13"/>
      <c r="B38" s="73"/>
      <c r="C38" s="71" t="s">
        <v>6967</v>
      </c>
      <c r="D38" s="76" t="s">
        <v>69</v>
      </c>
      <c r="E38" s="12" t="s">
        <v>64</v>
      </c>
      <c r="F38" s="74" t="s">
        <v>523</v>
      </c>
      <c r="G38" s="12" t="s">
        <v>64</v>
      </c>
      <c r="H38" s="75" t="s">
        <v>6350</v>
      </c>
      <c r="I38" s="15">
        <v>72</v>
      </c>
      <c r="J38" s="15">
        <v>58</v>
      </c>
      <c r="K38" s="15">
        <v>25</v>
      </c>
      <c r="L38" s="15">
        <v>8</v>
      </c>
      <c r="M38" s="79">
        <v>26.1</v>
      </c>
      <c r="N38" s="101">
        <v>26.1</v>
      </c>
      <c r="O38" s="63">
        <v>2530</v>
      </c>
      <c r="P38" s="64">
        <f>Table2245789101123456789101112131415161718192021222324252627282930313233343536373839404142434445464748495051525354[[#This Row],[PEMBULATAN]]*O38</f>
        <v>66033</v>
      </c>
    </row>
    <row r="39" spans="1:16" ht="26.25" customHeight="1" x14ac:dyDescent="0.2">
      <c r="A39" s="13"/>
      <c r="B39" s="73"/>
      <c r="C39" s="71" t="s">
        <v>6968</v>
      </c>
      <c r="D39" s="76" t="s">
        <v>69</v>
      </c>
      <c r="E39" s="12" t="s">
        <v>64</v>
      </c>
      <c r="F39" s="74" t="s">
        <v>523</v>
      </c>
      <c r="G39" s="12" t="s">
        <v>64</v>
      </c>
      <c r="H39" s="75" t="s">
        <v>6350</v>
      </c>
      <c r="I39" s="15">
        <v>57</v>
      </c>
      <c r="J39" s="15">
        <v>48</v>
      </c>
      <c r="K39" s="15">
        <v>45</v>
      </c>
      <c r="L39" s="15">
        <v>12</v>
      </c>
      <c r="M39" s="79">
        <v>30.78</v>
      </c>
      <c r="N39" s="101">
        <v>30.78</v>
      </c>
      <c r="O39" s="63">
        <v>2530</v>
      </c>
      <c r="P39" s="64">
        <f>Table2245789101123456789101112131415161718192021222324252627282930313233343536373839404142434445464748495051525354[[#This Row],[PEMBULATAN]]*O39</f>
        <v>77873.400000000009</v>
      </c>
    </row>
    <row r="40" spans="1:16" ht="26.25" customHeight="1" x14ac:dyDescent="0.2">
      <c r="A40" s="13"/>
      <c r="B40" s="73"/>
      <c r="C40" s="71" t="s">
        <v>6969</v>
      </c>
      <c r="D40" s="76" t="s">
        <v>69</v>
      </c>
      <c r="E40" s="12" t="s">
        <v>64</v>
      </c>
      <c r="F40" s="74" t="s">
        <v>523</v>
      </c>
      <c r="G40" s="12" t="s">
        <v>64</v>
      </c>
      <c r="H40" s="75" t="s">
        <v>6350</v>
      </c>
      <c r="I40" s="15">
        <v>67</v>
      </c>
      <c r="J40" s="15">
        <v>58</v>
      </c>
      <c r="K40" s="15">
        <v>22</v>
      </c>
      <c r="L40" s="15">
        <v>10</v>
      </c>
      <c r="M40" s="79">
        <v>21.373000000000001</v>
      </c>
      <c r="N40" s="101">
        <v>22</v>
      </c>
      <c r="O40" s="63">
        <v>2530</v>
      </c>
      <c r="P40" s="64">
        <f>Table2245789101123456789101112131415161718192021222324252627282930313233343536373839404142434445464748495051525354[[#This Row],[PEMBULATAN]]*O40</f>
        <v>55660</v>
      </c>
    </row>
    <row r="41" spans="1:16" ht="26.25" customHeight="1" x14ac:dyDescent="0.2">
      <c r="A41" s="13"/>
      <c r="B41" s="73"/>
      <c r="C41" s="71" t="s">
        <v>6970</v>
      </c>
      <c r="D41" s="76" t="s">
        <v>69</v>
      </c>
      <c r="E41" s="12" t="s">
        <v>64</v>
      </c>
      <c r="F41" s="74" t="s">
        <v>523</v>
      </c>
      <c r="G41" s="12" t="s">
        <v>64</v>
      </c>
      <c r="H41" s="75" t="s">
        <v>6350</v>
      </c>
      <c r="I41" s="15">
        <v>62</v>
      </c>
      <c r="J41" s="15">
        <v>44</v>
      </c>
      <c r="K41" s="15">
        <v>38</v>
      </c>
      <c r="L41" s="15">
        <v>7</v>
      </c>
      <c r="M41" s="79">
        <v>25.916</v>
      </c>
      <c r="N41" s="101">
        <v>25.916</v>
      </c>
      <c r="O41" s="63">
        <v>2530</v>
      </c>
      <c r="P41" s="64">
        <f>Table2245789101123456789101112131415161718192021222324252627282930313233343536373839404142434445464748495051525354[[#This Row],[PEMBULATAN]]*O41</f>
        <v>65567.48</v>
      </c>
    </row>
    <row r="42" spans="1:16" ht="26.25" customHeight="1" x14ac:dyDescent="0.2">
      <c r="A42" s="13"/>
      <c r="B42" s="73"/>
      <c r="C42" s="71" t="s">
        <v>6971</v>
      </c>
      <c r="D42" s="76" t="s">
        <v>69</v>
      </c>
      <c r="E42" s="12" t="s">
        <v>64</v>
      </c>
      <c r="F42" s="74" t="s">
        <v>523</v>
      </c>
      <c r="G42" s="12" t="s">
        <v>64</v>
      </c>
      <c r="H42" s="75" t="s">
        <v>6350</v>
      </c>
      <c r="I42" s="15">
        <v>62</v>
      </c>
      <c r="J42" s="15">
        <v>44</v>
      </c>
      <c r="K42" s="15">
        <v>49</v>
      </c>
      <c r="L42" s="15">
        <v>6</v>
      </c>
      <c r="M42" s="79">
        <v>33.417999999999999</v>
      </c>
      <c r="N42" s="101">
        <v>34</v>
      </c>
      <c r="O42" s="63">
        <v>2530</v>
      </c>
      <c r="P42" s="64">
        <f>Table2245789101123456789101112131415161718192021222324252627282930313233343536373839404142434445464748495051525354[[#This Row],[PEMBULATAN]]*O42</f>
        <v>86020</v>
      </c>
    </row>
    <row r="43" spans="1:16" ht="26.25" customHeight="1" x14ac:dyDescent="0.2">
      <c r="A43" s="13"/>
      <c r="B43" s="73"/>
      <c r="C43" s="71" t="s">
        <v>6972</v>
      </c>
      <c r="D43" s="76" t="s">
        <v>69</v>
      </c>
      <c r="E43" s="12" t="s">
        <v>64</v>
      </c>
      <c r="F43" s="74" t="s">
        <v>523</v>
      </c>
      <c r="G43" s="12" t="s">
        <v>64</v>
      </c>
      <c r="H43" s="75" t="s">
        <v>6350</v>
      </c>
      <c r="I43" s="15">
        <v>34</v>
      </c>
      <c r="J43" s="15">
        <v>42</v>
      </c>
      <c r="K43" s="15">
        <v>10</v>
      </c>
      <c r="L43" s="15">
        <v>1</v>
      </c>
      <c r="M43" s="79">
        <v>3.57</v>
      </c>
      <c r="N43" s="101">
        <v>3.57</v>
      </c>
      <c r="O43" s="63">
        <v>2530</v>
      </c>
      <c r="P43" s="64">
        <f>Table2245789101123456789101112131415161718192021222324252627282930313233343536373839404142434445464748495051525354[[#This Row],[PEMBULATAN]]*O43</f>
        <v>9032.1</v>
      </c>
    </row>
    <row r="44" spans="1:16" ht="26.25" customHeight="1" x14ac:dyDescent="0.2">
      <c r="A44" s="13"/>
      <c r="B44" s="73"/>
      <c r="C44" s="71" t="s">
        <v>6973</v>
      </c>
      <c r="D44" s="76" t="s">
        <v>69</v>
      </c>
      <c r="E44" s="12" t="s">
        <v>64</v>
      </c>
      <c r="F44" s="74" t="s">
        <v>523</v>
      </c>
      <c r="G44" s="12" t="s">
        <v>64</v>
      </c>
      <c r="H44" s="75" t="s">
        <v>6350</v>
      </c>
      <c r="I44" s="15">
        <v>60</v>
      </c>
      <c r="J44" s="15">
        <v>25</v>
      </c>
      <c r="K44" s="15">
        <v>12</v>
      </c>
      <c r="L44" s="15">
        <v>4</v>
      </c>
      <c r="M44" s="79">
        <v>4.5</v>
      </c>
      <c r="N44" s="101">
        <v>4.5</v>
      </c>
      <c r="O44" s="63">
        <v>2530</v>
      </c>
      <c r="P44" s="64">
        <f>Table2245789101123456789101112131415161718192021222324252627282930313233343536373839404142434445464748495051525354[[#This Row],[PEMBULATAN]]*O44</f>
        <v>11385</v>
      </c>
    </row>
    <row r="45" spans="1:16" ht="26.25" customHeight="1" x14ac:dyDescent="0.2">
      <c r="A45" s="13"/>
      <c r="B45" s="73"/>
      <c r="C45" s="71" t="s">
        <v>6974</v>
      </c>
      <c r="D45" s="76" t="s">
        <v>69</v>
      </c>
      <c r="E45" s="12" t="s">
        <v>64</v>
      </c>
      <c r="F45" s="74" t="s">
        <v>523</v>
      </c>
      <c r="G45" s="12" t="s">
        <v>64</v>
      </c>
      <c r="H45" s="75" t="s">
        <v>6350</v>
      </c>
      <c r="I45" s="15">
        <v>120</v>
      </c>
      <c r="J45" s="15">
        <v>40</v>
      </c>
      <c r="K45" s="15">
        <v>28</v>
      </c>
      <c r="L45" s="15">
        <v>7</v>
      </c>
      <c r="M45" s="79">
        <v>33.6</v>
      </c>
      <c r="N45" s="101">
        <v>33.6</v>
      </c>
      <c r="O45" s="63">
        <v>2530</v>
      </c>
      <c r="P45" s="64">
        <f>Table2245789101123456789101112131415161718192021222324252627282930313233343536373839404142434445464748495051525354[[#This Row],[PEMBULATAN]]*O45</f>
        <v>85008</v>
      </c>
    </row>
    <row r="46" spans="1:16" ht="26.25" customHeight="1" x14ac:dyDescent="0.2">
      <c r="A46" s="13"/>
      <c r="B46" s="73"/>
      <c r="C46" s="71" t="s">
        <v>6975</v>
      </c>
      <c r="D46" s="76" t="s">
        <v>69</v>
      </c>
      <c r="E46" s="12" t="s">
        <v>64</v>
      </c>
      <c r="F46" s="74" t="s">
        <v>523</v>
      </c>
      <c r="G46" s="12" t="s">
        <v>64</v>
      </c>
      <c r="H46" s="75" t="s">
        <v>6350</v>
      </c>
      <c r="I46" s="15">
        <v>64</v>
      </c>
      <c r="J46" s="15">
        <v>63</v>
      </c>
      <c r="K46" s="15">
        <v>3</v>
      </c>
      <c r="L46" s="15">
        <v>2</v>
      </c>
      <c r="M46" s="79">
        <v>3.024</v>
      </c>
      <c r="N46" s="101">
        <v>3.024</v>
      </c>
      <c r="O46" s="63">
        <v>2530</v>
      </c>
      <c r="P46" s="64">
        <f>Table2245789101123456789101112131415161718192021222324252627282930313233343536373839404142434445464748495051525354[[#This Row],[PEMBULATAN]]*O46</f>
        <v>7650.72</v>
      </c>
    </row>
    <row r="47" spans="1:16" ht="26.25" customHeight="1" x14ac:dyDescent="0.2">
      <c r="A47" s="13"/>
      <c r="B47" s="73"/>
      <c r="C47" s="71" t="s">
        <v>6976</v>
      </c>
      <c r="D47" s="76" t="s">
        <v>69</v>
      </c>
      <c r="E47" s="12" t="s">
        <v>64</v>
      </c>
      <c r="F47" s="74" t="s">
        <v>523</v>
      </c>
      <c r="G47" s="12" t="s">
        <v>64</v>
      </c>
      <c r="H47" s="75" t="s">
        <v>6350</v>
      </c>
      <c r="I47" s="15">
        <v>80</v>
      </c>
      <c r="J47" s="15">
        <v>61</v>
      </c>
      <c r="K47" s="15">
        <v>31</v>
      </c>
      <c r="L47" s="15">
        <v>15</v>
      </c>
      <c r="M47" s="79">
        <v>37.82</v>
      </c>
      <c r="N47" s="101">
        <v>37.82</v>
      </c>
      <c r="O47" s="63">
        <v>2530</v>
      </c>
      <c r="P47" s="64">
        <f>Table2245789101123456789101112131415161718192021222324252627282930313233343536373839404142434445464748495051525354[[#This Row],[PEMBULATAN]]*O47</f>
        <v>95684.6</v>
      </c>
    </row>
    <row r="48" spans="1:16" ht="26.25" customHeight="1" x14ac:dyDescent="0.2">
      <c r="A48" s="13"/>
      <c r="B48" s="73"/>
      <c r="C48" s="71" t="s">
        <v>6977</v>
      </c>
      <c r="D48" s="76" t="s">
        <v>69</v>
      </c>
      <c r="E48" s="12" t="s">
        <v>64</v>
      </c>
      <c r="F48" s="74" t="s">
        <v>523</v>
      </c>
      <c r="G48" s="12" t="s">
        <v>64</v>
      </c>
      <c r="H48" s="75" t="s">
        <v>6350</v>
      </c>
      <c r="I48" s="15">
        <v>66</v>
      </c>
      <c r="J48" s="15">
        <v>59</v>
      </c>
      <c r="K48" s="15">
        <v>18</v>
      </c>
      <c r="L48" s="15">
        <v>5</v>
      </c>
      <c r="M48" s="79">
        <v>17.523</v>
      </c>
      <c r="N48" s="101">
        <v>17.523</v>
      </c>
      <c r="O48" s="63">
        <v>2530</v>
      </c>
      <c r="P48" s="64">
        <f>Table2245789101123456789101112131415161718192021222324252627282930313233343536373839404142434445464748495051525354[[#This Row],[PEMBULATAN]]*O48</f>
        <v>44333.19</v>
      </c>
    </row>
    <row r="49" spans="1:16" ht="26.25" customHeight="1" x14ac:dyDescent="0.2">
      <c r="A49" s="13"/>
      <c r="B49" s="73"/>
      <c r="C49" s="71" t="s">
        <v>6978</v>
      </c>
      <c r="D49" s="76" t="s">
        <v>69</v>
      </c>
      <c r="E49" s="12" t="s">
        <v>64</v>
      </c>
      <c r="F49" s="74" t="s">
        <v>523</v>
      </c>
      <c r="G49" s="12" t="s">
        <v>64</v>
      </c>
      <c r="H49" s="75" t="s">
        <v>6350</v>
      </c>
      <c r="I49" s="15">
        <v>63</v>
      </c>
      <c r="J49" s="15">
        <v>35</v>
      </c>
      <c r="K49" s="15">
        <v>17</v>
      </c>
      <c r="L49" s="15">
        <v>2</v>
      </c>
      <c r="M49" s="79">
        <v>9.3712499999999999</v>
      </c>
      <c r="N49" s="101">
        <v>10</v>
      </c>
      <c r="O49" s="63">
        <v>2530</v>
      </c>
      <c r="P49" s="64">
        <f>Table2245789101123456789101112131415161718192021222324252627282930313233343536373839404142434445464748495051525354[[#This Row],[PEMBULATAN]]*O49</f>
        <v>25300</v>
      </c>
    </row>
    <row r="50" spans="1:16" ht="26.25" customHeight="1" x14ac:dyDescent="0.2">
      <c r="A50" s="13"/>
      <c r="B50" s="73"/>
      <c r="C50" s="71" t="s">
        <v>6979</v>
      </c>
      <c r="D50" s="76" t="s">
        <v>69</v>
      </c>
      <c r="E50" s="12" t="s">
        <v>64</v>
      </c>
      <c r="F50" s="74" t="s">
        <v>523</v>
      </c>
      <c r="G50" s="12" t="s">
        <v>64</v>
      </c>
      <c r="H50" s="75" t="s">
        <v>6350</v>
      </c>
      <c r="I50" s="15">
        <v>60</v>
      </c>
      <c r="J50" s="15">
        <v>44</v>
      </c>
      <c r="K50" s="15">
        <v>23</v>
      </c>
      <c r="L50" s="15">
        <v>6</v>
      </c>
      <c r="M50" s="79">
        <v>15.18</v>
      </c>
      <c r="N50" s="101">
        <v>15.18</v>
      </c>
      <c r="O50" s="63">
        <v>2530</v>
      </c>
      <c r="P50" s="64">
        <f>Table2245789101123456789101112131415161718192021222324252627282930313233343536373839404142434445464748495051525354[[#This Row],[PEMBULATAN]]*O50</f>
        <v>38405.4</v>
      </c>
    </row>
    <row r="51" spans="1:16" ht="26.25" customHeight="1" x14ac:dyDescent="0.2">
      <c r="A51" s="13"/>
      <c r="B51" s="73"/>
      <c r="C51" s="71" t="s">
        <v>6980</v>
      </c>
      <c r="D51" s="76" t="s">
        <v>69</v>
      </c>
      <c r="E51" s="12" t="s">
        <v>64</v>
      </c>
      <c r="F51" s="74" t="s">
        <v>523</v>
      </c>
      <c r="G51" s="12" t="s">
        <v>64</v>
      </c>
      <c r="H51" s="75" t="s">
        <v>6350</v>
      </c>
      <c r="I51" s="15">
        <v>41</v>
      </c>
      <c r="J51" s="15">
        <v>44</v>
      </c>
      <c r="K51" s="15">
        <v>28</v>
      </c>
      <c r="L51" s="15">
        <v>10</v>
      </c>
      <c r="M51" s="79">
        <v>12.628</v>
      </c>
      <c r="N51" s="101">
        <v>12.628</v>
      </c>
      <c r="O51" s="63">
        <v>2530</v>
      </c>
      <c r="P51" s="64">
        <f>Table2245789101123456789101112131415161718192021222324252627282930313233343536373839404142434445464748495051525354[[#This Row],[PEMBULATAN]]*O51</f>
        <v>31948.84</v>
      </c>
    </row>
    <row r="52" spans="1:16" ht="26.25" customHeight="1" x14ac:dyDescent="0.2">
      <c r="A52" s="13"/>
      <c r="B52" s="73"/>
      <c r="C52" s="71" t="s">
        <v>6981</v>
      </c>
      <c r="D52" s="76" t="s">
        <v>69</v>
      </c>
      <c r="E52" s="12" t="s">
        <v>64</v>
      </c>
      <c r="F52" s="74" t="s">
        <v>523</v>
      </c>
      <c r="G52" s="12" t="s">
        <v>64</v>
      </c>
      <c r="H52" s="75" t="s">
        <v>6350</v>
      </c>
      <c r="I52" s="15">
        <v>50</v>
      </c>
      <c r="J52" s="15">
        <v>38</v>
      </c>
      <c r="K52" s="15">
        <v>17</v>
      </c>
      <c r="L52" s="15">
        <v>2</v>
      </c>
      <c r="M52" s="79">
        <v>8.0749999999999993</v>
      </c>
      <c r="N52" s="101">
        <v>8.0749999999999993</v>
      </c>
      <c r="O52" s="63">
        <v>2530</v>
      </c>
      <c r="P52" s="64">
        <f>Table2245789101123456789101112131415161718192021222324252627282930313233343536373839404142434445464748495051525354[[#This Row],[PEMBULATAN]]*O52</f>
        <v>20429.75</v>
      </c>
    </row>
    <row r="53" spans="1:16" ht="26.25" customHeight="1" x14ac:dyDescent="0.2">
      <c r="A53" s="13"/>
      <c r="B53" s="73"/>
      <c r="C53" s="71" t="s">
        <v>6982</v>
      </c>
      <c r="D53" s="76" t="s">
        <v>69</v>
      </c>
      <c r="E53" s="12" t="s">
        <v>64</v>
      </c>
      <c r="F53" s="74" t="s">
        <v>523</v>
      </c>
      <c r="G53" s="12" t="s">
        <v>64</v>
      </c>
      <c r="H53" s="75" t="s">
        <v>6350</v>
      </c>
      <c r="I53" s="15">
        <v>35</v>
      </c>
      <c r="J53" s="15">
        <v>26</v>
      </c>
      <c r="K53" s="15">
        <v>19</v>
      </c>
      <c r="L53" s="15">
        <v>1</v>
      </c>
      <c r="M53" s="79">
        <v>4.3224999999999998</v>
      </c>
      <c r="N53" s="101">
        <v>5</v>
      </c>
      <c r="O53" s="63">
        <v>2530</v>
      </c>
      <c r="P53" s="64">
        <f>Table2245789101123456789101112131415161718192021222324252627282930313233343536373839404142434445464748495051525354[[#This Row],[PEMBULATAN]]*O53</f>
        <v>12650</v>
      </c>
    </row>
    <row r="54" spans="1:16" ht="26.25" customHeight="1" x14ac:dyDescent="0.2">
      <c r="A54" s="13"/>
      <c r="B54" s="73"/>
      <c r="C54" s="71" t="s">
        <v>6983</v>
      </c>
      <c r="D54" s="76" t="s">
        <v>69</v>
      </c>
      <c r="E54" s="12" t="s">
        <v>64</v>
      </c>
      <c r="F54" s="74" t="s">
        <v>523</v>
      </c>
      <c r="G54" s="12" t="s">
        <v>64</v>
      </c>
      <c r="H54" s="75" t="s">
        <v>6350</v>
      </c>
      <c r="I54" s="15">
        <v>38</v>
      </c>
      <c r="J54" s="15">
        <v>40</v>
      </c>
      <c r="K54" s="15">
        <v>10</v>
      </c>
      <c r="L54" s="15">
        <v>2</v>
      </c>
      <c r="M54" s="79">
        <v>3.8</v>
      </c>
      <c r="N54" s="101">
        <v>3.8</v>
      </c>
      <c r="O54" s="63">
        <v>2530</v>
      </c>
      <c r="P54" s="64">
        <f>Table2245789101123456789101112131415161718192021222324252627282930313233343536373839404142434445464748495051525354[[#This Row],[PEMBULATAN]]*O54</f>
        <v>9614</v>
      </c>
    </row>
    <row r="55" spans="1:16" ht="26.25" customHeight="1" x14ac:dyDescent="0.2">
      <c r="A55" s="13"/>
      <c r="B55" s="73"/>
      <c r="C55" s="71" t="s">
        <v>6984</v>
      </c>
      <c r="D55" s="76" t="s">
        <v>69</v>
      </c>
      <c r="E55" s="12" t="s">
        <v>64</v>
      </c>
      <c r="F55" s="74" t="s">
        <v>523</v>
      </c>
      <c r="G55" s="12" t="s">
        <v>64</v>
      </c>
      <c r="H55" s="75" t="s">
        <v>6350</v>
      </c>
      <c r="I55" s="15">
        <v>40</v>
      </c>
      <c r="J55" s="15">
        <v>40</v>
      </c>
      <c r="K55" s="15">
        <v>17</v>
      </c>
      <c r="L55" s="15">
        <v>3</v>
      </c>
      <c r="M55" s="79">
        <v>6.8</v>
      </c>
      <c r="N55" s="101">
        <v>6.8</v>
      </c>
      <c r="O55" s="63">
        <v>2530</v>
      </c>
      <c r="P55" s="64">
        <f>Table2245789101123456789101112131415161718192021222324252627282930313233343536373839404142434445464748495051525354[[#This Row],[PEMBULATAN]]*O55</f>
        <v>17204</v>
      </c>
    </row>
    <row r="56" spans="1:16" ht="26.25" customHeight="1" x14ac:dyDescent="0.2">
      <c r="A56" s="13"/>
      <c r="B56" s="73"/>
      <c r="C56" s="71" t="s">
        <v>6985</v>
      </c>
      <c r="D56" s="76" t="s">
        <v>69</v>
      </c>
      <c r="E56" s="12" t="s">
        <v>64</v>
      </c>
      <c r="F56" s="74" t="s">
        <v>523</v>
      </c>
      <c r="G56" s="12" t="s">
        <v>64</v>
      </c>
      <c r="H56" s="75" t="s">
        <v>6350</v>
      </c>
      <c r="I56" s="15">
        <v>60</v>
      </c>
      <c r="J56" s="15">
        <v>58</v>
      </c>
      <c r="K56" s="15">
        <v>24</v>
      </c>
      <c r="L56" s="15">
        <v>9</v>
      </c>
      <c r="M56" s="79">
        <v>20.88</v>
      </c>
      <c r="N56" s="101">
        <v>20.88</v>
      </c>
      <c r="O56" s="63">
        <v>2530</v>
      </c>
      <c r="P56" s="64">
        <f>Table2245789101123456789101112131415161718192021222324252627282930313233343536373839404142434445464748495051525354[[#This Row],[PEMBULATAN]]*O56</f>
        <v>52826.399999999994</v>
      </c>
    </row>
    <row r="57" spans="1:16" ht="26.25" customHeight="1" x14ac:dyDescent="0.2">
      <c r="A57" s="13"/>
      <c r="B57" s="73"/>
      <c r="C57" s="71" t="s">
        <v>6986</v>
      </c>
      <c r="D57" s="76" t="s">
        <v>69</v>
      </c>
      <c r="E57" s="12" t="s">
        <v>64</v>
      </c>
      <c r="F57" s="74" t="s">
        <v>523</v>
      </c>
      <c r="G57" s="12" t="s">
        <v>64</v>
      </c>
      <c r="H57" s="75" t="s">
        <v>6350</v>
      </c>
      <c r="I57" s="15">
        <v>81</v>
      </c>
      <c r="J57" s="15">
        <v>59</v>
      </c>
      <c r="K57" s="15">
        <v>30</v>
      </c>
      <c r="L57" s="15">
        <v>17</v>
      </c>
      <c r="M57" s="79">
        <v>35.842500000000001</v>
      </c>
      <c r="N57" s="101">
        <v>35.842500000000001</v>
      </c>
      <c r="O57" s="63">
        <v>2530</v>
      </c>
      <c r="P57" s="64">
        <f>Table2245789101123456789101112131415161718192021222324252627282930313233343536373839404142434445464748495051525354[[#This Row],[PEMBULATAN]]*O57</f>
        <v>90681.525000000009</v>
      </c>
    </row>
    <row r="58" spans="1:16" ht="26.25" customHeight="1" x14ac:dyDescent="0.2">
      <c r="A58" s="13"/>
      <c r="B58" s="73"/>
      <c r="C58" s="71" t="s">
        <v>6987</v>
      </c>
      <c r="D58" s="76" t="s">
        <v>69</v>
      </c>
      <c r="E58" s="12" t="s">
        <v>64</v>
      </c>
      <c r="F58" s="74" t="s">
        <v>523</v>
      </c>
      <c r="G58" s="12" t="s">
        <v>64</v>
      </c>
      <c r="H58" s="75" t="s">
        <v>6350</v>
      </c>
      <c r="I58" s="15">
        <v>88</v>
      </c>
      <c r="J58" s="15">
        <v>80</v>
      </c>
      <c r="K58" s="15">
        <v>33</v>
      </c>
      <c r="L58" s="15">
        <v>7</v>
      </c>
      <c r="M58" s="79">
        <v>58.08</v>
      </c>
      <c r="N58" s="101">
        <v>58.08</v>
      </c>
      <c r="O58" s="63">
        <v>2530</v>
      </c>
      <c r="P58" s="64">
        <f>Table2245789101123456789101112131415161718192021222324252627282930313233343536373839404142434445464748495051525354[[#This Row],[PEMBULATAN]]*O58</f>
        <v>146942.39999999999</v>
      </c>
    </row>
    <row r="59" spans="1:16" ht="26.25" customHeight="1" x14ac:dyDescent="0.2">
      <c r="A59" s="13"/>
      <c r="B59" s="73"/>
      <c r="C59" s="71" t="s">
        <v>6988</v>
      </c>
      <c r="D59" s="76" t="s">
        <v>69</v>
      </c>
      <c r="E59" s="12" t="s">
        <v>64</v>
      </c>
      <c r="F59" s="74" t="s">
        <v>523</v>
      </c>
      <c r="G59" s="12" t="s">
        <v>64</v>
      </c>
      <c r="H59" s="75" t="s">
        <v>6350</v>
      </c>
      <c r="I59" s="15">
        <v>100</v>
      </c>
      <c r="J59" s="15">
        <v>68</v>
      </c>
      <c r="K59" s="15">
        <v>26</v>
      </c>
      <c r="L59" s="15">
        <v>16</v>
      </c>
      <c r="M59" s="79">
        <v>44.2</v>
      </c>
      <c r="N59" s="101">
        <v>44.2</v>
      </c>
      <c r="O59" s="63">
        <v>2530</v>
      </c>
      <c r="P59" s="64">
        <f>Table2245789101123456789101112131415161718192021222324252627282930313233343536373839404142434445464748495051525354[[#This Row],[PEMBULATAN]]*O59</f>
        <v>111826</v>
      </c>
    </row>
    <row r="60" spans="1:16" ht="26.25" customHeight="1" x14ac:dyDescent="0.2">
      <c r="A60" s="13"/>
      <c r="B60" s="73"/>
      <c r="C60" s="71" t="s">
        <v>6989</v>
      </c>
      <c r="D60" s="76" t="s">
        <v>69</v>
      </c>
      <c r="E60" s="12" t="s">
        <v>64</v>
      </c>
      <c r="F60" s="74" t="s">
        <v>523</v>
      </c>
      <c r="G60" s="12" t="s">
        <v>64</v>
      </c>
      <c r="H60" s="75" t="s">
        <v>6350</v>
      </c>
      <c r="I60" s="15">
        <v>86</v>
      </c>
      <c r="J60" s="15">
        <v>69</v>
      </c>
      <c r="K60" s="15">
        <v>34</v>
      </c>
      <c r="L60" s="15">
        <v>19</v>
      </c>
      <c r="M60" s="79">
        <v>50.439</v>
      </c>
      <c r="N60" s="101">
        <v>51</v>
      </c>
      <c r="O60" s="63">
        <v>2530</v>
      </c>
      <c r="P60" s="64">
        <f>Table2245789101123456789101112131415161718192021222324252627282930313233343536373839404142434445464748495051525354[[#This Row],[PEMBULATAN]]*O60</f>
        <v>129030</v>
      </c>
    </row>
    <row r="61" spans="1:16" ht="26.25" customHeight="1" x14ac:dyDescent="0.2">
      <c r="A61" s="13"/>
      <c r="B61" s="73"/>
      <c r="C61" s="71" t="s">
        <v>6990</v>
      </c>
      <c r="D61" s="76" t="s">
        <v>69</v>
      </c>
      <c r="E61" s="12" t="s">
        <v>64</v>
      </c>
      <c r="F61" s="74" t="s">
        <v>523</v>
      </c>
      <c r="G61" s="12" t="s">
        <v>64</v>
      </c>
      <c r="H61" s="75" t="s">
        <v>6350</v>
      </c>
      <c r="I61" s="15">
        <v>88</v>
      </c>
      <c r="J61" s="15">
        <v>57</v>
      </c>
      <c r="K61" s="15">
        <v>35</v>
      </c>
      <c r="L61" s="15">
        <v>12</v>
      </c>
      <c r="M61" s="79">
        <v>43.89</v>
      </c>
      <c r="N61" s="101">
        <v>43.89</v>
      </c>
      <c r="O61" s="63">
        <v>2530</v>
      </c>
      <c r="P61" s="64">
        <f>Table2245789101123456789101112131415161718192021222324252627282930313233343536373839404142434445464748495051525354[[#This Row],[PEMBULATAN]]*O61</f>
        <v>111041.7</v>
      </c>
    </row>
    <row r="62" spans="1:16" ht="26.25" customHeight="1" x14ac:dyDescent="0.2">
      <c r="A62" s="13"/>
      <c r="B62" s="73"/>
      <c r="C62" s="71" t="s">
        <v>6991</v>
      </c>
      <c r="D62" s="76" t="s">
        <v>69</v>
      </c>
      <c r="E62" s="12" t="s">
        <v>64</v>
      </c>
      <c r="F62" s="74" t="s">
        <v>523</v>
      </c>
      <c r="G62" s="12" t="s">
        <v>64</v>
      </c>
      <c r="H62" s="75" t="s">
        <v>6350</v>
      </c>
      <c r="I62" s="15">
        <v>70</v>
      </c>
      <c r="J62" s="15">
        <v>50</v>
      </c>
      <c r="K62" s="15">
        <v>28</v>
      </c>
      <c r="L62" s="15">
        <v>16</v>
      </c>
      <c r="M62" s="79">
        <v>24.5</v>
      </c>
      <c r="N62" s="101">
        <v>24.5</v>
      </c>
      <c r="O62" s="63">
        <v>2530</v>
      </c>
      <c r="P62" s="64">
        <f>Table2245789101123456789101112131415161718192021222324252627282930313233343536373839404142434445464748495051525354[[#This Row],[PEMBULATAN]]*O62</f>
        <v>61985</v>
      </c>
    </row>
    <row r="63" spans="1:16" ht="26.25" customHeight="1" x14ac:dyDescent="0.2">
      <c r="A63" s="13"/>
      <c r="B63" s="73"/>
      <c r="C63" s="71" t="s">
        <v>6992</v>
      </c>
      <c r="D63" s="76" t="s">
        <v>69</v>
      </c>
      <c r="E63" s="12" t="s">
        <v>64</v>
      </c>
      <c r="F63" s="74" t="s">
        <v>523</v>
      </c>
      <c r="G63" s="12" t="s">
        <v>64</v>
      </c>
      <c r="H63" s="75" t="s">
        <v>6350</v>
      </c>
      <c r="I63" s="15">
        <v>60</v>
      </c>
      <c r="J63" s="15">
        <v>43</v>
      </c>
      <c r="K63" s="15">
        <v>20</v>
      </c>
      <c r="L63" s="15">
        <v>10</v>
      </c>
      <c r="M63" s="79">
        <v>12.9</v>
      </c>
      <c r="N63" s="101">
        <v>12.9</v>
      </c>
      <c r="O63" s="63">
        <v>2530</v>
      </c>
      <c r="P63" s="64">
        <f>Table2245789101123456789101112131415161718192021222324252627282930313233343536373839404142434445464748495051525354[[#This Row],[PEMBULATAN]]*O63</f>
        <v>32637</v>
      </c>
    </row>
    <row r="64" spans="1:16" ht="26.25" customHeight="1" x14ac:dyDescent="0.2">
      <c r="A64" s="13"/>
      <c r="B64" s="73"/>
      <c r="C64" s="71" t="s">
        <v>6993</v>
      </c>
      <c r="D64" s="76" t="s">
        <v>69</v>
      </c>
      <c r="E64" s="12" t="s">
        <v>64</v>
      </c>
      <c r="F64" s="74" t="s">
        <v>523</v>
      </c>
      <c r="G64" s="12" t="s">
        <v>64</v>
      </c>
      <c r="H64" s="75" t="s">
        <v>6350</v>
      </c>
      <c r="I64" s="15">
        <v>62</v>
      </c>
      <c r="J64" s="15">
        <v>35</v>
      </c>
      <c r="K64" s="15">
        <v>10</v>
      </c>
      <c r="L64" s="15">
        <v>2</v>
      </c>
      <c r="M64" s="79">
        <v>5.4249999999999998</v>
      </c>
      <c r="N64" s="101">
        <v>6</v>
      </c>
      <c r="O64" s="63">
        <v>2530</v>
      </c>
      <c r="P64" s="64">
        <f>Table2245789101123456789101112131415161718192021222324252627282930313233343536373839404142434445464748495051525354[[#This Row],[PEMBULATAN]]*O64</f>
        <v>15180</v>
      </c>
    </row>
    <row r="65" spans="1:16" ht="26.25" customHeight="1" x14ac:dyDescent="0.2">
      <c r="A65" s="13"/>
      <c r="B65" s="73"/>
      <c r="C65" s="71" t="s">
        <v>6994</v>
      </c>
      <c r="D65" s="76" t="s">
        <v>69</v>
      </c>
      <c r="E65" s="12" t="s">
        <v>64</v>
      </c>
      <c r="F65" s="74" t="s">
        <v>523</v>
      </c>
      <c r="G65" s="12" t="s">
        <v>64</v>
      </c>
      <c r="H65" s="75" t="s">
        <v>6350</v>
      </c>
      <c r="I65" s="15">
        <v>76</v>
      </c>
      <c r="J65" s="15">
        <v>46</v>
      </c>
      <c r="K65" s="15">
        <v>28</v>
      </c>
      <c r="L65" s="15">
        <v>21</v>
      </c>
      <c r="M65" s="79">
        <v>24.472000000000001</v>
      </c>
      <c r="N65" s="101">
        <v>25</v>
      </c>
      <c r="O65" s="63">
        <v>2530</v>
      </c>
      <c r="P65" s="64">
        <f>Table2245789101123456789101112131415161718192021222324252627282930313233343536373839404142434445464748495051525354[[#This Row],[PEMBULATAN]]*O65</f>
        <v>63250</v>
      </c>
    </row>
    <row r="66" spans="1:16" ht="26.25" customHeight="1" x14ac:dyDescent="0.2">
      <c r="A66" s="13"/>
      <c r="B66" s="73"/>
      <c r="C66" s="71" t="s">
        <v>6995</v>
      </c>
      <c r="D66" s="76" t="s">
        <v>69</v>
      </c>
      <c r="E66" s="12" t="s">
        <v>64</v>
      </c>
      <c r="F66" s="74" t="s">
        <v>523</v>
      </c>
      <c r="G66" s="12" t="s">
        <v>64</v>
      </c>
      <c r="H66" s="75" t="s">
        <v>6350</v>
      </c>
      <c r="I66" s="15">
        <v>54</v>
      </c>
      <c r="J66" s="15">
        <v>40</v>
      </c>
      <c r="K66" s="15">
        <v>11</v>
      </c>
      <c r="L66" s="15">
        <v>2</v>
      </c>
      <c r="M66" s="79">
        <v>5.94</v>
      </c>
      <c r="N66" s="101">
        <v>5.94</v>
      </c>
      <c r="O66" s="63">
        <v>2530</v>
      </c>
      <c r="P66" s="64">
        <f>Table2245789101123456789101112131415161718192021222324252627282930313233343536373839404142434445464748495051525354[[#This Row],[PEMBULATAN]]*O66</f>
        <v>15028.2</v>
      </c>
    </row>
    <row r="67" spans="1:16" ht="26.25" customHeight="1" x14ac:dyDescent="0.2">
      <c r="A67" s="13"/>
      <c r="B67" s="73"/>
      <c r="C67" s="8" t="s">
        <v>6996</v>
      </c>
      <c r="D67" s="74" t="s">
        <v>69</v>
      </c>
      <c r="E67" s="12" t="s">
        <v>64</v>
      </c>
      <c r="F67" s="74" t="s">
        <v>523</v>
      </c>
      <c r="G67" s="12" t="s">
        <v>64</v>
      </c>
      <c r="H67" s="9" t="s">
        <v>6350</v>
      </c>
      <c r="I67" s="1">
        <v>41</v>
      </c>
      <c r="J67" s="1">
        <v>20</v>
      </c>
      <c r="K67" s="1">
        <v>3</v>
      </c>
      <c r="L67" s="1">
        <v>1</v>
      </c>
      <c r="M67" s="78">
        <v>0.61499999999999999</v>
      </c>
      <c r="N67" s="101">
        <v>1</v>
      </c>
      <c r="O67" s="63">
        <v>2530</v>
      </c>
      <c r="P67" s="64">
        <f>Table2245789101123456789101112131415161718192021222324252627282930313233343536373839404142434445464748495051525354[[#This Row],[PEMBULATAN]]*O67</f>
        <v>2530</v>
      </c>
    </row>
    <row r="68" spans="1:16" ht="26.25" customHeight="1" x14ac:dyDescent="0.2">
      <c r="A68" s="13"/>
      <c r="B68" s="106"/>
      <c r="C68" s="94" t="s">
        <v>6997</v>
      </c>
      <c r="D68" s="95" t="s">
        <v>69</v>
      </c>
      <c r="E68" s="96" t="s">
        <v>64</v>
      </c>
      <c r="F68" s="97" t="s">
        <v>523</v>
      </c>
      <c r="G68" s="96" t="s">
        <v>64</v>
      </c>
      <c r="H68" s="98" t="s">
        <v>6350</v>
      </c>
      <c r="I68" s="99">
        <v>55</v>
      </c>
      <c r="J68" s="99">
        <v>42</v>
      </c>
      <c r="K68" s="99">
        <v>18</v>
      </c>
      <c r="L68" s="99">
        <v>9</v>
      </c>
      <c r="M68" s="100">
        <v>10.395</v>
      </c>
      <c r="N68" s="105">
        <v>11</v>
      </c>
      <c r="O68" s="63">
        <v>2530</v>
      </c>
      <c r="P68" s="64">
        <f>Table2245789101123456789101112131415161718192021222324252627282930313233343536373839404142434445464748495051525354[[#This Row],[PEMBULATAN]]*O68</f>
        <v>27830</v>
      </c>
    </row>
    <row r="69" spans="1:16" ht="26.25" customHeight="1" x14ac:dyDescent="0.2">
      <c r="A69" s="13"/>
      <c r="B69" s="73" t="s">
        <v>6998</v>
      </c>
      <c r="C69" s="94" t="s">
        <v>6999</v>
      </c>
      <c r="D69" s="95" t="s">
        <v>69</v>
      </c>
      <c r="E69" s="96" t="s">
        <v>64</v>
      </c>
      <c r="F69" s="97" t="s">
        <v>523</v>
      </c>
      <c r="G69" s="96" t="s">
        <v>64</v>
      </c>
      <c r="H69" s="98" t="s">
        <v>6350</v>
      </c>
      <c r="I69" s="99">
        <v>48</v>
      </c>
      <c r="J69" s="99">
        <v>48</v>
      </c>
      <c r="K69" s="99">
        <v>35</v>
      </c>
      <c r="L69" s="99">
        <v>18</v>
      </c>
      <c r="M69" s="100">
        <v>20.16</v>
      </c>
      <c r="N69" s="105">
        <v>20.16</v>
      </c>
      <c r="O69" s="63">
        <v>2530</v>
      </c>
      <c r="P69" s="64">
        <f>Table2245789101123456789101112131415161718192021222324252627282930313233343536373839404142434445464748495051525354[[#This Row],[PEMBULATAN]]*O69</f>
        <v>51004.800000000003</v>
      </c>
    </row>
    <row r="70" spans="1:16" ht="26.25" customHeight="1" x14ac:dyDescent="0.2">
      <c r="A70" s="13"/>
      <c r="B70" s="73"/>
      <c r="C70" s="94" t="s">
        <v>7000</v>
      </c>
      <c r="D70" s="95" t="s">
        <v>69</v>
      </c>
      <c r="E70" s="96" t="s">
        <v>64</v>
      </c>
      <c r="F70" s="97" t="s">
        <v>523</v>
      </c>
      <c r="G70" s="96" t="s">
        <v>64</v>
      </c>
      <c r="H70" s="98" t="s">
        <v>6350</v>
      </c>
      <c r="I70" s="99">
        <v>60</v>
      </c>
      <c r="J70" s="99">
        <v>68</v>
      </c>
      <c r="K70" s="99">
        <v>38</v>
      </c>
      <c r="L70" s="99">
        <v>12</v>
      </c>
      <c r="M70" s="100">
        <v>38.76</v>
      </c>
      <c r="N70" s="105">
        <v>38.76</v>
      </c>
      <c r="O70" s="63">
        <v>2530</v>
      </c>
      <c r="P70" s="64">
        <f>Table2245789101123456789101112131415161718192021222324252627282930313233343536373839404142434445464748495051525354[[#This Row],[PEMBULATAN]]*O70</f>
        <v>98062.799999999988</v>
      </c>
    </row>
    <row r="71" spans="1:16" ht="22.5" customHeight="1" x14ac:dyDescent="0.2">
      <c r="A71" s="165" t="s">
        <v>30</v>
      </c>
      <c r="B71" s="166"/>
      <c r="C71" s="166"/>
      <c r="D71" s="166"/>
      <c r="E71" s="166"/>
      <c r="F71" s="166"/>
      <c r="G71" s="166"/>
      <c r="H71" s="166"/>
      <c r="I71" s="166"/>
      <c r="J71" s="166"/>
      <c r="K71" s="166"/>
      <c r="L71" s="167"/>
      <c r="M71" s="77">
        <f>SUBTOTAL(109,Table2245789101123456789101112131415161718192021222324252627282930313233343536373839404142434445464748495051525354[KG VOLUME])</f>
        <v>1469.8342500000003</v>
      </c>
      <c r="N71" s="67">
        <f>SUM(N3:N70)</f>
        <v>1482.3330000000005</v>
      </c>
      <c r="O71" s="168">
        <f>SUM(P3:P70)</f>
        <v>3750302.4899999998</v>
      </c>
      <c r="P71" s="169"/>
    </row>
    <row r="72" spans="1:16" ht="18" customHeight="1" x14ac:dyDescent="0.2">
      <c r="A72" s="84"/>
      <c r="B72" s="55" t="s">
        <v>42</v>
      </c>
      <c r="C72" s="54"/>
      <c r="D72" s="56" t="s">
        <v>43</v>
      </c>
      <c r="E72" s="84"/>
      <c r="F72" s="84"/>
      <c r="G72" s="84"/>
      <c r="H72" s="84"/>
      <c r="I72" s="84"/>
      <c r="J72" s="84"/>
      <c r="K72" s="84"/>
      <c r="L72" s="84"/>
      <c r="M72" s="85"/>
      <c r="N72" s="86" t="s">
        <v>51</v>
      </c>
      <c r="O72" s="87"/>
      <c r="P72" s="87">
        <f>O71*10%</f>
        <v>375030.24900000001</v>
      </c>
    </row>
    <row r="73" spans="1:16" ht="18" customHeight="1" thickBot="1" x14ac:dyDescent="0.25">
      <c r="A73" s="84"/>
      <c r="B73" s="55"/>
      <c r="C73" s="54"/>
      <c r="D73" s="56"/>
      <c r="E73" s="84"/>
      <c r="F73" s="84"/>
      <c r="G73" s="84"/>
      <c r="H73" s="84"/>
      <c r="I73" s="84"/>
      <c r="J73" s="84"/>
      <c r="K73" s="84"/>
      <c r="L73" s="84"/>
      <c r="M73" s="85"/>
      <c r="N73" s="88" t="s">
        <v>52</v>
      </c>
      <c r="O73" s="89"/>
      <c r="P73" s="89">
        <f>O71-P72</f>
        <v>3375272.2409999999</v>
      </c>
    </row>
    <row r="74" spans="1:16" ht="18" customHeight="1" x14ac:dyDescent="0.2">
      <c r="A74" s="10"/>
      <c r="H74" s="62"/>
      <c r="N74" s="61" t="s">
        <v>31</v>
      </c>
      <c r="P74" s="68">
        <f>P73*1%</f>
        <v>33752.722410000002</v>
      </c>
    </row>
    <row r="75" spans="1:16" ht="18" customHeight="1" thickBot="1" x14ac:dyDescent="0.25">
      <c r="A75" s="10"/>
      <c r="H75" s="62"/>
      <c r="N75" s="61" t="s">
        <v>53</v>
      </c>
      <c r="P75" s="70">
        <f>P73*2%</f>
        <v>67505.444820000004</v>
      </c>
    </row>
    <row r="76" spans="1:16" ht="18" customHeight="1" x14ac:dyDescent="0.2">
      <c r="A76" s="10"/>
      <c r="H76" s="62"/>
      <c r="N76" s="65" t="s">
        <v>32</v>
      </c>
      <c r="O76" s="66"/>
      <c r="P76" s="69">
        <f>P73+P74-P75</f>
        <v>3341519.51859</v>
      </c>
    </row>
    <row r="78" spans="1:16" x14ac:dyDescent="0.2">
      <c r="A78" s="10"/>
      <c r="H78" s="62"/>
      <c r="P78" s="70"/>
    </row>
    <row r="79" spans="1:16" x14ac:dyDescent="0.2">
      <c r="A79" s="10"/>
      <c r="H79" s="62"/>
      <c r="O79" s="57"/>
      <c r="P79" s="70"/>
    </row>
    <row r="80" spans="1:16" s="3" customFormat="1" x14ac:dyDescent="0.25">
      <c r="A80" s="10"/>
      <c r="B80" s="2"/>
      <c r="C80" s="2"/>
      <c r="E80" s="11"/>
      <c r="H80" s="62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2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2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2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2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2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2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2"/>
      <c r="N87" s="14"/>
      <c r="O87" s="14"/>
      <c r="P87" s="14"/>
    </row>
    <row r="88" spans="1:16" s="3" customFormat="1" x14ac:dyDescent="0.25">
      <c r="A88" s="10"/>
      <c r="B88" s="2"/>
      <c r="C88" s="2"/>
      <c r="E88" s="11"/>
      <c r="H88" s="62"/>
      <c r="N88" s="14"/>
      <c r="O88" s="14"/>
      <c r="P88" s="14"/>
    </row>
    <row r="89" spans="1:16" s="3" customFormat="1" x14ac:dyDescent="0.25">
      <c r="A89" s="10"/>
      <c r="B89" s="2"/>
      <c r="C89" s="2"/>
      <c r="E89" s="11"/>
      <c r="H89" s="62"/>
      <c r="N89" s="14"/>
      <c r="O89" s="14"/>
      <c r="P89" s="14"/>
    </row>
    <row r="90" spans="1:16" s="3" customFormat="1" x14ac:dyDescent="0.25">
      <c r="A90" s="10"/>
      <c r="B90" s="2"/>
      <c r="C90" s="2"/>
      <c r="E90" s="11"/>
      <c r="H90" s="62"/>
      <c r="N90" s="14"/>
      <c r="O90" s="14"/>
      <c r="P90" s="14"/>
    </row>
    <row r="91" spans="1:16" s="3" customFormat="1" x14ac:dyDescent="0.25">
      <c r="A91" s="10"/>
      <c r="B91" s="2"/>
      <c r="C91" s="2"/>
      <c r="E91" s="11"/>
      <c r="H91" s="62"/>
      <c r="N91" s="14"/>
      <c r="O91" s="14"/>
      <c r="P91" s="14"/>
    </row>
  </sheetData>
  <mergeCells count="2">
    <mergeCell ref="A71:L71"/>
    <mergeCell ref="O71:P71"/>
  </mergeCells>
  <conditionalFormatting sqref="B3:B66">
    <cfRule type="duplicateValues" dxfId="130" priority="2"/>
  </conditionalFormatting>
  <conditionalFormatting sqref="B67:B70">
    <cfRule type="duplicateValues" dxfId="129" priority="12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06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185" sqref="A3:XFD185"/>
    </sheetView>
  </sheetViews>
  <sheetFormatPr defaultRowHeight="15" x14ac:dyDescent="0.2"/>
  <cols>
    <col min="1" max="1" width="8" style="4" customWidth="1"/>
    <col min="2" max="2" width="19.5703125" style="2" customWidth="1"/>
    <col min="3" max="3" width="14.5703125" style="2" customWidth="1"/>
    <col min="4" max="4" width="10.4257812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4" customHeight="1" x14ac:dyDescent="0.2">
      <c r="A3" s="129">
        <v>402441</v>
      </c>
      <c r="B3" s="128" t="s">
        <v>7001</v>
      </c>
      <c r="C3" s="71" t="s">
        <v>7002</v>
      </c>
      <c r="D3" s="76" t="s">
        <v>69</v>
      </c>
      <c r="E3" s="127" t="s">
        <v>64</v>
      </c>
      <c r="F3" s="76" t="s">
        <v>523</v>
      </c>
      <c r="G3" s="127" t="s">
        <v>64</v>
      </c>
      <c r="H3" s="75" t="s">
        <v>6350</v>
      </c>
      <c r="I3" s="15">
        <v>128</v>
      </c>
      <c r="J3" s="15">
        <v>67</v>
      </c>
      <c r="K3" s="15">
        <v>21</v>
      </c>
      <c r="L3" s="15">
        <v>15</v>
      </c>
      <c r="M3" s="79">
        <v>45.024000000000001</v>
      </c>
      <c r="N3" s="130">
        <v>45.024000000000001</v>
      </c>
      <c r="O3" s="63">
        <v>2530</v>
      </c>
      <c r="P3" s="64">
        <f>Table224578910112345678910111213141516171819202122232425262728293031323334353637383940414243444546474849505152535455[[#This Row],[PEMBULATAN]]*O3</f>
        <v>113910.72</v>
      </c>
    </row>
    <row r="4" spans="1:16" ht="24" customHeight="1" x14ac:dyDescent="0.2">
      <c r="A4" s="133"/>
      <c r="B4" s="134"/>
      <c r="C4" s="71" t="s">
        <v>7003</v>
      </c>
      <c r="D4" s="76" t="s">
        <v>69</v>
      </c>
      <c r="E4" s="127" t="s">
        <v>64</v>
      </c>
      <c r="F4" s="76" t="s">
        <v>523</v>
      </c>
      <c r="G4" s="127" t="s">
        <v>64</v>
      </c>
      <c r="H4" s="75" t="s">
        <v>6350</v>
      </c>
      <c r="I4" s="15">
        <v>60</v>
      </c>
      <c r="J4" s="15">
        <v>50</v>
      </c>
      <c r="K4" s="15">
        <v>21</v>
      </c>
      <c r="L4" s="15">
        <v>10</v>
      </c>
      <c r="M4" s="79">
        <v>15.75</v>
      </c>
      <c r="N4" s="130">
        <v>15.75</v>
      </c>
      <c r="O4" s="63">
        <v>2530</v>
      </c>
      <c r="P4" s="64">
        <f>Table224578910112345678910111213141516171819202122232425262728293031323334353637383940414243444546474849505152535455[[#This Row],[PEMBULATAN]]*O4</f>
        <v>39847.5</v>
      </c>
    </row>
    <row r="5" spans="1:16" ht="24" customHeight="1" x14ac:dyDescent="0.2">
      <c r="A5" s="133"/>
      <c r="B5" s="134"/>
      <c r="C5" s="71" t="s">
        <v>7004</v>
      </c>
      <c r="D5" s="76" t="s">
        <v>69</v>
      </c>
      <c r="E5" s="127" t="s">
        <v>64</v>
      </c>
      <c r="F5" s="76" t="s">
        <v>523</v>
      </c>
      <c r="G5" s="127" t="s">
        <v>64</v>
      </c>
      <c r="H5" s="75" t="s">
        <v>6350</v>
      </c>
      <c r="I5" s="15">
        <v>88</v>
      </c>
      <c r="J5" s="15">
        <v>43</v>
      </c>
      <c r="K5" s="15">
        <v>42</v>
      </c>
      <c r="L5" s="15">
        <v>23</v>
      </c>
      <c r="M5" s="79">
        <v>39.731999999999999</v>
      </c>
      <c r="N5" s="130">
        <v>39.731999999999999</v>
      </c>
      <c r="O5" s="63">
        <v>2530</v>
      </c>
      <c r="P5" s="64">
        <f>Table224578910112345678910111213141516171819202122232425262728293031323334353637383940414243444546474849505152535455[[#This Row],[PEMBULATAN]]*O5</f>
        <v>100521.95999999999</v>
      </c>
    </row>
    <row r="6" spans="1:16" ht="24" customHeight="1" x14ac:dyDescent="0.2">
      <c r="A6" s="133"/>
      <c r="B6" s="134"/>
      <c r="C6" s="71" t="s">
        <v>7005</v>
      </c>
      <c r="D6" s="76" t="s">
        <v>69</v>
      </c>
      <c r="E6" s="127" t="s">
        <v>64</v>
      </c>
      <c r="F6" s="76" t="s">
        <v>523</v>
      </c>
      <c r="G6" s="127" t="s">
        <v>64</v>
      </c>
      <c r="H6" s="75" t="s">
        <v>6350</v>
      </c>
      <c r="I6" s="15">
        <v>94</v>
      </c>
      <c r="J6" s="15">
        <v>60</v>
      </c>
      <c r="K6" s="15">
        <v>32</v>
      </c>
      <c r="L6" s="15">
        <v>19</v>
      </c>
      <c r="M6" s="79">
        <v>45.12</v>
      </c>
      <c r="N6" s="130">
        <v>45.12</v>
      </c>
      <c r="O6" s="63">
        <v>2530</v>
      </c>
      <c r="P6" s="64">
        <f>Table224578910112345678910111213141516171819202122232425262728293031323334353637383940414243444546474849505152535455[[#This Row],[PEMBULATAN]]*O6</f>
        <v>114153.59999999999</v>
      </c>
    </row>
    <row r="7" spans="1:16" ht="24" customHeight="1" x14ac:dyDescent="0.2">
      <c r="A7" s="133"/>
      <c r="B7" s="134"/>
      <c r="C7" s="71" t="s">
        <v>7006</v>
      </c>
      <c r="D7" s="76" t="s">
        <v>69</v>
      </c>
      <c r="E7" s="127" t="s">
        <v>64</v>
      </c>
      <c r="F7" s="76" t="s">
        <v>523</v>
      </c>
      <c r="G7" s="127" t="s">
        <v>64</v>
      </c>
      <c r="H7" s="75" t="s">
        <v>6350</v>
      </c>
      <c r="I7" s="15">
        <v>83</v>
      </c>
      <c r="J7" s="15">
        <v>47</v>
      </c>
      <c r="K7" s="15">
        <v>46</v>
      </c>
      <c r="L7" s="15">
        <v>22</v>
      </c>
      <c r="M7" s="79">
        <v>44.861499999999999</v>
      </c>
      <c r="N7" s="130">
        <v>44.861499999999999</v>
      </c>
      <c r="O7" s="63">
        <v>2530</v>
      </c>
      <c r="P7" s="64">
        <f>Table224578910112345678910111213141516171819202122232425262728293031323334353637383940414243444546474849505152535455[[#This Row],[PEMBULATAN]]*O7</f>
        <v>113499.595</v>
      </c>
    </row>
    <row r="8" spans="1:16" ht="24" customHeight="1" x14ac:dyDescent="0.2">
      <c r="A8" s="133"/>
      <c r="B8" s="134"/>
      <c r="C8" s="71" t="s">
        <v>7007</v>
      </c>
      <c r="D8" s="76" t="s">
        <v>69</v>
      </c>
      <c r="E8" s="127" t="s">
        <v>64</v>
      </c>
      <c r="F8" s="76" t="s">
        <v>523</v>
      </c>
      <c r="G8" s="127" t="s">
        <v>64</v>
      </c>
      <c r="H8" s="75" t="s">
        <v>6350</v>
      </c>
      <c r="I8" s="15">
        <v>85</v>
      </c>
      <c r="J8" s="15">
        <v>56</v>
      </c>
      <c r="K8" s="15">
        <v>34</v>
      </c>
      <c r="L8" s="15">
        <v>24</v>
      </c>
      <c r="M8" s="79">
        <v>40.46</v>
      </c>
      <c r="N8" s="130">
        <v>41</v>
      </c>
      <c r="O8" s="63">
        <v>2530</v>
      </c>
      <c r="P8" s="64">
        <f>Table224578910112345678910111213141516171819202122232425262728293031323334353637383940414243444546474849505152535455[[#This Row],[PEMBULATAN]]*O8</f>
        <v>103730</v>
      </c>
    </row>
    <row r="9" spans="1:16" ht="24" customHeight="1" x14ac:dyDescent="0.2">
      <c r="A9" s="133"/>
      <c r="B9" s="134"/>
      <c r="C9" s="71" t="s">
        <v>7008</v>
      </c>
      <c r="D9" s="76" t="s">
        <v>69</v>
      </c>
      <c r="E9" s="127" t="s">
        <v>64</v>
      </c>
      <c r="F9" s="76" t="s">
        <v>523</v>
      </c>
      <c r="G9" s="127" t="s">
        <v>64</v>
      </c>
      <c r="H9" s="75" t="s">
        <v>6350</v>
      </c>
      <c r="I9" s="15">
        <v>101</v>
      </c>
      <c r="J9" s="15">
        <v>54</v>
      </c>
      <c r="K9" s="15">
        <v>32</v>
      </c>
      <c r="L9" s="15">
        <v>24</v>
      </c>
      <c r="M9" s="79">
        <v>43.631999999999998</v>
      </c>
      <c r="N9" s="130">
        <v>43.631999999999998</v>
      </c>
      <c r="O9" s="63">
        <v>2530</v>
      </c>
      <c r="P9" s="64">
        <f>Table224578910112345678910111213141516171819202122232425262728293031323334353637383940414243444546474849505152535455[[#This Row],[PEMBULATAN]]*O9</f>
        <v>110388.95999999999</v>
      </c>
    </row>
    <row r="10" spans="1:16" ht="24" customHeight="1" x14ac:dyDescent="0.2">
      <c r="A10" s="133"/>
      <c r="B10" s="134"/>
      <c r="C10" s="71" t="s">
        <v>7009</v>
      </c>
      <c r="D10" s="76" t="s">
        <v>69</v>
      </c>
      <c r="E10" s="127" t="s">
        <v>64</v>
      </c>
      <c r="F10" s="76" t="s">
        <v>523</v>
      </c>
      <c r="G10" s="127" t="s">
        <v>64</v>
      </c>
      <c r="H10" s="75" t="s">
        <v>6350</v>
      </c>
      <c r="I10" s="15">
        <v>90</v>
      </c>
      <c r="J10" s="15">
        <v>62</v>
      </c>
      <c r="K10" s="15">
        <v>20</v>
      </c>
      <c r="L10" s="15">
        <v>7</v>
      </c>
      <c r="M10" s="79">
        <v>27.9</v>
      </c>
      <c r="N10" s="130">
        <v>27.9</v>
      </c>
      <c r="O10" s="63">
        <v>2530</v>
      </c>
      <c r="P10" s="64">
        <f>Table224578910112345678910111213141516171819202122232425262728293031323334353637383940414243444546474849505152535455[[#This Row],[PEMBULATAN]]*O10</f>
        <v>70587</v>
      </c>
    </row>
    <row r="11" spans="1:16" ht="24" customHeight="1" x14ac:dyDescent="0.2">
      <c r="A11" s="133"/>
      <c r="B11" s="134"/>
      <c r="C11" s="71" t="s">
        <v>7010</v>
      </c>
      <c r="D11" s="76" t="s">
        <v>69</v>
      </c>
      <c r="E11" s="127" t="s">
        <v>64</v>
      </c>
      <c r="F11" s="76" t="s">
        <v>523</v>
      </c>
      <c r="G11" s="127" t="s">
        <v>64</v>
      </c>
      <c r="H11" s="75" t="s">
        <v>6350</v>
      </c>
      <c r="I11" s="15">
        <v>94</v>
      </c>
      <c r="J11" s="15">
        <v>56</v>
      </c>
      <c r="K11" s="15">
        <v>36</v>
      </c>
      <c r="L11" s="15">
        <v>21</v>
      </c>
      <c r="M11" s="79">
        <v>47.375999999999998</v>
      </c>
      <c r="N11" s="130">
        <v>48</v>
      </c>
      <c r="O11" s="63">
        <v>2530</v>
      </c>
      <c r="P11" s="64">
        <f>Table224578910112345678910111213141516171819202122232425262728293031323334353637383940414243444546474849505152535455[[#This Row],[PEMBULATAN]]*O11</f>
        <v>121440</v>
      </c>
    </row>
    <row r="12" spans="1:16" ht="24" customHeight="1" x14ac:dyDescent="0.2">
      <c r="A12" s="133"/>
      <c r="B12" s="134"/>
      <c r="C12" s="71" t="s">
        <v>7011</v>
      </c>
      <c r="D12" s="76" t="s">
        <v>69</v>
      </c>
      <c r="E12" s="127" t="s">
        <v>64</v>
      </c>
      <c r="F12" s="76" t="s">
        <v>523</v>
      </c>
      <c r="G12" s="127" t="s">
        <v>64</v>
      </c>
      <c r="H12" s="75" t="s">
        <v>6350</v>
      </c>
      <c r="I12" s="15">
        <v>90</v>
      </c>
      <c r="J12" s="15">
        <v>58</v>
      </c>
      <c r="K12" s="15">
        <v>30</v>
      </c>
      <c r="L12" s="15">
        <v>15</v>
      </c>
      <c r="M12" s="79">
        <v>39.15</v>
      </c>
      <c r="N12" s="130">
        <v>39.15</v>
      </c>
      <c r="O12" s="63">
        <v>2530</v>
      </c>
      <c r="P12" s="64">
        <f>Table224578910112345678910111213141516171819202122232425262728293031323334353637383940414243444546474849505152535455[[#This Row],[PEMBULATAN]]*O12</f>
        <v>99049.5</v>
      </c>
    </row>
    <row r="13" spans="1:16" ht="24" customHeight="1" x14ac:dyDescent="0.2">
      <c r="A13" s="133"/>
      <c r="B13" s="134"/>
      <c r="C13" s="71" t="s">
        <v>7012</v>
      </c>
      <c r="D13" s="76" t="s">
        <v>69</v>
      </c>
      <c r="E13" s="127" t="s">
        <v>64</v>
      </c>
      <c r="F13" s="76" t="s">
        <v>523</v>
      </c>
      <c r="G13" s="127" t="s">
        <v>64</v>
      </c>
      <c r="H13" s="75" t="s">
        <v>6350</v>
      </c>
      <c r="I13" s="15">
        <v>72</v>
      </c>
      <c r="J13" s="15">
        <v>61</v>
      </c>
      <c r="K13" s="15">
        <v>43</v>
      </c>
      <c r="L13" s="15">
        <v>21</v>
      </c>
      <c r="M13" s="79">
        <v>47.213999999999999</v>
      </c>
      <c r="N13" s="130">
        <v>47.213999999999999</v>
      </c>
      <c r="O13" s="63">
        <v>2530</v>
      </c>
      <c r="P13" s="64">
        <f>Table224578910112345678910111213141516171819202122232425262728293031323334353637383940414243444546474849505152535455[[#This Row],[PEMBULATAN]]*O13</f>
        <v>119451.42</v>
      </c>
    </row>
    <row r="14" spans="1:16" ht="24" customHeight="1" x14ac:dyDescent="0.2">
      <c r="A14" s="133"/>
      <c r="B14" s="134"/>
      <c r="C14" s="71" t="s">
        <v>7013</v>
      </c>
      <c r="D14" s="76" t="s">
        <v>69</v>
      </c>
      <c r="E14" s="127" t="s">
        <v>64</v>
      </c>
      <c r="F14" s="76" t="s">
        <v>523</v>
      </c>
      <c r="G14" s="127" t="s">
        <v>64</v>
      </c>
      <c r="H14" s="75" t="s">
        <v>6350</v>
      </c>
      <c r="I14" s="15">
        <v>73</v>
      </c>
      <c r="J14" s="15">
        <v>66</v>
      </c>
      <c r="K14" s="15">
        <v>30</v>
      </c>
      <c r="L14" s="15">
        <v>3</v>
      </c>
      <c r="M14" s="79">
        <v>36.134999999999998</v>
      </c>
      <c r="N14" s="130">
        <v>36.134999999999998</v>
      </c>
      <c r="O14" s="63">
        <v>2530</v>
      </c>
      <c r="P14" s="64">
        <f>Table224578910112345678910111213141516171819202122232425262728293031323334353637383940414243444546474849505152535455[[#This Row],[PEMBULATAN]]*O14</f>
        <v>91421.549999999988</v>
      </c>
    </row>
    <row r="15" spans="1:16" ht="24" customHeight="1" x14ac:dyDescent="0.2">
      <c r="A15" s="133"/>
      <c r="B15" s="134"/>
      <c r="C15" s="71" t="s">
        <v>7014</v>
      </c>
      <c r="D15" s="76" t="s">
        <v>69</v>
      </c>
      <c r="E15" s="127" t="s">
        <v>64</v>
      </c>
      <c r="F15" s="76" t="s">
        <v>523</v>
      </c>
      <c r="G15" s="127" t="s">
        <v>64</v>
      </c>
      <c r="H15" s="75" t="s">
        <v>6350</v>
      </c>
      <c r="I15" s="15">
        <v>74</v>
      </c>
      <c r="J15" s="15">
        <v>53</v>
      </c>
      <c r="K15" s="15">
        <v>33</v>
      </c>
      <c r="L15" s="15">
        <v>6</v>
      </c>
      <c r="M15" s="79">
        <v>32.356499999999997</v>
      </c>
      <c r="N15" s="130">
        <v>33</v>
      </c>
      <c r="O15" s="63">
        <v>2530</v>
      </c>
      <c r="P15" s="64">
        <f>Table224578910112345678910111213141516171819202122232425262728293031323334353637383940414243444546474849505152535455[[#This Row],[PEMBULATAN]]*O15</f>
        <v>83490</v>
      </c>
    </row>
    <row r="16" spans="1:16" ht="24" customHeight="1" x14ac:dyDescent="0.2">
      <c r="A16" s="133"/>
      <c r="B16" s="134"/>
      <c r="C16" s="71" t="s">
        <v>7015</v>
      </c>
      <c r="D16" s="76" t="s">
        <v>69</v>
      </c>
      <c r="E16" s="127" t="s">
        <v>64</v>
      </c>
      <c r="F16" s="76" t="s">
        <v>523</v>
      </c>
      <c r="G16" s="127" t="s">
        <v>64</v>
      </c>
      <c r="H16" s="75" t="s">
        <v>6350</v>
      </c>
      <c r="I16" s="15">
        <v>80</v>
      </c>
      <c r="J16" s="15">
        <v>62</v>
      </c>
      <c r="K16" s="15">
        <v>35</v>
      </c>
      <c r="L16" s="15">
        <v>21</v>
      </c>
      <c r="M16" s="79">
        <v>43.4</v>
      </c>
      <c r="N16" s="130">
        <v>45</v>
      </c>
      <c r="O16" s="63">
        <v>2530</v>
      </c>
      <c r="P16" s="64">
        <f>Table224578910112345678910111213141516171819202122232425262728293031323334353637383940414243444546474849505152535455[[#This Row],[PEMBULATAN]]*O16</f>
        <v>113850</v>
      </c>
    </row>
    <row r="17" spans="1:16" ht="24" customHeight="1" x14ac:dyDescent="0.2">
      <c r="A17" s="133"/>
      <c r="B17" s="134"/>
      <c r="C17" s="71" t="s">
        <v>7016</v>
      </c>
      <c r="D17" s="76" t="s">
        <v>69</v>
      </c>
      <c r="E17" s="127" t="s">
        <v>64</v>
      </c>
      <c r="F17" s="76" t="s">
        <v>523</v>
      </c>
      <c r="G17" s="127" t="s">
        <v>64</v>
      </c>
      <c r="H17" s="75" t="s">
        <v>6350</v>
      </c>
      <c r="I17" s="15">
        <v>63</v>
      </c>
      <c r="J17" s="15">
        <v>53</v>
      </c>
      <c r="K17" s="15">
        <v>34</v>
      </c>
      <c r="L17" s="15">
        <v>11</v>
      </c>
      <c r="M17" s="79">
        <v>28.381499999999999</v>
      </c>
      <c r="N17" s="130">
        <v>28.381499999999999</v>
      </c>
      <c r="O17" s="63">
        <v>2530</v>
      </c>
      <c r="P17" s="64">
        <f>Table224578910112345678910111213141516171819202122232425262728293031323334353637383940414243444546474849505152535455[[#This Row],[PEMBULATAN]]*O17</f>
        <v>71805.194999999992</v>
      </c>
    </row>
    <row r="18" spans="1:16" ht="24" customHeight="1" x14ac:dyDescent="0.2">
      <c r="A18" s="133"/>
      <c r="B18" s="134"/>
      <c r="C18" s="71" t="s">
        <v>7017</v>
      </c>
      <c r="D18" s="76" t="s">
        <v>69</v>
      </c>
      <c r="E18" s="127" t="s">
        <v>64</v>
      </c>
      <c r="F18" s="76" t="s">
        <v>523</v>
      </c>
      <c r="G18" s="127" t="s">
        <v>64</v>
      </c>
      <c r="H18" s="75" t="s">
        <v>6350</v>
      </c>
      <c r="I18" s="15">
        <v>83</v>
      </c>
      <c r="J18" s="15">
        <v>57</v>
      </c>
      <c r="K18" s="15">
        <v>31</v>
      </c>
      <c r="L18" s="15">
        <v>19</v>
      </c>
      <c r="M18" s="79">
        <v>36.66525</v>
      </c>
      <c r="N18" s="130">
        <v>36.66525</v>
      </c>
      <c r="O18" s="63">
        <v>2530</v>
      </c>
      <c r="P18" s="64">
        <f>Table224578910112345678910111213141516171819202122232425262728293031323334353637383940414243444546474849505152535455[[#This Row],[PEMBULATAN]]*O18</f>
        <v>92763.082500000004</v>
      </c>
    </row>
    <row r="19" spans="1:16" ht="24" customHeight="1" x14ac:dyDescent="0.2">
      <c r="A19" s="133"/>
      <c r="B19" s="134"/>
      <c r="C19" s="71" t="s">
        <v>7018</v>
      </c>
      <c r="D19" s="76" t="s">
        <v>69</v>
      </c>
      <c r="E19" s="127" t="s">
        <v>64</v>
      </c>
      <c r="F19" s="76" t="s">
        <v>523</v>
      </c>
      <c r="G19" s="127" t="s">
        <v>64</v>
      </c>
      <c r="H19" s="75" t="s">
        <v>6350</v>
      </c>
      <c r="I19" s="15">
        <v>70</v>
      </c>
      <c r="J19" s="15">
        <v>52</v>
      </c>
      <c r="K19" s="15">
        <v>27</v>
      </c>
      <c r="L19" s="15">
        <v>10</v>
      </c>
      <c r="M19" s="79">
        <v>24.57</v>
      </c>
      <c r="N19" s="130">
        <v>24.57</v>
      </c>
      <c r="O19" s="63">
        <v>2530</v>
      </c>
      <c r="P19" s="64">
        <f>Table224578910112345678910111213141516171819202122232425262728293031323334353637383940414243444546474849505152535455[[#This Row],[PEMBULATAN]]*O19</f>
        <v>62162.1</v>
      </c>
    </row>
    <row r="20" spans="1:16" ht="24" customHeight="1" x14ac:dyDescent="0.2">
      <c r="A20" s="133"/>
      <c r="B20" s="134"/>
      <c r="C20" s="71" t="s">
        <v>7019</v>
      </c>
      <c r="D20" s="76" t="s">
        <v>69</v>
      </c>
      <c r="E20" s="127" t="s">
        <v>64</v>
      </c>
      <c r="F20" s="76" t="s">
        <v>523</v>
      </c>
      <c r="G20" s="127" t="s">
        <v>64</v>
      </c>
      <c r="H20" s="75" t="s">
        <v>6350</v>
      </c>
      <c r="I20" s="15">
        <v>90</v>
      </c>
      <c r="J20" s="15">
        <v>55</v>
      </c>
      <c r="K20" s="15">
        <v>35</v>
      </c>
      <c r="L20" s="15">
        <v>25</v>
      </c>
      <c r="M20" s="79">
        <v>43.3125</v>
      </c>
      <c r="N20" s="130">
        <v>43.3125</v>
      </c>
      <c r="O20" s="63">
        <v>2530</v>
      </c>
      <c r="P20" s="64">
        <f>Table224578910112345678910111213141516171819202122232425262728293031323334353637383940414243444546474849505152535455[[#This Row],[PEMBULATAN]]*O20</f>
        <v>109580.625</v>
      </c>
    </row>
    <row r="21" spans="1:16" ht="24" customHeight="1" x14ac:dyDescent="0.2">
      <c r="A21" s="133"/>
      <c r="B21" s="134"/>
      <c r="C21" s="71" t="s">
        <v>7020</v>
      </c>
      <c r="D21" s="76" t="s">
        <v>69</v>
      </c>
      <c r="E21" s="127" t="s">
        <v>64</v>
      </c>
      <c r="F21" s="76" t="s">
        <v>523</v>
      </c>
      <c r="G21" s="127" t="s">
        <v>64</v>
      </c>
      <c r="H21" s="75" t="s">
        <v>6350</v>
      </c>
      <c r="I21" s="15">
        <v>60</v>
      </c>
      <c r="J21" s="15">
        <v>40</v>
      </c>
      <c r="K21" s="15">
        <v>25</v>
      </c>
      <c r="L21" s="15">
        <v>8</v>
      </c>
      <c r="M21" s="79">
        <v>15</v>
      </c>
      <c r="N21" s="130">
        <v>15</v>
      </c>
      <c r="O21" s="63">
        <v>2530</v>
      </c>
      <c r="P21" s="64">
        <f>Table224578910112345678910111213141516171819202122232425262728293031323334353637383940414243444546474849505152535455[[#This Row],[PEMBULATAN]]*O21</f>
        <v>37950</v>
      </c>
    </row>
    <row r="22" spans="1:16" ht="24" customHeight="1" x14ac:dyDescent="0.2">
      <c r="A22" s="133"/>
      <c r="B22" s="134"/>
      <c r="C22" s="71" t="s">
        <v>7021</v>
      </c>
      <c r="D22" s="76" t="s">
        <v>69</v>
      </c>
      <c r="E22" s="127" t="s">
        <v>64</v>
      </c>
      <c r="F22" s="76" t="s">
        <v>523</v>
      </c>
      <c r="G22" s="127" t="s">
        <v>64</v>
      </c>
      <c r="H22" s="75" t="s">
        <v>6350</v>
      </c>
      <c r="I22" s="15">
        <v>85</v>
      </c>
      <c r="J22" s="15">
        <v>61</v>
      </c>
      <c r="K22" s="15">
        <v>33</v>
      </c>
      <c r="L22" s="15">
        <v>24</v>
      </c>
      <c r="M22" s="79">
        <v>42.776249999999997</v>
      </c>
      <c r="N22" s="130">
        <v>42.776249999999997</v>
      </c>
      <c r="O22" s="63">
        <v>2530</v>
      </c>
      <c r="P22" s="64">
        <f>Table224578910112345678910111213141516171819202122232425262728293031323334353637383940414243444546474849505152535455[[#This Row],[PEMBULATAN]]*O22</f>
        <v>108223.91249999999</v>
      </c>
    </row>
    <row r="23" spans="1:16" ht="24" customHeight="1" x14ac:dyDescent="0.2">
      <c r="A23" s="133"/>
      <c r="B23" s="134"/>
      <c r="C23" s="71" t="s">
        <v>7022</v>
      </c>
      <c r="D23" s="76" t="s">
        <v>69</v>
      </c>
      <c r="E23" s="127" t="s">
        <v>64</v>
      </c>
      <c r="F23" s="76" t="s">
        <v>523</v>
      </c>
      <c r="G23" s="127" t="s">
        <v>64</v>
      </c>
      <c r="H23" s="75" t="s">
        <v>6350</v>
      </c>
      <c r="I23" s="15">
        <v>30</v>
      </c>
      <c r="J23" s="15">
        <v>20</v>
      </c>
      <c r="K23" s="15">
        <v>11</v>
      </c>
      <c r="L23" s="15">
        <v>1</v>
      </c>
      <c r="M23" s="79">
        <v>1.65</v>
      </c>
      <c r="N23" s="130">
        <v>1.65</v>
      </c>
      <c r="O23" s="63">
        <v>2530</v>
      </c>
      <c r="P23" s="64">
        <f>Table224578910112345678910111213141516171819202122232425262728293031323334353637383940414243444546474849505152535455[[#This Row],[PEMBULATAN]]*O23</f>
        <v>4174.5</v>
      </c>
    </row>
    <row r="24" spans="1:16" ht="24" customHeight="1" x14ac:dyDescent="0.2">
      <c r="A24" s="133"/>
      <c r="B24" s="134"/>
      <c r="C24" s="71" t="s">
        <v>7023</v>
      </c>
      <c r="D24" s="76" t="s">
        <v>69</v>
      </c>
      <c r="E24" s="127" t="s">
        <v>64</v>
      </c>
      <c r="F24" s="76" t="s">
        <v>523</v>
      </c>
      <c r="G24" s="127" t="s">
        <v>64</v>
      </c>
      <c r="H24" s="75" t="s">
        <v>6350</v>
      </c>
      <c r="I24" s="15">
        <v>91</v>
      </c>
      <c r="J24" s="15">
        <v>53</v>
      </c>
      <c r="K24" s="15">
        <v>32</v>
      </c>
      <c r="L24" s="15">
        <v>20</v>
      </c>
      <c r="M24" s="79">
        <v>38.584000000000003</v>
      </c>
      <c r="N24" s="130">
        <v>38.584000000000003</v>
      </c>
      <c r="O24" s="63">
        <v>2530</v>
      </c>
      <c r="P24" s="64">
        <f>Table224578910112345678910111213141516171819202122232425262728293031323334353637383940414243444546474849505152535455[[#This Row],[PEMBULATAN]]*O24</f>
        <v>97617.52</v>
      </c>
    </row>
    <row r="25" spans="1:16" ht="24" customHeight="1" x14ac:dyDescent="0.2">
      <c r="A25" s="133"/>
      <c r="B25" s="134"/>
      <c r="C25" s="71" t="s">
        <v>7024</v>
      </c>
      <c r="D25" s="76" t="s">
        <v>69</v>
      </c>
      <c r="E25" s="127" t="s">
        <v>64</v>
      </c>
      <c r="F25" s="76" t="s">
        <v>523</v>
      </c>
      <c r="G25" s="127" t="s">
        <v>64</v>
      </c>
      <c r="H25" s="75" t="s">
        <v>6350</v>
      </c>
      <c r="I25" s="15">
        <v>34</v>
      </c>
      <c r="J25" s="15">
        <v>29</v>
      </c>
      <c r="K25" s="15">
        <v>9</v>
      </c>
      <c r="L25" s="15">
        <v>2</v>
      </c>
      <c r="M25" s="79">
        <v>2.2185000000000001</v>
      </c>
      <c r="N25" s="130">
        <v>2.2185000000000001</v>
      </c>
      <c r="O25" s="63">
        <v>2530</v>
      </c>
      <c r="P25" s="64">
        <f>Table224578910112345678910111213141516171819202122232425262728293031323334353637383940414243444546474849505152535455[[#This Row],[PEMBULATAN]]*O25</f>
        <v>5612.8050000000003</v>
      </c>
    </row>
    <row r="26" spans="1:16" ht="24" customHeight="1" x14ac:dyDescent="0.2">
      <c r="A26" s="133"/>
      <c r="B26" s="134"/>
      <c r="C26" s="71" t="s">
        <v>7025</v>
      </c>
      <c r="D26" s="76" t="s">
        <v>69</v>
      </c>
      <c r="E26" s="127" t="s">
        <v>64</v>
      </c>
      <c r="F26" s="76" t="s">
        <v>523</v>
      </c>
      <c r="G26" s="127" t="s">
        <v>64</v>
      </c>
      <c r="H26" s="75" t="s">
        <v>6350</v>
      </c>
      <c r="I26" s="15">
        <v>61</v>
      </c>
      <c r="J26" s="15">
        <v>35</v>
      </c>
      <c r="K26" s="15">
        <v>20</v>
      </c>
      <c r="L26" s="15">
        <v>4</v>
      </c>
      <c r="M26" s="79">
        <v>10.675000000000001</v>
      </c>
      <c r="N26" s="130">
        <v>10.675000000000001</v>
      </c>
      <c r="O26" s="63">
        <v>2530</v>
      </c>
      <c r="P26" s="64">
        <f>Table224578910112345678910111213141516171819202122232425262728293031323334353637383940414243444546474849505152535455[[#This Row],[PEMBULATAN]]*O26</f>
        <v>27007.75</v>
      </c>
    </row>
    <row r="27" spans="1:16" ht="24" customHeight="1" x14ac:dyDescent="0.2">
      <c r="A27" s="133"/>
      <c r="B27" s="134"/>
      <c r="C27" s="71" t="s">
        <v>7026</v>
      </c>
      <c r="D27" s="76" t="s">
        <v>69</v>
      </c>
      <c r="E27" s="127" t="s">
        <v>64</v>
      </c>
      <c r="F27" s="76" t="s">
        <v>523</v>
      </c>
      <c r="G27" s="127" t="s">
        <v>64</v>
      </c>
      <c r="H27" s="75" t="s">
        <v>6350</v>
      </c>
      <c r="I27" s="15">
        <v>62</v>
      </c>
      <c r="J27" s="15">
        <v>51</v>
      </c>
      <c r="K27" s="15">
        <v>20</v>
      </c>
      <c r="L27" s="15">
        <v>8</v>
      </c>
      <c r="M27" s="79">
        <v>15.81</v>
      </c>
      <c r="N27" s="130">
        <v>15.81</v>
      </c>
      <c r="O27" s="63">
        <v>2530</v>
      </c>
      <c r="P27" s="64">
        <f>Table224578910112345678910111213141516171819202122232425262728293031323334353637383940414243444546474849505152535455[[#This Row],[PEMBULATAN]]*O27</f>
        <v>39999.300000000003</v>
      </c>
    </row>
    <row r="28" spans="1:16" ht="24" customHeight="1" x14ac:dyDescent="0.2">
      <c r="A28" s="133"/>
      <c r="B28" s="134"/>
      <c r="C28" s="71" t="s">
        <v>7027</v>
      </c>
      <c r="D28" s="76" t="s">
        <v>69</v>
      </c>
      <c r="E28" s="127" t="s">
        <v>64</v>
      </c>
      <c r="F28" s="76" t="s">
        <v>523</v>
      </c>
      <c r="G28" s="127" t="s">
        <v>64</v>
      </c>
      <c r="H28" s="75" t="s">
        <v>6350</v>
      </c>
      <c r="I28" s="15">
        <v>60</v>
      </c>
      <c r="J28" s="15">
        <v>40</v>
      </c>
      <c r="K28" s="15">
        <v>12</v>
      </c>
      <c r="L28" s="15">
        <v>4</v>
      </c>
      <c r="M28" s="79">
        <v>7.2</v>
      </c>
      <c r="N28" s="130">
        <v>7.2</v>
      </c>
      <c r="O28" s="63">
        <v>2530</v>
      </c>
      <c r="P28" s="64">
        <f>Table224578910112345678910111213141516171819202122232425262728293031323334353637383940414243444546474849505152535455[[#This Row],[PEMBULATAN]]*O28</f>
        <v>18216</v>
      </c>
    </row>
    <row r="29" spans="1:16" ht="24" customHeight="1" x14ac:dyDescent="0.2">
      <c r="A29" s="133"/>
      <c r="B29" s="134"/>
      <c r="C29" s="71" t="s">
        <v>7028</v>
      </c>
      <c r="D29" s="76" t="s">
        <v>69</v>
      </c>
      <c r="E29" s="127" t="s">
        <v>64</v>
      </c>
      <c r="F29" s="76" t="s">
        <v>523</v>
      </c>
      <c r="G29" s="127" t="s">
        <v>64</v>
      </c>
      <c r="H29" s="75" t="s">
        <v>6350</v>
      </c>
      <c r="I29" s="15">
        <v>70</v>
      </c>
      <c r="J29" s="15">
        <v>53</v>
      </c>
      <c r="K29" s="15">
        <v>32</v>
      </c>
      <c r="L29" s="15">
        <v>5</v>
      </c>
      <c r="M29" s="79">
        <v>29.68</v>
      </c>
      <c r="N29" s="130">
        <v>29.68</v>
      </c>
      <c r="O29" s="63">
        <v>2530</v>
      </c>
      <c r="P29" s="64">
        <f>Table224578910112345678910111213141516171819202122232425262728293031323334353637383940414243444546474849505152535455[[#This Row],[PEMBULATAN]]*O29</f>
        <v>75090.399999999994</v>
      </c>
    </row>
    <row r="30" spans="1:16" ht="24" customHeight="1" x14ac:dyDescent="0.2">
      <c r="A30" s="133"/>
      <c r="B30" s="134"/>
      <c r="C30" s="71" t="s">
        <v>7029</v>
      </c>
      <c r="D30" s="76" t="s">
        <v>69</v>
      </c>
      <c r="E30" s="127" t="s">
        <v>64</v>
      </c>
      <c r="F30" s="76" t="s">
        <v>523</v>
      </c>
      <c r="G30" s="127" t="s">
        <v>64</v>
      </c>
      <c r="H30" s="75" t="s">
        <v>6350</v>
      </c>
      <c r="I30" s="15">
        <v>37</v>
      </c>
      <c r="J30" s="15">
        <v>25</v>
      </c>
      <c r="K30" s="15">
        <v>31</v>
      </c>
      <c r="L30" s="15">
        <v>7</v>
      </c>
      <c r="M30" s="79">
        <v>7.1687500000000002</v>
      </c>
      <c r="N30" s="130">
        <v>7.1687500000000002</v>
      </c>
      <c r="O30" s="63">
        <v>2530</v>
      </c>
      <c r="P30" s="64">
        <f>Table224578910112345678910111213141516171819202122232425262728293031323334353637383940414243444546474849505152535455[[#This Row],[PEMBULATAN]]*O30</f>
        <v>18136.9375</v>
      </c>
    </row>
    <row r="31" spans="1:16" ht="24" customHeight="1" x14ac:dyDescent="0.2">
      <c r="A31" s="133"/>
      <c r="B31" s="134"/>
      <c r="C31" s="71" t="s">
        <v>7030</v>
      </c>
      <c r="D31" s="76" t="s">
        <v>69</v>
      </c>
      <c r="E31" s="127" t="s">
        <v>64</v>
      </c>
      <c r="F31" s="76" t="s">
        <v>523</v>
      </c>
      <c r="G31" s="127" t="s">
        <v>64</v>
      </c>
      <c r="H31" s="75" t="s">
        <v>6350</v>
      </c>
      <c r="I31" s="15">
        <v>61</v>
      </c>
      <c r="J31" s="15">
        <v>41</v>
      </c>
      <c r="K31" s="15">
        <v>15</v>
      </c>
      <c r="L31" s="15">
        <v>4</v>
      </c>
      <c r="M31" s="79">
        <v>9.3787500000000001</v>
      </c>
      <c r="N31" s="130">
        <v>9.3787500000000001</v>
      </c>
      <c r="O31" s="63">
        <v>2530</v>
      </c>
      <c r="P31" s="64">
        <f>Table224578910112345678910111213141516171819202122232425262728293031323334353637383940414243444546474849505152535455[[#This Row],[PEMBULATAN]]*O31</f>
        <v>23728.237499999999</v>
      </c>
    </row>
    <row r="32" spans="1:16" ht="24" customHeight="1" x14ac:dyDescent="0.2">
      <c r="A32" s="133"/>
      <c r="B32" s="134"/>
      <c r="C32" s="71" t="s">
        <v>7031</v>
      </c>
      <c r="D32" s="76" t="s">
        <v>69</v>
      </c>
      <c r="E32" s="127" t="s">
        <v>64</v>
      </c>
      <c r="F32" s="76" t="s">
        <v>523</v>
      </c>
      <c r="G32" s="127" t="s">
        <v>64</v>
      </c>
      <c r="H32" s="75" t="s">
        <v>6350</v>
      </c>
      <c r="I32" s="15">
        <v>51</v>
      </c>
      <c r="J32" s="15">
        <v>42</v>
      </c>
      <c r="K32" s="15">
        <v>12</v>
      </c>
      <c r="L32" s="15">
        <v>1</v>
      </c>
      <c r="M32" s="79">
        <v>6.4260000000000002</v>
      </c>
      <c r="N32" s="130">
        <v>6.4260000000000002</v>
      </c>
      <c r="O32" s="63">
        <v>2530</v>
      </c>
      <c r="P32" s="64">
        <f>Table224578910112345678910111213141516171819202122232425262728293031323334353637383940414243444546474849505152535455[[#This Row],[PEMBULATAN]]*O32</f>
        <v>16257.78</v>
      </c>
    </row>
    <row r="33" spans="1:16" ht="24" customHeight="1" x14ac:dyDescent="0.2">
      <c r="A33" s="133"/>
      <c r="B33" s="134"/>
      <c r="C33" s="71" t="s">
        <v>7032</v>
      </c>
      <c r="D33" s="76" t="s">
        <v>69</v>
      </c>
      <c r="E33" s="127" t="s">
        <v>64</v>
      </c>
      <c r="F33" s="76" t="s">
        <v>523</v>
      </c>
      <c r="G33" s="127" t="s">
        <v>64</v>
      </c>
      <c r="H33" s="75" t="s">
        <v>6350</v>
      </c>
      <c r="I33" s="15">
        <v>108</v>
      </c>
      <c r="J33" s="15">
        <v>35</v>
      </c>
      <c r="K33" s="15">
        <v>42</v>
      </c>
      <c r="L33" s="15">
        <v>11</v>
      </c>
      <c r="M33" s="79">
        <v>39.69</v>
      </c>
      <c r="N33" s="130">
        <v>39.69</v>
      </c>
      <c r="O33" s="63">
        <v>2530</v>
      </c>
      <c r="P33" s="64">
        <f>Table224578910112345678910111213141516171819202122232425262728293031323334353637383940414243444546474849505152535455[[#This Row],[PEMBULATAN]]*O33</f>
        <v>100415.7</v>
      </c>
    </row>
    <row r="34" spans="1:16" ht="24" customHeight="1" x14ac:dyDescent="0.2">
      <c r="A34" s="133"/>
      <c r="B34" s="134"/>
      <c r="C34" s="71" t="s">
        <v>7033</v>
      </c>
      <c r="D34" s="76" t="s">
        <v>69</v>
      </c>
      <c r="E34" s="127" t="s">
        <v>64</v>
      </c>
      <c r="F34" s="76" t="s">
        <v>523</v>
      </c>
      <c r="G34" s="127" t="s">
        <v>64</v>
      </c>
      <c r="H34" s="75" t="s">
        <v>6350</v>
      </c>
      <c r="I34" s="15">
        <v>50</v>
      </c>
      <c r="J34" s="15">
        <v>41</v>
      </c>
      <c r="K34" s="15">
        <v>21</v>
      </c>
      <c r="L34" s="15">
        <v>5</v>
      </c>
      <c r="M34" s="79">
        <v>10.762499999999999</v>
      </c>
      <c r="N34" s="130">
        <v>10.762499999999999</v>
      </c>
      <c r="O34" s="63">
        <v>2530</v>
      </c>
      <c r="P34" s="64">
        <f>Table224578910112345678910111213141516171819202122232425262728293031323334353637383940414243444546474849505152535455[[#This Row],[PEMBULATAN]]*O34</f>
        <v>27229.125</v>
      </c>
    </row>
    <row r="35" spans="1:16" ht="24" customHeight="1" x14ac:dyDescent="0.2">
      <c r="A35" s="133"/>
      <c r="B35" s="134"/>
      <c r="C35" s="71" t="s">
        <v>7034</v>
      </c>
      <c r="D35" s="76" t="s">
        <v>69</v>
      </c>
      <c r="E35" s="127" t="s">
        <v>64</v>
      </c>
      <c r="F35" s="76" t="s">
        <v>523</v>
      </c>
      <c r="G35" s="127" t="s">
        <v>64</v>
      </c>
      <c r="H35" s="75" t="s">
        <v>6350</v>
      </c>
      <c r="I35" s="15">
        <v>80</v>
      </c>
      <c r="J35" s="15">
        <v>42</v>
      </c>
      <c r="K35" s="15">
        <v>32</v>
      </c>
      <c r="L35" s="15">
        <v>6</v>
      </c>
      <c r="M35" s="79">
        <v>26.88</v>
      </c>
      <c r="N35" s="130">
        <v>26.88</v>
      </c>
      <c r="O35" s="63">
        <v>2530</v>
      </c>
      <c r="P35" s="64">
        <f>Table224578910112345678910111213141516171819202122232425262728293031323334353637383940414243444546474849505152535455[[#This Row],[PEMBULATAN]]*O35</f>
        <v>68006.399999999994</v>
      </c>
    </row>
    <row r="36" spans="1:16" ht="24" customHeight="1" x14ac:dyDescent="0.2">
      <c r="A36" s="133"/>
      <c r="B36" s="134"/>
      <c r="C36" s="71" t="s">
        <v>7035</v>
      </c>
      <c r="D36" s="76" t="s">
        <v>69</v>
      </c>
      <c r="E36" s="127" t="s">
        <v>64</v>
      </c>
      <c r="F36" s="76" t="s">
        <v>523</v>
      </c>
      <c r="G36" s="127" t="s">
        <v>64</v>
      </c>
      <c r="H36" s="75" t="s">
        <v>6350</v>
      </c>
      <c r="I36" s="15">
        <v>63</v>
      </c>
      <c r="J36" s="15">
        <v>52</v>
      </c>
      <c r="K36" s="15">
        <v>20</v>
      </c>
      <c r="L36" s="15">
        <v>4</v>
      </c>
      <c r="M36" s="79">
        <v>16.38</v>
      </c>
      <c r="N36" s="130">
        <v>16.38</v>
      </c>
      <c r="O36" s="63">
        <v>2530</v>
      </c>
      <c r="P36" s="64">
        <f>Table224578910112345678910111213141516171819202122232425262728293031323334353637383940414243444546474849505152535455[[#This Row],[PEMBULATAN]]*O36</f>
        <v>41441.399999999994</v>
      </c>
    </row>
    <row r="37" spans="1:16" ht="24" customHeight="1" x14ac:dyDescent="0.2">
      <c r="A37" s="133"/>
      <c r="B37" s="134"/>
      <c r="C37" s="71" t="s">
        <v>7036</v>
      </c>
      <c r="D37" s="76" t="s">
        <v>69</v>
      </c>
      <c r="E37" s="127" t="s">
        <v>64</v>
      </c>
      <c r="F37" s="76" t="s">
        <v>523</v>
      </c>
      <c r="G37" s="127" t="s">
        <v>64</v>
      </c>
      <c r="H37" s="75" t="s">
        <v>6350</v>
      </c>
      <c r="I37" s="15">
        <v>71</v>
      </c>
      <c r="J37" s="15">
        <v>58</v>
      </c>
      <c r="K37" s="15">
        <v>27</v>
      </c>
      <c r="L37" s="15">
        <v>6</v>
      </c>
      <c r="M37" s="79">
        <v>27.796500000000002</v>
      </c>
      <c r="N37" s="130">
        <v>27.796500000000002</v>
      </c>
      <c r="O37" s="63">
        <v>2530</v>
      </c>
      <c r="P37" s="64">
        <f>Table224578910112345678910111213141516171819202122232425262728293031323334353637383940414243444546474849505152535455[[#This Row],[PEMBULATAN]]*O37</f>
        <v>70325.145000000004</v>
      </c>
    </row>
    <row r="38" spans="1:16" ht="24" customHeight="1" x14ac:dyDescent="0.2">
      <c r="A38" s="133"/>
      <c r="B38" s="134"/>
      <c r="C38" s="71" t="s">
        <v>7037</v>
      </c>
      <c r="D38" s="76" t="s">
        <v>69</v>
      </c>
      <c r="E38" s="127" t="s">
        <v>64</v>
      </c>
      <c r="F38" s="76" t="s">
        <v>523</v>
      </c>
      <c r="G38" s="127" t="s">
        <v>64</v>
      </c>
      <c r="H38" s="75" t="s">
        <v>6350</v>
      </c>
      <c r="I38" s="15">
        <v>51</v>
      </c>
      <c r="J38" s="15">
        <v>52</v>
      </c>
      <c r="K38" s="15">
        <v>22</v>
      </c>
      <c r="L38" s="15">
        <v>2</v>
      </c>
      <c r="M38" s="79">
        <v>14.586</v>
      </c>
      <c r="N38" s="130">
        <v>14.586</v>
      </c>
      <c r="O38" s="63">
        <v>2530</v>
      </c>
      <c r="P38" s="64">
        <f>Table224578910112345678910111213141516171819202122232425262728293031323334353637383940414243444546474849505152535455[[#This Row],[PEMBULATAN]]*O38</f>
        <v>36902.58</v>
      </c>
    </row>
    <row r="39" spans="1:16" ht="24" customHeight="1" x14ac:dyDescent="0.2">
      <c r="A39" s="133"/>
      <c r="B39" s="134"/>
      <c r="C39" s="71" t="s">
        <v>7038</v>
      </c>
      <c r="D39" s="76" t="s">
        <v>69</v>
      </c>
      <c r="E39" s="127" t="s">
        <v>64</v>
      </c>
      <c r="F39" s="76" t="s">
        <v>523</v>
      </c>
      <c r="G39" s="127" t="s">
        <v>64</v>
      </c>
      <c r="H39" s="75" t="s">
        <v>6350</v>
      </c>
      <c r="I39" s="15">
        <v>51</v>
      </c>
      <c r="J39" s="15">
        <v>31</v>
      </c>
      <c r="K39" s="15">
        <v>22</v>
      </c>
      <c r="L39" s="15">
        <v>3</v>
      </c>
      <c r="M39" s="79">
        <v>8.6954999999999991</v>
      </c>
      <c r="N39" s="130">
        <v>8.6954999999999991</v>
      </c>
      <c r="O39" s="63">
        <v>2530</v>
      </c>
      <c r="P39" s="64">
        <f>Table224578910112345678910111213141516171819202122232425262728293031323334353637383940414243444546474849505152535455[[#This Row],[PEMBULATAN]]*O39</f>
        <v>21999.614999999998</v>
      </c>
    </row>
    <row r="40" spans="1:16" ht="24" customHeight="1" x14ac:dyDescent="0.2">
      <c r="A40" s="133"/>
      <c r="B40" s="134"/>
      <c r="C40" s="71" t="s">
        <v>7039</v>
      </c>
      <c r="D40" s="76" t="s">
        <v>69</v>
      </c>
      <c r="E40" s="127" t="s">
        <v>64</v>
      </c>
      <c r="F40" s="76" t="s">
        <v>523</v>
      </c>
      <c r="G40" s="127" t="s">
        <v>64</v>
      </c>
      <c r="H40" s="75" t="s">
        <v>6350</v>
      </c>
      <c r="I40" s="15">
        <v>35</v>
      </c>
      <c r="J40" s="15">
        <v>10</v>
      </c>
      <c r="K40" s="15">
        <v>7</v>
      </c>
      <c r="L40" s="15">
        <v>1</v>
      </c>
      <c r="M40" s="79">
        <v>0.61250000000000004</v>
      </c>
      <c r="N40" s="130">
        <v>1</v>
      </c>
      <c r="O40" s="63">
        <v>2530</v>
      </c>
      <c r="P40" s="64">
        <f>Table224578910112345678910111213141516171819202122232425262728293031323334353637383940414243444546474849505152535455[[#This Row],[PEMBULATAN]]*O40</f>
        <v>2530</v>
      </c>
    </row>
    <row r="41" spans="1:16" ht="24" customHeight="1" x14ac:dyDescent="0.2">
      <c r="A41" s="133"/>
      <c r="B41" s="134"/>
      <c r="C41" s="71" t="s">
        <v>7040</v>
      </c>
      <c r="D41" s="76" t="s">
        <v>69</v>
      </c>
      <c r="E41" s="127" t="s">
        <v>64</v>
      </c>
      <c r="F41" s="76" t="s">
        <v>523</v>
      </c>
      <c r="G41" s="127" t="s">
        <v>64</v>
      </c>
      <c r="H41" s="75" t="s">
        <v>6350</v>
      </c>
      <c r="I41" s="15">
        <v>42</v>
      </c>
      <c r="J41" s="15">
        <v>25</v>
      </c>
      <c r="K41" s="15">
        <v>10</v>
      </c>
      <c r="L41" s="15">
        <v>1</v>
      </c>
      <c r="M41" s="79">
        <v>2.625</v>
      </c>
      <c r="N41" s="130">
        <v>2.625</v>
      </c>
      <c r="O41" s="63">
        <v>2530</v>
      </c>
      <c r="P41" s="64">
        <f>Table224578910112345678910111213141516171819202122232425262728293031323334353637383940414243444546474849505152535455[[#This Row],[PEMBULATAN]]*O41</f>
        <v>6641.25</v>
      </c>
    </row>
    <row r="42" spans="1:16" ht="24" customHeight="1" x14ac:dyDescent="0.2">
      <c r="A42" s="133"/>
      <c r="B42" s="134"/>
      <c r="C42" s="71" t="s">
        <v>7041</v>
      </c>
      <c r="D42" s="76" t="s">
        <v>69</v>
      </c>
      <c r="E42" s="127" t="s">
        <v>64</v>
      </c>
      <c r="F42" s="76" t="s">
        <v>523</v>
      </c>
      <c r="G42" s="127" t="s">
        <v>64</v>
      </c>
      <c r="H42" s="75" t="s">
        <v>6350</v>
      </c>
      <c r="I42" s="15">
        <v>56</v>
      </c>
      <c r="J42" s="15">
        <v>41</v>
      </c>
      <c r="K42" s="15">
        <v>10</v>
      </c>
      <c r="L42" s="15">
        <v>3</v>
      </c>
      <c r="M42" s="79">
        <v>5.74</v>
      </c>
      <c r="N42" s="130">
        <v>5.74</v>
      </c>
      <c r="O42" s="63">
        <v>2530</v>
      </c>
      <c r="P42" s="64">
        <f>Table224578910112345678910111213141516171819202122232425262728293031323334353637383940414243444546474849505152535455[[#This Row],[PEMBULATAN]]*O42</f>
        <v>14522.2</v>
      </c>
    </row>
    <row r="43" spans="1:16" ht="24" customHeight="1" x14ac:dyDescent="0.2">
      <c r="A43" s="133"/>
      <c r="B43" s="134"/>
      <c r="C43" s="71" t="s">
        <v>7042</v>
      </c>
      <c r="D43" s="76" t="s">
        <v>69</v>
      </c>
      <c r="E43" s="127" t="s">
        <v>64</v>
      </c>
      <c r="F43" s="76" t="s">
        <v>523</v>
      </c>
      <c r="G43" s="127" t="s">
        <v>64</v>
      </c>
      <c r="H43" s="75" t="s">
        <v>6350</v>
      </c>
      <c r="I43" s="15">
        <v>50</v>
      </c>
      <c r="J43" s="15">
        <v>42</v>
      </c>
      <c r="K43" s="15">
        <v>14</v>
      </c>
      <c r="L43" s="15">
        <v>1</v>
      </c>
      <c r="M43" s="79">
        <v>7.35</v>
      </c>
      <c r="N43" s="130">
        <v>7.35</v>
      </c>
      <c r="O43" s="63">
        <v>2530</v>
      </c>
      <c r="P43" s="64">
        <f>Table224578910112345678910111213141516171819202122232425262728293031323334353637383940414243444546474849505152535455[[#This Row],[PEMBULATAN]]*O43</f>
        <v>18595.5</v>
      </c>
    </row>
    <row r="44" spans="1:16" ht="24" customHeight="1" x14ac:dyDescent="0.2">
      <c r="A44" s="133"/>
      <c r="B44" s="134"/>
      <c r="C44" s="71" t="s">
        <v>7043</v>
      </c>
      <c r="D44" s="76" t="s">
        <v>69</v>
      </c>
      <c r="E44" s="127" t="s">
        <v>64</v>
      </c>
      <c r="F44" s="76" t="s">
        <v>523</v>
      </c>
      <c r="G44" s="127" t="s">
        <v>64</v>
      </c>
      <c r="H44" s="75" t="s">
        <v>6350</v>
      </c>
      <c r="I44" s="15">
        <v>62</v>
      </c>
      <c r="J44" s="15">
        <v>47</v>
      </c>
      <c r="K44" s="15">
        <v>32</v>
      </c>
      <c r="L44" s="15">
        <v>8</v>
      </c>
      <c r="M44" s="79">
        <v>23.312000000000001</v>
      </c>
      <c r="N44" s="130">
        <v>23.312000000000001</v>
      </c>
      <c r="O44" s="63">
        <v>2530</v>
      </c>
      <c r="P44" s="64">
        <f>Table224578910112345678910111213141516171819202122232425262728293031323334353637383940414243444546474849505152535455[[#This Row],[PEMBULATAN]]*O44</f>
        <v>58979.360000000001</v>
      </c>
    </row>
    <row r="45" spans="1:16" ht="24" customHeight="1" x14ac:dyDescent="0.2">
      <c r="A45" s="133"/>
      <c r="B45" s="134"/>
      <c r="C45" s="71" t="s">
        <v>7044</v>
      </c>
      <c r="D45" s="76" t="s">
        <v>69</v>
      </c>
      <c r="E45" s="127" t="s">
        <v>64</v>
      </c>
      <c r="F45" s="76" t="s">
        <v>523</v>
      </c>
      <c r="G45" s="127" t="s">
        <v>64</v>
      </c>
      <c r="H45" s="75" t="s">
        <v>6350</v>
      </c>
      <c r="I45" s="15">
        <v>90</v>
      </c>
      <c r="J45" s="15">
        <v>50</v>
      </c>
      <c r="K45" s="15">
        <v>34</v>
      </c>
      <c r="L45" s="15">
        <v>10</v>
      </c>
      <c r="M45" s="79">
        <v>38.25</v>
      </c>
      <c r="N45" s="130">
        <v>38.25</v>
      </c>
      <c r="O45" s="63">
        <v>2530</v>
      </c>
      <c r="P45" s="64">
        <f>Table224578910112345678910111213141516171819202122232425262728293031323334353637383940414243444546474849505152535455[[#This Row],[PEMBULATAN]]*O45</f>
        <v>96772.5</v>
      </c>
    </row>
    <row r="46" spans="1:16" ht="24" customHeight="1" x14ac:dyDescent="0.2">
      <c r="A46" s="133"/>
      <c r="B46" s="134"/>
      <c r="C46" s="71" t="s">
        <v>7045</v>
      </c>
      <c r="D46" s="76" t="s">
        <v>69</v>
      </c>
      <c r="E46" s="127" t="s">
        <v>64</v>
      </c>
      <c r="F46" s="76" t="s">
        <v>523</v>
      </c>
      <c r="G46" s="127" t="s">
        <v>64</v>
      </c>
      <c r="H46" s="75" t="s">
        <v>6350</v>
      </c>
      <c r="I46" s="15">
        <v>90</v>
      </c>
      <c r="J46" s="15">
        <v>51</v>
      </c>
      <c r="K46" s="15">
        <v>44</v>
      </c>
      <c r="L46" s="15">
        <v>23</v>
      </c>
      <c r="M46" s="79">
        <v>50.49</v>
      </c>
      <c r="N46" s="130">
        <v>50.49</v>
      </c>
      <c r="O46" s="63">
        <v>2530</v>
      </c>
      <c r="P46" s="64">
        <f>Table224578910112345678910111213141516171819202122232425262728293031323334353637383940414243444546474849505152535455[[#This Row],[PEMBULATAN]]*O46</f>
        <v>127739.70000000001</v>
      </c>
    </row>
    <row r="47" spans="1:16" ht="24" customHeight="1" x14ac:dyDescent="0.2">
      <c r="A47" s="133"/>
      <c r="B47" s="134"/>
      <c r="C47" s="71" t="s">
        <v>7046</v>
      </c>
      <c r="D47" s="76" t="s">
        <v>69</v>
      </c>
      <c r="E47" s="127" t="s">
        <v>64</v>
      </c>
      <c r="F47" s="76" t="s">
        <v>523</v>
      </c>
      <c r="G47" s="127" t="s">
        <v>64</v>
      </c>
      <c r="H47" s="75" t="s">
        <v>6350</v>
      </c>
      <c r="I47" s="15">
        <v>83</v>
      </c>
      <c r="J47" s="15">
        <v>56</v>
      </c>
      <c r="K47" s="15">
        <v>20</v>
      </c>
      <c r="L47" s="15">
        <v>15</v>
      </c>
      <c r="M47" s="79">
        <v>23.24</v>
      </c>
      <c r="N47" s="130">
        <v>23.24</v>
      </c>
      <c r="O47" s="63">
        <v>2530</v>
      </c>
      <c r="P47" s="64">
        <f>Table224578910112345678910111213141516171819202122232425262728293031323334353637383940414243444546474849505152535455[[#This Row],[PEMBULATAN]]*O47</f>
        <v>58797.2</v>
      </c>
    </row>
    <row r="48" spans="1:16" ht="24" customHeight="1" x14ac:dyDescent="0.2">
      <c r="A48" s="133"/>
      <c r="B48" s="134"/>
      <c r="C48" s="71" t="s">
        <v>7047</v>
      </c>
      <c r="D48" s="76" t="s">
        <v>69</v>
      </c>
      <c r="E48" s="127" t="s">
        <v>64</v>
      </c>
      <c r="F48" s="76" t="s">
        <v>523</v>
      </c>
      <c r="G48" s="127" t="s">
        <v>64</v>
      </c>
      <c r="H48" s="75" t="s">
        <v>6350</v>
      </c>
      <c r="I48" s="15">
        <v>76</v>
      </c>
      <c r="J48" s="15">
        <v>63</v>
      </c>
      <c r="K48" s="15">
        <v>33</v>
      </c>
      <c r="L48" s="15">
        <v>14</v>
      </c>
      <c r="M48" s="79">
        <v>39.500999999999998</v>
      </c>
      <c r="N48" s="130">
        <v>39.500999999999998</v>
      </c>
      <c r="O48" s="63">
        <v>2530</v>
      </c>
      <c r="P48" s="64">
        <f>Table224578910112345678910111213141516171819202122232425262728293031323334353637383940414243444546474849505152535455[[#This Row],[PEMBULATAN]]*O48</f>
        <v>99937.53</v>
      </c>
    </row>
    <row r="49" spans="1:16" ht="24" customHeight="1" x14ac:dyDescent="0.2">
      <c r="A49" s="133"/>
      <c r="B49" s="134"/>
      <c r="C49" s="71" t="s">
        <v>7048</v>
      </c>
      <c r="D49" s="76" t="s">
        <v>69</v>
      </c>
      <c r="E49" s="127" t="s">
        <v>64</v>
      </c>
      <c r="F49" s="76" t="s">
        <v>523</v>
      </c>
      <c r="G49" s="127" t="s">
        <v>64</v>
      </c>
      <c r="H49" s="75" t="s">
        <v>6350</v>
      </c>
      <c r="I49" s="15">
        <v>95</v>
      </c>
      <c r="J49" s="15">
        <v>95</v>
      </c>
      <c r="K49" s="15">
        <v>20</v>
      </c>
      <c r="L49" s="15">
        <v>21</v>
      </c>
      <c r="M49" s="79">
        <v>45.125</v>
      </c>
      <c r="N49" s="130">
        <v>45.125</v>
      </c>
      <c r="O49" s="63">
        <v>2530</v>
      </c>
      <c r="P49" s="64">
        <f>Table224578910112345678910111213141516171819202122232425262728293031323334353637383940414243444546474849505152535455[[#This Row],[PEMBULATAN]]*O49</f>
        <v>114166.25</v>
      </c>
    </row>
    <row r="50" spans="1:16" ht="24" customHeight="1" x14ac:dyDescent="0.2">
      <c r="A50" s="133"/>
      <c r="B50" s="134"/>
      <c r="C50" s="71" t="s">
        <v>7049</v>
      </c>
      <c r="D50" s="76" t="s">
        <v>69</v>
      </c>
      <c r="E50" s="127" t="s">
        <v>64</v>
      </c>
      <c r="F50" s="76" t="s">
        <v>523</v>
      </c>
      <c r="G50" s="127" t="s">
        <v>64</v>
      </c>
      <c r="H50" s="75" t="s">
        <v>6350</v>
      </c>
      <c r="I50" s="15">
        <v>90</v>
      </c>
      <c r="J50" s="15">
        <v>53</v>
      </c>
      <c r="K50" s="15">
        <v>40</v>
      </c>
      <c r="L50" s="15">
        <v>22</v>
      </c>
      <c r="M50" s="79">
        <v>47.7</v>
      </c>
      <c r="N50" s="130">
        <v>47.7</v>
      </c>
      <c r="O50" s="63">
        <v>2530</v>
      </c>
      <c r="P50" s="64">
        <f>Table224578910112345678910111213141516171819202122232425262728293031323334353637383940414243444546474849505152535455[[#This Row],[PEMBULATAN]]*O50</f>
        <v>120681</v>
      </c>
    </row>
    <row r="51" spans="1:16" ht="24" customHeight="1" x14ac:dyDescent="0.2">
      <c r="A51" s="133"/>
      <c r="B51" s="134"/>
      <c r="C51" s="71" t="s">
        <v>7050</v>
      </c>
      <c r="D51" s="76" t="s">
        <v>69</v>
      </c>
      <c r="E51" s="127" t="s">
        <v>64</v>
      </c>
      <c r="F51" s="76" t="s">
        <v>523</v>
      </c>
      <c r="G51" s="127" t="s">
        <v>64</v>
      </c>
      <c r="H51" s="75" t="s">
        <v>6350</v>
      </c>
      <c r="I51" s="15">
        <v>91</v>
      </c>
      <c r="J51" s="15">
        <v>43</v>
      </c>
      <c r="K51" s="15">
        <v>40</v>
      </c>
      <c r="L51" s="15">
        <v>21</v>
      </c>
      <c r="M51" s="79">
        <v>39.130000000000003</v>
      </c>
      <c r="N51" s="130">
        <v>39.130000000000003</v>
      </c>
      <c r="O51" s="63">
        <v>2530</v>
      </c>
      <c r="P51" s="64">
        <f>Table224578910112345678910111213141516171819202122232425262728293031323334353637383940414243444546474849505152535455[[#This Row],[PEMBULATAN]]*O51</f>
        <v>98998.900000000009</v>
      </c>
    </row>
    <row r="52" spans="1:16" ht="24" customHeight="1" x14ac:dyDescent="0.2">
      <c r="A52" s="133"/>
      <c r="B52" s="134"/>
      <c r="C52" s="71" t="s">
        <v>7051</v>
      </c>
      <c r="D52" s="76" t="s">
        <v>69</v>
      </c>
      <c r="E52" s="127" t="s">
        <v>64</v>
      </c>
      <c r="F52" s="76" t="s">
        <v>523</v>
      </c>
      <c r="G52" s="127" t="s">
        <v>64</v>
      </c>
      <c r="H52" s="75" t="s">
        <v>6350</v>
      </c>
      <c r="I52" s="15">
        <v>90</v>
      </c>
      <c r="J52" s="15">
        <v>57</v>
      </c>
      <c r="K52" s="15">
        <v>31</v>
      </c>
      <c r="L52" s="15">
        <v>24</v>
      </c>
      <c r="M52" s="79">
        <v>39.7575</v>
      </c>
      <c r="N52" s="130">
        <v>39.7575</v>
      </c>
      <c r="O52" s="63">
        <v>2530</v>
      </c>
      <c r="P52" s="64">
        <f>Table224578910112345678910111213141516171819202122232425262728293031323334353637383940414243444546474849505152535455[[#This Row],[PEMBULATAN]]*O52</f>
        <v>100586.47500000001</v>
      </c>
    </row>
    <row r="53" spans="1:16" ht="24" customHeight="1" x14ac:dyDescent="0.2">
      <c r="A53" s="133"/>
      <c r="B53" s="134"/>
      <c r="C53" s="71" t="s">
        <v>7052</v>
      </c>
      <c r="D53" s="76" t="s">
        <v>69</v>
      </c>
      <c r="E53" s="127" t="s">
        <v>64</v>
      </c>
      <c r="F53" s="76" t="s">
        <v>523</v>
      </c>
      <c r="G53" s="127" t="s">
        <v>64</v>
      </c>
      <c r="H53" s="75" t="s">
        <v>6350</v>
      </c>
      <c r="I53" s="15">
        <v>84</v>
      </c>
      <c r="J53" s="15">
        <v>45</v>
      </c>
      <c r="K53" s="15">
        <v>37</v>
      </c>
      <c r="L53" s="15">
        <v>15</v>
      </c>
      <c r="M53" s="79">
        <v>34.965000000000003</v>
      </c>
      <c r="N53" s="130">
        <v>34.965000000000003</v>
      </c>
      <c r="O53" s="63">
        <v>2530</v>
      </c>
      <c r="P53" s="64">
        <f>Table224578910112345678910111213141516171819202122232425262728293031323334353637383940414243444546474849505152535455[[#This Row],[PEMBULATAN]]*O53</f>
        <v>88461.450000000012</v>
      </c>
    </row>
    <row r="54" spans="1:16" ht="24" customHeight="1" x14ac:dyDescent="0.2">
      <c r="A54" s="133"/>
      <c r="B54" s="134"/>
      <c r="C54" s="71" t="s">
        <v>7053</v>
      </c>
      <c r="D54" s="76" t="s">
        <v>69</v>
      </c>
      <c r="E54" s="127" t="s">
        <v>64</v>
      </c>
      <c r="F54" s="76" t="s">
        <v>523</v>
      </c>
      <c r="G54" s="127" t="s">
        <v>64</v>
      </c>
      <c r="H54" s="75" t="s">
        <v>6350</v>
      </c>
      <c r="I54" s="15">
        <v>84</v>
      </c>
      <c r="J54" s="15">
        <v>52</v>
      </c>
      <c r="K54" s="15">
        <v>32</v>
      </c>
      <c r="L54" s="15">
        <v>16</v>
      </c>
      <c r="M54" s="79">
        <v>34.944000000000003</v>
      </c>
      <c r="N54" s="130">
        <v>34.944000000000003</v>
      </c>
      <c r="O54" s="63">
        <v>2530</v>
      </c>
      <c r="P54" s="64">
        <f>Table224578910112345678910111213141516171819202122232425262728293031323334353637383940414243444546474849505152535455[[#This Row],[PEMBULATAN]]*O54</f>
        <v>88408.320000000007</v>
      </c>
    </row>
    <row r="55" spans="1:16" ht="24" customHeight="1" x14ac:dyDescent="0.2">
      <c r="A55" s="133"/>
      <c r="B55" s="134"/>
      <c r="C55" s="71" t="s">
        <v>7054</v>
      </c>
      <c r="D55" s="76" t="s">
        <v>69</v>
      </c>
      <c r="E55" s="127" t="s">
        <v>64</v>
      </c>
      <c r="F55" s="76" t="s">
        <v>523</v>
      </c>
      <c r="G55" s="127" t="s">
        <v>64</v>
      </c>
      <c r="H55" s="75" t="s">
        <v>6350</v>
      </c>
      <c r="I55" s="15">
        <v>73</v>
      </c>
      <c r="J55" s="15">
        <v>45</v>
      </c>
      <c r="K55" s="15">
        <v>37</v>
      </c>
      <c r="L55" s="15">
        <v>20</v>
      </c>
      <c r="M55" s="79">
        <v>30.38625</v>
      </c>
      <c r="N55" s="130">
        <v>30.38625</v>
      </c>
      <c r="O55" s="63">
        <v>2530</v>
      </c>
      <c r="P55" s="64">
        <f>Table224578910112345678910111213141516171819202122232425262728293031323334353637383940414243444546474849505152535455[[#This Row],[PEMBULATAN]]*O55</f>
        <v>76877.212499999994</v>
      </c>
    </row>
    <row r="56" spans="1:16" ht="24" customHeight="1" x14ac:dyDescent="0.2">
      <c r="A56" s="133"/>
      <c r="B56" s="134"/>
      <c r="C56" s="71" t="s">
        <v>7055</v>
      </c>
      <c r="D56" s="76" t="s">
        <v>69</v>
      </c>
      <c r="E56" s="127" t="s">
        <v>64</v>
      </c>
      <c r="F56" s="76" t="s">
        <v>523</v>
      </c>
      <c r="G56" s="127" t="s">
        <v>64</v>
      </c>
      <c r="H56" s="75" t="s">
        <v>6350</v>
      </c>
      <c r="I56" s="15">
        <v>81</v>
      </c>
      <c r="J56" s="15">
        <v>52</v>
      </c>
      <c r="K56" s="15">
        <v>40</v>
      </c>
      <c r="L56" s="15">
        <v>10</v>
      </c>
      <c r="M56" s="79">
        <v>42.12</v>
      </c>
      <c r="N56" s="130">
        <v>42.12</v>
      </c>
      <c r="O56" s="63">
        <v>2530</v>
      </c>
      <c r="P56" s="64">
        <f>Table224578910112345678910111213141516171819202122232425262728293031323334353637383940414243444546474849505152535455[[#This Row],[PEMBULATAN]]*O56</f>
        <v>106563.59999999999</v>
      </c>
    </row>
    <row r="57" spans="1:16" ht="24" customHeight="1" x14ac:dyDescent="0.2">
      <c r="A57" s="133"/>
      <c r="B57" s="134"/>
      <c r="C57" s="71" t="s">
        <v>7056</v>
      </c>
      <c r="D57" s="76" t="s">
        <v>69</v>
      </c>
      <c r="E57" s="127" t="s">
        <v>64</v>
      </c>
      <c r="F57" s="76" t="s">
        <v>523</v>
      </c>
      <c r="G57" s="127" t="s">
        <v>64</v>
      </c>
      <c r="H57" s="75" t="s">
        <v>6350</v>
      </c>
      <c r="I57" s="15">
        <v>96</v>
      </c>
      <c r="J57" s="15">
        <v>53</v>
      </c>
      <c r="K57" s="15">
        <v>38</v>
      </c>
      <c r="L57" s="15">
        <v>21</v>
      </c>
      <c r="M57" s="79">
        <v>48.335999999999999</v>
      </c>
      <c r="N57" s="130">
        <v>48.335999999999999</v>
      </c>
      <c r="O57" s="63">
        <v>2530</v>
      </c>
      <c r="P57" s="64">
        <f>Table224578910112345678910111213141516171819202122232425262728293031323334353637383940414243444546474849505152535455[[#This Row],[PEMBULATAN]]*O57</f>
        <v>122290.08</v>
      </c>
    </row>
    <row r="58" spans="1:16" ht="24" customHeight="1" x14ac:dyDescent="0.2">
      <c r="A58" s="133"/>
      <c r="B58" s="134"/>
      <c r="C58" s="71" t="s">
        <v>7057</v>
      </c>
      <c r="D58" s="76" t="s">
        <v>69</v>
      </c>
      <c r="E58" s="127" t="s">
        <v>64</v>
      </c>
      <c r="F58" s="76" t="s">
        <v>523</v>
      </c>
      <c r="G58" s="127" t="s">
        <v>64</v>
      </c>
      <c r="H58" s="75" t="s">
        <v>6350</v>
      </c>
      <c r="I58" s="15">
        <v>83</v>
      </c>
      <c r="J58" s="15">
        <v>48</v>
      </c>
      <c r="K58" s="15">
        <v>28</v>
      </c>
      <c r="L58" s="15">
        <v>15</v>
      </c>
      <c r="M58" s="79">
        <v>27.888000000000002</v>
      </c>
      <c r="N58" s="130">
        <v>27.888000000000002</v>
      </c>
      <c r="O58" s="63">
        <v>2530</v>
      </c>
      <c r="P58" s="64">
        <f>Table224578910112345678910111213141516171819202122232425262728293031323334353637383940414243444546474849505152535455[[#This Row],[PEMBULATAN]]*O58</f>
        <v>70556.639999999999</v>
      </c>
    </row>
    <row r="59" spans="1:16" ht="24" customHeight="1" x14ac:dyDescent="0.2">
      <c r="A59" s="133"/>
      <c r="B59" s="134"/>
      <c r="C59" s="71" t="s">
        <v>7058</v>
      </c>
      <c r="D59" s="76" t="s">
        <v>69</v>
      </c>
      <c r="E59" s="127" t="s">
        <v>64</v>
      </c>
      <c r="F59" s="76" t="s">
        <v>523</v>
      </c>
      <c r="G59" s="127" t="s">
        <v>64</v>
      </c>
      <c r="H59" s="75" t="s">
        <v>6350</v>
      </c>
      <c r="I59" s="15">
        <v>95</v>
      </c>
      <c r="J59" s="15">
        <v>53</v>
      </c>
      <c r="K59" s="15">
        <v>32</v>
      </c>
      <c r="L59" s="15">
        <v>19</v>
      </c>
      <c r="M59" s="79">
        <v>40.28</v>
      </c>
      <c r="N59" s="130">
        <v>40.28</v>
      </c>
      <c r="O59" s="63">
        <v>2530</v>
      </c>
      <c r="P59" s="64">
        <f>Table224578910112345678910111213141516171819202122232425262728293031323334353637383940414243444546474849505152535455[[#This Row],[PEMBULATAN]]*O59</f>
        <v>101908.40000000001</v>
      </c>
    </row>
    <row r="60" spans="1:16" ht="24" customHeight="1" x14ac:dyDescent="0.2">
      <c r="A60" s="133"/>
      <c r="B60" s="134"/>
      <c r="C60" s="71" t="s">
        <v>7059</v>
      </c>
      <c r="D60" s="76" t="s">
        <v>69</v>
      </c>
      <c r="E60" s="127" t="s">
        <v>64</v>
      </c>
      <c r="F60" s="76" t="s">
        <v>523</v>
      </c>
      <c r="G60" s="127" t="s">
        <v>64</v>
      </c>
      <c r="H60" s="75" t="s">
        <v>6350</v>
      </c>
      <c r="I60" s="15">
        <v>82</v>
      </c>
      <c r="J60" s="15">
        <v>55</v>
      </c>
      <c r="K60" s="15">
        <v>35</v>
      </c>
      <c r="L60" s="15">
        <v>14</v>
      </c>
      <c r="M60" s="79">
        <v>39.462499999999999</v>
      </c>
      <c r="N60" s="130">
        <v>39.462499999999999</v>
      </c>
      <c r="O60" s="63">
        <v>2530</v>
      </c>
      <c r="P60" s="64">
        <f>Table224578910112345678910111213141516171819202122232425262728293031323334353637383940414243444546474849505152535455[[#This Row],[PEMBULATAN]]*O60</f>
        <v>99840.125</v>
      </c>
    </row>
    <row r="61" spans="1:16" ht="24" customHeight="1" x14ac:dyDescent="0.2">
      <c r="A61" s="133"/>
      <c r="B61" s="134"/>
      <c r="C61" s="71" t="s">
        <v>7060</v>
      </c>
      <c r="D61" s="76" t="s">
        <v>69</v>
      </c>
      <c r="E61" s="127" t="s">
        <v>64</v>
      </c>
      <c r="F61" s="76" t="s">
        <v>523</v>
      </c>
      <c r="G61" s="127" t="s">
        <v>64</v>
      </c>
      <c r="H61" s="75" t="s">
        <v>6350</v>
      </c>
      <c r="I61" s="15">
        <v>83</v>
      </c>
      <c r="J61" s="15">
        <v>52</v>
      </c>
      <c r="K61" s="15">
        <v>33</v>
      </c>
      <c r="L61" s="15">
        <v>14</v>
      </c>
      <c r="M61" s="79">
        <v>35.606999999999999</v>
      </c>
      <c r="N61" s="130">
        <v>35.606999999999999</v>
      </c>
      <c r="O61" s="63">
        <v>2530</v>
      </c>
      <c r="P61" s="64">
        <f>Table224578910112345678910111213141516171819202122232425262728293031323334353637383940414243444546474849505152535455[[#This Row],[PEMBULATAN]]*O61</f>
        <v>90085.709999999992</v>
      </c>
    </row>
    <row r="62" spans="1:16" ht="24" customHeight="1" x14ac:dyDescent="0.2">
      <c r="A62" s="133"/>
      <c r="B62" s="134"/>
      <c r="C62" s="71" t="s">
        <v>7061</v>
      </c>
      <c r="D62" s="76" t="s">
        <v>69</v>
      </c>
      <c r="E62" s="127" t="s">
        <v>64</v>
      </c>
      <c r="F62" s="76" t="s">
        <v>523</v>
      </c>
      <c r="G62" s="127" t="s">
        <v>64</v>
      </c>
      <c r="H62" s="75" t="s">
        <v>6350</v>
      </c>
      <c r="I62" s="15">
        <v>95</v>
      </c>
      <c r="J62" s="15">
        <v>46</v>
      </c>
      <c r="K62" s="15">
        <v>33</v>
      </c>
      <c r="L62" s="15">
        <v>19</v>
      </c>
      <c r="M62" s="79">
        <v>36.052500000000002</v>
      </c>
      <c r="N62" s="130">
        <v>36.052500000000002</v>
      </c>
      <c r="O62" s="63">
        <v>2530</v>
      </c>
      <c r="P62" s="64">
        <f>Table224578910112345678910111213141516171819202122232425262728293031323334353637383940414243444546474849505152535455[[#This Row],[PEMBULATAN]]*O62</f>
        <v>91212.825000000012</v>
      </c>
    </row>
    <row r="63" spans="1:16" ht="24" customHeight="1" x14ac:dyDescent="0.2">
      <c r="A63" s="133"/>
      <c r="B63" s="134"/>
      <c r="C63" s="71" t="s">
        <v>7062</v>
      </c>
      <c r="D63" s="76" t="s">
        <v>69</v>
      </c>
      <c r="E63" s="127" t="s">
        <v>64</v>
      </c>
      <c r="F63" s="76" t="s">
        <v>523</v>
      </c>
      <c r="G63" s="127" t="s">
        <v>64</v>
      </c>
      <c r="H63" s="75" t="s">
        <v>6350</v>
      </c>
      <c r="I63" s="15">
        <v>100</v>
      </c>
      <c r="J63" s="15">
        <v>81</v>
      </c>
      <c r="K63" s="15">
        <v>38</v>
      </c>
      <c r="L63" s="15">
        <v>10</v>
      </c>
      <c r="M63" s="79">
        <v>76.95</v>
      </c>
      <c r="N63" s="130">
        <v>76.95</v>
      </c>
      <c r="O63" s="63">
        <v>2530</v>
      </c>
      <c r="P63" s="64">
        <f>Table224578910112345678910111213141516171819202122232425262728293031323334353637383940414243444546474849505152535455[[#This Row],[PEMBULATAN]]*O63</f>
        <v>194683.5</v>
      </c>
    </row>
    <row r="64" spans="1:16" ht="24" customHeight="1" x14ac:dyDescent="0.2">
      <c r="A64" s="133"/>
      <c r="B64" s="134"/>
      <c r="C64" s="71" t="s">
        <v>7063</v>
      </c>
      <c r="D64" s="76" t="s">
        <v>69</v>
      </c>
      <c r="E64" s="127" t="s">
        <v>64</v>
      </c>
      <c r="F64" s="76" t="s">
        <v>523</v>
      </c>
      <c r="G64" s="127" t="s">
        <v>64</v>
      </c>
      <c r="H64" s="75" t="s">
        <v>6350</v>
      </c>
      <c r="I64" s="15">
        <v>70</v>
      </c>
      <c r="J64" s="15">
        <v>53</v>
      </c>
      <c r="K64" s="15">
        <v>30</v>
      </c>
      <c r="L64" s="15">
        <v>7</v>
      </c>
      <c r="M64" s="79">
        <v>27.824999999999999</v>
      </c>
      <c r="N64" s="130">
        <v>27.824999999999999</v>
      </c>
      <c r="O64" s="63">
        <v>2530</v>
      </c>
      <c r="P64" s="64">
        <f>Table224578910112345678910111213141516171819202122232425262728293031323334353637383940414243444546474849505152535455[[#This Row],[PEMBULATAN]]*O64</f>
        <v>70397.25</v>
      </c>
    </row>
    <row r="65" spans="1:16" ht="24" customHeight="1" x14ac:dyDescent="0.2">
      <c r="A65" s="133"/>
      <c r="B65" s="134"/>
      <c r="C65" s="71" t="s">
        <v>7064</v>
      </c>
      <c r="D65" s="76" t="s">
        <v>69</v>
      </c>
      <c r="E65" s="127" t="s">
        <v>64</v>
      </c>
      <c r="F65" s="76" t="s">
        <v>523</v>
      </c>
      <c r="G65" s="127" t="s">
        <v>64</v>
      </c>
      <c r="H65" s="75" t="s">
        <v>6350</v>
      </c>
      <c r="I65" s="15">
        <v>60</v>
      </c>
      <c r="J65" s="15">
        <v>47</v>
      </c>
      <c r="K65" s="15">
        <v>20</v>
      </c>
      <c r="L65" s="15">
        <v>5</v>
      </c>
      <c r="M65" s="79">
        <v>14.1</v>
      </c>
      <c r="N65" s="130">
        <v>14.1</v>
      </c>
      <c r="O65" s="63">
        <v>2530</v>
      </c>
      <c r="P65" s="64">
        <f>Table224578910112345678910111213141516171819202122232425262728293031323334353637383940414243444546474849505152535455[[#This Row],[PEMBULATAN]]*O65</f>
        <v>35673</v>
      </c>
    </row>
    <row r="66" spans="1:16" ht="24" customHeight="1" x14ac:dyDescent="0.2">
      <c r="A66" s="133"/>
      <c r="B66" s="134"/>
      <c r="C66" s="71" t="s">
        <v>7065</v>
      </c>
      <c r="D66" s="76" t="s">
        <v>69</v>
      </c>
      <c r="E66" s="127" t="s">
        <v>64</v>
      </c>
      <c r="F66" s="76" t="s">
        <v>523</v>
      </c>
      <c r="G66" s="127" t="s">
        <v>64</v>
      </c>
      <c r="H66" s="75" t="s">
        <v>6350</v>
      </c>
      <c r="I66" s="15">
        <v>93</v>
      </c>
      <c r="J66" s="15">
        <v>47</v>
      </c>
      <c r="K66" s="15">
        <v>36</v>
      </c>
      <c r="L66" s="15">
        <v>20</v>
      </c>
      <c r="M66" s="79">
        <v>39.338999999999999</v>
      </c>
      <c r="N66" s="130">
        <v>39.338999999999999</v>
      </c>
      <c r="O66" s="63">
        <v>2530</v>
      </c>
      <c r="P66" s="64">
        <f>Table224578910112345678910111213141516171819202122232425262728293031323334353637383940414243444546474849505152535455[[#This Row],[PEMBULATAN]]*O66</f>
        <v>99527.67</v>
      </c>
    </row>
    <row r="67" spans="1:16" ht="24" customHeight="1" x14ac:dyDescent="0.2">
      <c r="A67" s="133"/>
      <c r="B67" s="134"/>
      <c r="C67" s="71" t="s">
        <v>7066</v>
      </c>
      <c r="D67" s="76" t="s">
        <v>69</v>
      </c>
      <c r="E67" s="127" t="s">
        <v>64</v>
      </c>
      <c r="F67" s="76" t="s">
        <v>523</v>
      </c>
      <c r="G67" s="127" t="s">
        <v>64</v>
      </c>
      <c r="H67" s="75" t="s">
        <v>6350</v>
      </c>
      <c r="I67" s="15">
        <v>100</v>
      </c>
      <c r="J67" s="15">
        <v>48</v>
      </c>
      <c r="K67" s="15">
        <v>43</v>
      </c>
      <c r="L67" s="15">
        <v>21</v>
      </c>
      <c r="M67" s="79">
        <v>51.6</v>
      </c>
      <c r="N67" s="130">
        <v>51.6</v>
      </c>
      <c r="O67" s="63">
        <v>2530</v>
      </c>
      <c r="P67" s="64">
        <f>Table224578910112345678910111213141516171819202122232425262728293031323334353637383940414243444546474849505152535455[[#This Row],[PEMBULATAN]]*O67</f>
        <v>130548</v>
      </c>
    </row>
    <row r="68" spans="1:16" ht="24" customHeight="1" x14ac:dyDescent="0.2">
      <c r="A68" s="133"/>
      <c r="B68" s="134"/>
      <c r="C68" s="71" t="s">
        <v>7067</v>
      </c>
      <c r="D68" s="76" t="s">
        <v>69</v>
      </c>
      <c r="E68" s="127" t="s">
        <v>64</v>
      </c>
      <c r="F68" s="76" t="s">
        <v>523</v>
      </c>
      <c r="G68" s="127" t="s">
        <v>64</v>
      </c>
      <c r="H68" s="75" t="s">
        <v>6350</v>
      </c>
      <c r="I68" s="15">
        <v>60</v>
      </c>
      <c r="J68" s="15">
        <v>60</v>
      </c>
      <c r="K68" s="15">
        <v>21</v>
      </c>
      <c r="L68" s="15">
        <v>5</v>
      </c>
      <c r="M68" s="79">
        <v>18.899999999999999</v>
      </c>
      <c r="N68" s="130">
        <v>18.899999999999999</v>
      </c>
      <c r="O68" s="63">
        <v>2530</v>
      </c>
      <c r="P68" s="64">
        <f>Table224578910112345678910111213141516171819202122232425262728293031323334353637383940414243444546474849505152535455[[#This Row],[PEMBULATAN]]*O68</f>
        <v>47817</v>
      </c>
    </row>
    <row r="69" spans="1:16" ht="24" customHeight="1" x14ac:dyDescent="0.2">
      <c r="A69" s="133"/>
      <c r="B69" s="134"/>
      <c r="C69" s="71" t="s">
        <v>7068</v>
      </c>
      <c r="D69" s="76" t="s">
        <v>69</v>
      </c>
      <c r="E69" s="127" t="s">
        <v>64</v>
      </c>
      <c r="F69" s="76" t="s">
        <v>523</v>
      </c>
      <c r="G69" s="127" t="s">
        <v>64</v>
      </c>
      <c r="H69" s="75" t="s">
        <v>6350</v>
      </c>
      <c r="I69" s="15">
        <v>91</v>
      </c>
      <c r="J69" s="15">
        <v>52</v>
      </c>
      <c r="K69" s="15">
        <v>38</v>
      </c>
      <c r="L69" s="15">
        <v>25</v>
      </c>
      <c r="M69" s="79">
        <v>44.954000000000001</v>
      </c>
      <c r="N69" s="130">
        <v>44.954000000000001</v>
      </c>
      <c r="O69" s="63">
        <v>2530</v>
      </c>
      <c r="P69" s="64">
        <f>Table224578910112345678910111213141516171819202122232425262728293031323334353637383940414243444546474849505152535455[[#This Row],[PEMBULATAN]]*O69</f>
        <v>113733.62</v>
      </c>
    </row>
    <row r="70" spans="1:16" ht="24" customHeight="1" x14ac:dyDescent="0.2">
      <c r="A70" s="133"/>
      <c r="B70" s="134"/>
      <c r="C70" s="71" t="s">
        <v>7069</v>
      </c>
      <c r="D70" s="76" t="s">
        <v>69</v>
      </c>
      <c r="E70" s="127" t="s">
        <v>64</v>
      </c>
      <c r="F70" s="76" t="s">
        <v>523</v>
      </c>
      <c r="G70" s="127" t="s">
        <v>64</v>
      </c>
      <c r="H70" s="75" t="s">
        <v>6350</v>
      </c>
      <c r="I70" s="15">
        <v>98</v>
      </c>
      <c r="J70" s="15">
        <v>55</v>
      </c>
      <c r="K70" s="15">
        <v>43</v>
      </c>
      <c r="L70" s="15">
        <v>21</v>
      </c>
      <c r="M70" s="79">
        <v>57.942500000000003</v>
      </c>
      <c r="N70" s="130">
        <v>57.942500000000003</v>
      </c>
      <c r="O70" s="63">
        <v>2530</v>
      </c>
      <c r="P70" s="64">
        <f>Table224578910112345678910111213141516171819202122232425262728293031323334353637383940414243444546474849505152535455[[#This Row],[PEMBULATAN]]*O70</f>
        <v>146594.52499999999</v>
      </c>
    </row>
    <row r="71" spans="1:16" ht="24" customHeight="1" x14ac:dyDescent="0.2">
      <c r="A71" s="133"/>
      <c r="B71" s="134"/>
      <c r="C71" s="71" t="s">
        <v>7070</v>
      </c>
      <c r="D71" s="76" t="s">
        <v>69</v>
      </c>
      <c r="E71" s="127" t="s">
        <v>64</v>
      </c>
      <c r="F71" s="76" t="s">
        <v>523</v>
      </c>
      <c r="G71" s="127" t="s">
        <v>64</v>
      </c>
      <c r="H71" s="75" t="s">
        <v>6350</v>
      </c>
      <c r="I71" s="15">
        <v>92</v>
      </c>
      <c r="J71" s="15">
        <v>58</v>
      </c>
      <c r="K71" s="15">
        <v>40</v>
      </c>
      <c r="L71" s="15">
        <v>21</v>
      </c>
      <c r="M71" s="79">
        <v>53.36</v>
      </c>
      <c r="N71" s="130">
        <v>53.36</v>
      </c>
      <c r="O71" s="63">
        <v>2530</v>
      </c>
      <c r="P71" s="64">
        <f>Table224578910112345678910111213141516171819202122232425262728293031323334353637383940414243444546474849505152535455[[#This Row],[PEMBULATAN]]*O71</f>
        <v>135000.79999999999</v>
      </c>
    </row>
    <row r="72" spans="1:16" ht="24" customHeight="1" x14ac:dyDescent="0.2">
      <c r="A72" s="133"/>
      <c r="B72" s="134"/>
      <c r="C72" s="71" t="s">
        <v>7071</v>
      </c>
      <c r="D72" s="76" t="s">
        <v>69</v>
      </c>
      <c r="E72" s="127" t="s">
        <v>64</v>
      </c>
      <c r="F72" s="76" t="s">
        <v>523</v>
      </c>
      <c r="G72" s="127" t="s">
        <v>64</v>
      </c>
      <c r="H72" s="75" t="s">
        <v>6350</v>
      </c>
      <c r="I72" s="15">
        <v>71</v>
      </c>
      <c r="J72" s="15">
        <v>61</v>
      </c>
      <c r="K72" s="15">
        <v>30</v>
      </c>
      <c r="L72" s="15">
        <v>6</v>
      </c>
      <c r="M72" s="79">
        <v>32.482500000000002</v>
      </c>
      <c r="N72" s="130">
        <v>32.482500000000002</v>
      </c>
      <c r="O72" s="63">
        <v>2530</v>
      </c>
      <c r="P72" s="64">
        <f>Table224578910112345678910111213141516171819202122232425262728293031323334353637383940414243444546474849505152535455[[#This Row],[PEMBULATAN]]*O72</f>
        <v>82180.725000000006</v>
      </c>
    </row>
    <row r="73" spans="1:16" ht="24" customHeight="1" x14ac:dyDescent="0.2">
      <c r="A73" s="133"/>
      <c r="B73" s="134"/>
      <c r="C73" s="71" t="s">
        <v>7072</v>
      </c>
      <c r="D73" s="76" t="s">
        <v>69</v>
      </c>
      <c r="E73" s="127" t="s">
        <v>64</v>
      </c>
      <c r="F73" s="76" t="s">
        <v>523</v>
      </c>
      <c r="G73" s="127" t="s">
        <v>64</v>
      </c>
      <c r="H73" s="75" t="s">
        <v>6350</v>
      </c>
      <c r="I73" s="15">
        <v>50</v>
      </c>
      <c r="J73" s="15">
        <v>52</v>
      </c>
      <c r="K73" s="15">
        <v>20</v>
      </c>
      <c r="L73" s="15">
        <v>5</v>
      </c>
      <c r="M73" s="79">
        <v>13</v>
      </c>
      <c r="N73" s="130">
        <v>13</v>
      </c>
      <c r="O73" s="63">
        <v>2530</v>
      </c>
      <c r="P73" s="64">
        <f>Table224578910112345678910111213141516171819202122232425262728293031323334353637383940414243444546474849505152535455[[#This Row],[PEMBULATAN]]*O73</f>
        <v>32890</v>
      </c>
    </row>
    <row r="74" spans="1:16" ht="24" customHeight="1" x14ac:dyDescent="0.2">
      <c r="A74" s="133"/>
      <c r="B74" s="134"/>
      <c r="C74" s="71" t="s">
        <v>7073</v>
      </c>
      <c r="D74" s="76" t="s">
        <v>69</v>
      </c>
      <c r="E74" s="127" t="s">
        <v>64</v>
      </c>
      <c r="F74" s="76" t="s">
        <v>523</v>
      </c>
      <c r="G74" s="127" t="s">
        <v>64</v>
      </c>
      <c r="H74" s="75" t="s">
        <v>6350</v>
      </c>
      <c r="I74" s="15">
        <v>73</v>
      </c>
      <c r="J74" s="15">
        <v>52</v>
      </c>
      <c r="K74" s="15">
        <v>23</v>
      </c>
      <c r="L74" s="15">
        <v>9</v>
      </c>
      <c r="M74" s="79">
        <v>21.827000000000002</v>
      </c>
      <c r="N74" s="130">
        <v>21.827000000000002</v>
      </c>
      <c r="O74" s="63">
        <v>2530</v>
      </c>
      <c r="P74" s="64">
        <f>Table224578910112345678910111213141516171819202122232425262728293031323334353637383940414243444546474849505152535455[[#This Row],[PEMBULATAN]]*O74</f>
        <v>55222.310000000005</v>
      </c>
    </row>
    <row r="75" spans="1:16" ht="24" customHeight="1" x14ac:dyDescent="0.2">
      <c r="A75" s="133"/>
      <c r="B75" s="134"/>
      <c r="C75" s="71" t="s">
        <v>7074</v>
      </c>
      <c r="D75" s="76" t="s">
        <v>69</v>
      </c>
      <c r="E75" s="127" t="s">
        <v>64</v>
      </c>
      <c r="F75" s="76" t="s">
        <v>523</v>
      </c>
      <c r="G75" s="127" t="s">
        <v>64</v>
      </c>
      <c r="H75" s="75" t="s">
        <v>6350</v>
      </c>
      <c r="I75" s="15">
        <v>61</v>
      </c>
      <c r="J75" s="15">
        <v>52</v>
      </c>
      <c r="K75" s="15">
        <v>23</v>
      </c>
      <c r="L75" s="15">
        <v>3</v>
      </c>
      <c r="M75" s="79">
        <v>18.239000000000001</v>
      </c>
      <c r="N75" s="130">
        <v>18.239000000000001</v>
      </c>
      <c r="O75" s="63">
        <v>2530</v>
      </c>
      <c r="P75" s="64">
        <f>Table224578910112345678910111213141516171819202122232425262728293031323334353637383940414243444546474849505152535455[[#This Row],[PEMBULATAN]]*O75</f>
        <v>46144.670000000006</v>
      </c>
    </row>
    <row r="76" spans="1:16" ht="24" customHeight="1" x14ac:dyDescent="0.2">
      <c r="A76" s="133"/>
      <c r="B76" s="134"/>
      <c r="C76" s="71" t="s">
        <v>7075</v>
      </c>
      <c r="D76" s="76" t="s">
        <v>69</v>
      </c>
      <c r="E76" s="127" t="s">
        <v>64</v>
      </c>
      <c r="F76" s="76" t="s">
        <v>523</v>
      </c>
      <c r="G76" s="127" t="s">
        <v>64</v>
      </c>
      <c r="H76" s="75" t="s">
        <v>6350</v>
      </c>
      <c r="I76" s="15">
        <v>60</v>
      </c>
      <c r="J76" s="15">
        <v>68</v>
      </c>
      <c r="K76" s="15">
        <v>21</v>
      </c>
      <c r="L76" s="15">
        <v>6</v>
      </c>
      <c r="M76" s="79">
        <v>21.42</v>
      </c>
      <c r="N76" s="130">
        <v>21.42</v>
      </c>
      <c r="O76" s="63">
        <v>2530</v>
      </c>
      <c r="P76" s="64">
        <f>Table224578910112345678910111213141516171819202122232425262728293031323334353637383940414243444546474849505152535455[[#This Row],[PEMBULATAN]]*O76</f>
        <v>54192.600000000006</v>
      </c>
    </row>
    <row r="77" spans="1:16" ht="24" customHeight="1" x14ac:dyDescent="0.2">
      <c r="A77" s="133"/>
      <c r="B77" s="134"/>
      <c r="C77" s="71" t="s">
        <v>7076</v>
      </c>
      <c r="D77" s="76" t="s">
        <v>69</v>
      </c>
      <c r="E77" s="127" t="s">
        <v>64</v>
      </c>
      <c r="F77" s="76" t="s">
        <v>523</v>
      </c>
      <c r="G77" s="127" t="s">
        <v>64</v>
      </c>
      <c r="H77" s="75" t="s">
        <v>6350</v>
      </c>
      <c r="I77" s="15">
        <v>57</v>
      </c>
      <c r="J77" s="15">
        <v>50</v>
      </c>
      <c r="K77" s="15">
        <v>21</v>
      </c>
      <c r="L77" s="15">
        <v>5</v>
      </c>
      <c r="M77" s="79">
        <v>14.9625</v>
      </c>
      <c r="N77" s="130">
        <v>14.9625</v>
      </c>
      <c r="O77" s="63">
        <v>2530</v>
      </c>
      <c r="P77" s="64">
        <f>Table224578910112345678910111213141516171819202122232425262728293031323334353637383940414243444546474849505152535455[[#This Row],[PEMBULATAN]]*O77</f>
        <v>37855.125</v>
      </c>
    </row>
    <row r="78" spans="1:16" ht="24" customHeight="1" x14ac:dyDescent="0.2">
      <c r="A78" s="133"/>
      <c r="B78" s="134"/>
      <c r="C78" s="71" t="s">
        <v>7077</v>
      </c>
      <c r="D78" s="76" t="s">
        <v>69</v>
      </c>
      <c r="E78" s="127" t="s">
        <v>64</v>
      </c>
      <c r="F78" s="76" t="s">
        <v>523</v>
      </c>
      <c r="G78" s="127" t="s">
        <v>64</v>
      </c>
      <c r="H78" s="75" t="s">
        <v>6350</v>
      </c>
      <c r="I78" s="15">
        <v>52</v>
      </c>
      <c r="J78" s="15">
        <v>53</v>
      </c>
      <c r="K78" s="15">
        <v>18</v>
      </c>
      <c r="L78" s="15">
        <v>6</v>
      </c>
      <c r="M78" s="79">
        <v>12.401999999999999</v>
      </c>
      <c r="N78" s="130">
        <v>12.401999999999999</v>
      </c>
      <c r="O78" s="63">
        <v>2530</v>
      </c>
      <c r="P78" s="64">
        <f>Table224578910112345678910111213141516171819202122232425262728293031323334353637383940414243444546474849505152535455[[#This Row],[PEMBULATAN]]*O78</f>
        <v>31377.059999999998</v>
      </c>
    </row>
    <row r="79" spans="1:16" ht="24" customHeight="1" x14ac:dyDescent="0.2">
      <c r="A79" s="133"/>
      <c r="B79" s="134"/>
      <c r="C79" s="71" t="s">
        <v>7078</v>
      </c>
      <c r="D79" s="76" t="s">
        <v>69</v>
      </c>
      <c r="E79" s="127" t="s">
        <v>64</v>
      </c>
      <c r="F79" s="76" t="s">
        <v>523</v>
      </c>
      <c r="G79" s="127" t="s">
        <v>64</v>
      </c>
      <c r="H79" s="75" t="s">
        <v>6350</v>
      </c>
      <c r="I79" s="15">
        <v>81</v>
      </c>
      <c r="J79" s="15">
        <v>58</v>
      </c>
      <c r="K79" s="15">
        <v>27</v>
      </c>
      <c r="L79" s="15">
        <v>12</v>
      </c>
      <c r="M79" s="79">
        <v>31.711500000000001</v>
      </c>
      <c r="N79" s="130">
        <v>31.711500000000001</v>
      </c>
      <c r="O79" s="63">
        <v>2530</v>
      </c>
      <c r="P79" s="64">
        <f>Table224578910112345678910111213141516171819202122232425262728293031323334353637383940414243444546474849505152535455[[#This Row],[PEMBULATAN]]*O79</f>
        <v>80230.095000000001</v>
      </c>
    </row>
    <row r="80" spans="1:16" ht="24" customHeight="1" x14ac:dyDescent="0.2">
      <c r="A80" s="133"/>
      <c r="B80" s="134"/>
      <c r="C80" s="71" t="s">
        <v>7079</v>
      </c>
      <c r="D80" s="76" t="s">
        <v>69</v>
      </c>
      <c r="E80" s="127" t="s">
        <v>64</v>
      </c>
      <c r="F80" s="76" t="s">
        <v>523</v>
      </c>
      <c r="G80" s="127" t="s">
        <v>64</v>
      </c>
      <c r="H80" s="75" t="s">
        <v>6350</v>
      </c>
      <c r="I80" s="15">
        <v>70</v>
      </c>
      <c r="J80" s="15">
        <v>52</v>
      </c>
      <c r="K80" s="15">
        <v>22</v>
      </c>
      <c r="L80" s="15">
        <v>6</v>
      </c>
      <c r="M80" s="79">
        <v>20.02</v>
      </c>
      <c r="N80" s="130">
        <v>20.02</v>
      </c>
      <c r="O80" s="63">
        <v>2530</v>
      </c>
      <c r="P80" s="64">
        <f>Table224578910112345678910111213141516171819202122232425262728293031323334353637383940414243444546474849505152535455[[#This Row],[PEMBULATAN]]*O80</f>
        <v>50650.6</v>
      </c>
    </row>
    <row r="81" spans="1:16" ht="24" customHeight="1" x14ac:dyDescent="0.2">
      <c r="A81" s="133"/>
      <c r="B81" s="134"/>
      <c r="C81" s="71" t="s">
        <v>7080</v>
      </c>
      <c r="D81" s="76" t="s">
        <v>69</v>
      </c>
      <c r="E81" s="127" t="s">
        <v>64</v>
      </c>
      <c r="F81" s="76" t="s">
        <v>523</v>
      </c>
      <c r="G81" s="127" t="s">
        <v>64</v>
      </c>
      <c r="H81" s="75" t="s">
        <v>6350</v>
      </c>
      <c r="I81" s="15">
        <v>80</v>
      </c>
      <c r="J81" s="15">
        <v>53</v>
      </c>
      <c r="K81" s="15">
        <v>30</v>
      </c>
      <c r="L81" s="15">
        <v>18</v>
      </c>
      <c r="M81" s="79">
        <v>31.8</v>
      </c>
      <c r="N81" s="130">
        <v>31.8</v>
      </c>
      <c r="O81" s="63">
        <v>2530</v>
      </c>
      <c r="P81" s="64">
        <f>Table224578910112345678910111213141516171819202122232425262728293031323334353637383940414243444546474849505152535455[[#This Row],[PEMBULATAN]]*O81</f>
        <v>80454</v>
      </c>
    </row>
    <row r="82" spans="1:16" ht="24" customHeight="1" x14ac:dyDescent="0.2">
      <c r="A82" s="133"/>
      <c r="B82" s="134"/>
      <c r="C82" s="71" t="s">
        <v>7081</v>
      </c>
      <c r="D82" s="76" t="s">
        <v>69</v>
      </c>
      <c r="E82" s="127" t="s">
        <v>64</v>
      </c>
      <c r="F82" s="76" t="s">
        <v>523</v>
      </c>
      <c r="G82" s="127" t="s">
        <v>64</v>
      </c>
      <c r="H82" s="75" t="s">
        <v>6350</v>
      </c>
      <c r="I82" s="15">
        <v>56</v>
      </c>
      <c r="J82" s="15">
        <v>65</v>
      </c>
      <c r="K82" s="15">
        <v>35</v>
      </c>
      <c r="L82" s="15">
        <v>16</v>
      </c>
      <c r="M82" s="79">
        <v>31.85</v>
      </c>
      <c r="N82" s="130">
        <v>31.85</v>
      </c>
      <c r="O82" s="63">
        <v>2530</v>
      </c>
      <c r="P82" s="64">
        <f>Table224578910112345678910111213141516171819202122232425262728293031323334353637383940414243444546474849505152535455[[#This Row],[PEMBULATAN]]*O82</f>
        <v>80580.5</v>
      </c>
    </row>
    <row r="83" spans="1:16" ht="24" customHeight="1" x14ac:dyDescent="0.2">
      <c r="A83" s="133"/>
      <c r="B83" s="134"/>
      <c r="C83" s="71" t="s">
        <v>7082</v>
      </c>
      <c r="D83" s="76" t="s">
        <v>69</v>
      </c>
      <c r="E83" s="127" t="s">
        <v>64</v>
      </c>
      <c r="F83" s="76" t="s">
        <v>523</v>
      </c>
      <c r="G83" s="127" t="s">
        <v>64</v>
      </c>
      <c r="H83" s="75" t="s">
        <v>6350</v>
      </c>
      <c r="I83" s="15">
        <v>80</v>
      </c>
      <c r="J83" s="15">
        <v>60</v>
      </c>
      <c r="K83" s="15">
        <v>31</v>
      </c>
      <c r="L83" s="15">
        <v>11</v>
      </c>
      <c r="M83" s="79">
        <v>37.200000000000003</v>
      </c>
      <c r="N83" s="130">
        <v>37.200000000000003</v>
      </c>
      <c r="O83" s="63">
        <v>2530</v>
      </c>
      <c r="P83" s="64">
        <f>Table224578910112345678910111213141516171819202122232425262728293031323334353637383940414243444546474849505152535455[[#This Row],[PEMBULATAN]]*O83</f>
        <v>94116</v>
      </c>
    </row>
    <row r="84" spans="1:16" ht="24" customHeight="1" x14ac:dyDescent="0.2">
      <c r="A84" s="133"/>
      <c r="B84" s="134"/>
      <c r="C84" s="71" t="s">
        <v>7083</v>
      </c>
      <c r="D84" s="76" t="s">
        <v>69</v>
      </c>
      <c r="E84" s="127" t="s">
        <v>64</v>
      </c>
      <c r="F84" s="76" t="s">
        <v>523</v>
      </c>
      <c r="G84" s="127" t="s">
        <v>64</v>
      </c>
      <c r="H84" s="75" t="s">
        <v>6350</v>
      </c>
      <c r="I84" s="15">
        <v>80</v>
      </c>
      <c r="J84" s="15">
        <v>53</v>
      </c>
      <c r="K84" s="15">
        <v>31</v>
      </c>
      <c r="L84" s="15">
        <v>6</v>
      </c>
      <c r="M84" s="79">
        <v>32.86</v>
      </c>
      <c r="N84" s="130">
        <v>32.86</v>
      </c>
      <c r="O84" s="63">
        <v>2530</v>
      </c>
      <c r="P84" s="64">
        <f>Table224578910112345678910111213141516171819202122232425262728293031323334353637383940414243444546474849505152535455[[#This Row],[PEMBULATAN]]*O84</f>
        <v>83135.8</v>
      </c>
    </row>
    <row r="85" spans="1:16" ht="24" customHeight="1" x14ac:dyDescent="0.2">
      <c r="A85" s="133"/>
      <c r="B85" s="134"/>
      <c r="C85" s="71" t="s">
        <v>7084</v>
      </c>
      <c r="D85" s="76" t="s">
        <v>69</v>
      </c>
      <c r="E85" s="127" t="s">
        <v>64</v>
      </c>
      <c r="F85" s="76" t="s">
        <v>523</v>
      </c>
      <c r="G85" s="127" t="s">
        <v>64</v>
      </c>
      <c r="H85" s="75" t="s">
        <v>6350</v>
      </c>
      <c r="I85" s="15">
        <v>90</v>
      </c>
      <c r="J85" s="15">
        <v>63</v>
      </c>
      <c r="K85" s="15">
        <v>28</v>
      </c>
      <c r="L85" s="15">
        <v>13</v>
      </c>
      <c r="M85" s="79">
        <v>39.69</v>
      </c>
      <c r="N85" s="130">
        <v>39.69</v>
      </c>
      <c r="O85" s="63">
        <v>2530</v>
      </c>
      <c r="P85" s="64">
        <f>Table224578910112345678910111213141516171819202122232425262728293031323334353637383940414243444546474849505152535455[[#This Row],[PEMBULATAN]]*O85</f>
        <v>100415.7</v>
      </c>
    </row>
    <row r="86" spans="1:16" ht="24" customHeight="1" x14ac:dyDescent="0.2">
      <c r="A86" s="133"/>
      <c r="B86" s="134"/>
      <c r="C86" s="71" t="s">
        <v>7085</v>
      </c>
      <c r="D86" s="76" t="s">
        <v>69</v>
      </c>
      <c r="E86" s="127" t="s">
        <v>64</v>
      </c>
      <c r="F86" s="76" t="s">
        <v>523</v>
      </c>
      <c r="G86" s="127" t="s">
        <v>64</v>
      </c>
      <c r="H86" s="75" t="s">
        <v>6350</v>
      </c>
      <c r="I86" s="15">
        <v>71</v>
      </c>
      <c r="J86" s="15">
        <v>62</v>
      </c>
      <c r="K86" s="15">
        <v>22</v>
      </c>
      <c r="L86" s="15">
        <v>8</v>
      </c>
      <c r="M86" s="79">
        <v>24.210999999999999</v>
      </c>
      <c r="N86" s="130">
        <v>24.210999999999999</v>
      </c>
      <c r="O86" s="63">
        <v>2530</v>
      </c>
      <c r="P86" s="64">
        <f>Table224578910112345678910111213141516171819202122232425262728293031323334353637383940414243444546474849505152535455[[#This Row],[PEMBULATAN]]*O86</f>
        <v>61253.829999999994</v>
      </c>
    </row>
    <row r="87" spans="1:16" ht="24" customHeight="1" x14ac:dyDescent="0.2">
      <c r="A87" s="133"/>
      <c r="B87" s="134"/>
      <c r="C87" s="71" t="s">
        <v>7086</v>
      </c>
      <c r="D87" s="76" t="s">
        <v>69</v>
      </c>
      <c r="E87" s="127" t="s">
        <v>64</v>
      </c>
      <c r="F87" s="76" t="s">
        <v>523</v>
      </c>
      <c r="G87" s="127" t="s">
        <v>64</v>
      </c>
      <c r="H87" s="75" t="s">
        <v>6350</v>
      </c>
      <c r="I87" s="15">
        <v>80</v>
      </c>
      <c r="J87" s="15">
        <v>50</v>
      </c>
      <c r="K87" s="15">
        <v>20</v>
      </c>
      <c r="L87" s="15">
        <v>5</v>
      </c>
      <c r="M87" s="79">
        <v>20</v>
      </c>
      <c r="N87" s="130">
        <v>20</v>
      </c>
      <c r="O87" s="63">
        <v>2530</v>
      </c>
      <c r="P87" s="64">
        <f>Table224578910112345678910111213141516171819202122232425262728293031323334353637383940414243444546474849505152535455[[#This Row],[PEMBULATAN]]*O87</f>
        <v>50600</v>
      </c>
    </row>
    <row r="88" spans="1:16" ht="24" customHeight="1" x14ac:dyDescent="0.2">
      <c r="A88" s="133"/>
      <c r="B88" s="134"/>
      <c r="C88" s="71" t="s">
        <v>7087</v>
      </c>
      <c r="D88" s="76" t="s">
        <v>69</v>
      </c>
      <c r="E88" s="127" t="s">
        <v>64</v>
      </c>
      <c r="F88" s="76" t="s">
        <v>523</v>
      </c>
      <c r="G88" s="127" t="s">
        <v>64</v>
      </c>
      <c r="H88" s="75" t="s">
        <v>6350</v>
      </c>
      <c r="I88" s="15">
        <v>92</v>
      </c>
      <c r="J88" s="15">
        <v>47</v>
      </c>
      <c r="K88" s="15">
        <v>18</v>
      </c>
      <c r="L88" s="15">
        <v>6</v>
      </c>
      <c r="M88" s="79">
        <v>19.457999999999998</v>
      </c>
      <c r="N88" s="130">
        <v>19.457999999999998</v>
      </c>
      <c r="O88" s="63">
        <v>2530</v>
      </c>
      <c r="P88" s="64">
        <f>Table224578910112345678910111213141516171819202122232425262728293031323334353637383940414243444546474849505152535455[[#This Row],[PEMBULATAN]]*O88</f>
        <v>49228.74</v>
      </c>
    </row>
    <row r="89" spans="1:16" ht="24" customHeight="1" x14ac:dyDescent="0.2">
      <c r="A89" s="133"/>
      <c r="B89" s="134"/>
      <c r="C89" s="71" t="s">
        <v>7088</v>
      </c>
      <c r="D89" s="76" t="s">
        <v>69</v>
      </c>
      <c r="E89" s="127" t="s">
        <v>64</v>
      </c>
      <c r="F89" s="76" t="s">
        <v>523</v>
      </c>
      <c r="G89" s="127" t="s">
        <v>64</v>
      </c>
      <c r="H89" s="75" t="s">
        <v>6350</v>
      </c>
      <c r="I89" s="15">
        <v>78</v>
      </c>
      <c r="J89" s="15">
        <v>53</v>
      </c>
      <c r="K89" s="15">
        <v>23</v>
      </c>
      <c r="L89" s="15">
        <v>15</v>
      </c>
      <c r="M89" s="79">
        <v>23.770499999999998</v>
      </c>
      <c r="N89" s="130">
        <v>23.770499999999998</v>
      </c>
      <c r="O89" s="63">
        <v>2530</v>
      </c>
      <c r="P89" s="64">
        <f>Table224578910112345678910111213141516171819202122232425262728293031323334353637383940414243444546474849505152535455[[#This Row],[PEMBULATAN]]*O89</f>
        <v>60139.364999999998</v>
      </c>
    </row>
    <row r="90" spans="1:16" ht="24" customHeight="1" x14ac:dyDescent="0.2">
      <c r="A90" s="133"/>
      <c r="B90" s="134"/>
      <c r="C90" s="71" t="s">
        <v>7089</v>
      </c>
      <c r="D90" s="76" t="s">
        <v>69</v>
      </c>
      <c r="E90" s="127" t="s">
        <v>64</v>
      </c>
      <c r="F90" s="76" t="s">
        <v>523</v>
      </c>
      <c r="G90" s="127" t="s">
        <v>64</v>
      </c>
      <c r="H90" s="75" t="s">
        <v>6350</v>
      </c>
      <c r="I90" s="15">
        <v>92</v>
      </c>
      <c r="J90" s="15">
        <v>57</v>
      </c>
      <c r="K90" s="15">
        <v>38</v>
      </c>
      <c r="L90" s="15">
        <v>19</v>
      </c>
      <c r="M90" s="79">
        <v>49.817999999999998</v>
      </c>
      <c r="N90" s="130">
        <v>49.817999999999998</v>
      </c>
      <c r="O90" s="63">
        <v>2530</v>
      </c>
      <c r="P90" s="64">
        <f>Table224578910112345678910111213141516171819202122232425262728293031323334353637383940414243444546474849505152535455[[#This Row],[PEMBULATAN]]*O90</f>
        <v>126039.54</v>
      </c>
    </row>
    <row r="91" spans="1:16" ht="24" customHeight="1" x14ac:dyDescent="0.2">
      <c r="A91" s="133"/>
      <c r="B91" s="134"/>
      <c r="C91" s="71" t="s">
        <v>7090</v>
      </c>
      <c r="D91" s="76" t="s">
        <v>69</v>
      </c>
      <c r="E91" s="127" t="s">
        <v>64</v>
      </c>
      <c r="F91" s="76" t="s">
        <v>523</v>
      </c>
      <c r="G91" s="127" t="s">
        <v>64</v>
      </c>
      <c r="H91" s="75" t="s">
        <v>6350</v>
      </c>
      <c r="I91" s="15">
        <v>83</v>
      </c>
      <c r="J91" s="15">
        <v>58</v>
      </c>
      <c r="K91" s="15">
        <v>34</v>
      </c>
      <c r="L91" s="15">
        <v>18</v>
      </c>
      <c r="M91" s="79">
        <v>40.918999999999997</v>
      </c>
      <c r="N91" s="130">
        <v>40.918999999999997</v>
      </c>
      <c r="O91" s="63">
        <v>2530</v>
      </c>
      <c r="P91" s="64">
        <f>Table224578910112345678910111213141516171819202122232425262728293031323334353637383940414243444546474849505152535455[[#This Row],[PEMBULATAN]]*O91</f>
        <v>103525.06999999999</v>
      </c>
    </row>
    <row r="92" spans="1:16" ht="24" customHeight="1" x14ac:dyDescent="0.2">
      <c r="A92" s="133"/>
      <c r="B92" s="134"/>
      <c r="C92" s="71" t="s">
        <v>7091</v>
      </c>
      <c r="D92" s="76" t="s">
        <v>69</v>
      </c>
      <c r="E92" s="127" t="s">
        <v>64</v>
      </c>
      <c r="F92" s="76" t="s">
        <v>523</v>
      </c>
      <c r="G92" s="127" t="s">
        <v>64</v>
      </c>
      <c r="H92" s="75" t="s">
        <v>6350</v>
      </c>
      <c r="I92" s="15">
        <v>56</v>
      </c>
      <c r="J92" s="15">
        <v>63</v>
      </c>
      <c r="K92" s="15">
        <v>22</v>
      </c>
      <c r="L92" s="15">
        <v>9</v>
      </c>
      <c r="M92" s="79">
        <v>19.404</v>
      </c>
      <c r="N92" s="130">
        <v>19.404</v>
      </c>
      <c r="O92" s="63">
        <v>2530</v>
      </c>
      <c r="P92" s="64">
        <f>Table224578910112345678910111213141516171819202122232425262728293031323334353637383940414243444546474849505152535455[[#This Row],[PEMBULATAN]]*O92</f>
        <v>49092.12</v>
      </c>
    </row>
    <row r="93" spans="1:16" ht="24" customHeight="1" x14ac:dyDescent="0.2">
      <c r="A93" s="133"/>
      <c r="B93" s="134"/>
      <c r="C93" s="71" t="s">
        <v>7092</v>
      </c>
      <c r="D93" s="76" t="s">
        <v>69</v>
      </c>
      <c r="E93" s="127" t="s">
        <v>64</v>
      </c>
      <c r="F93" s="76" t="s">
        <v>523</v>
      </c>
      <c r="G93" s="127" t="s">
        <v>64</v>
      </c>
      <c r="H93" s="75" t="s">
        <v>6350</v>
      </c>
      <c r="I93" s="15">
        <v>87</v>
      </c>
      <c r="J93" s="15">
        <v>63</v>
      </c>
      <c r="K93" s="15">
        <v>30</v>
      </c>
      <c r="L93" s="15">
        <v>18</v>
      </c>
      <c r="M93" s="79">
        <v>41.107500000000002</v>
      </c>
      <c r="N93" s="130">
        <v>41.107500000000002</v>
      </c>
      <c r="O93" s="63">
        <v>2530</v>
      </c>
      <c r="P93" s="64">
        <f>Table224578910112345678910111213141516171819202122232425262728293031323334353637383940414243444546474849505152535455[[#This Row],[PEMBULATAN]]*O93</f>
        <v>104001.97500000001</v>
      </c>
    </row>
    <row r="94" spans="1:16" ht="24" customHeight="1" x14ac:dyDescent="0.2">
      <c r="A94" s="133"/>
      <c r="B94" s="134"/>
      <c r="C94" s="71" t="s">
        <v>7093</v>
      </c>
      <c r="D94" s="76" t="s">
        <v>69</v>
      </c>
      <c r="E94" s="127" t="s">
        <v>64</v>
      </c>
      <c r="F94" s="76" t="s">
        <v>523</v>
      </c>
      <c r="G94" s="127" t="s">
        <v>64</v>
      </c>
      <c r="H94" s="75" t="s">
        <v>6350</v>
      </c>
      <c r="I94" s="15">
        <v>67</v>
      </c>
      <c r="J94" s="15">
        <v>55</v>
      </c>
      <c r="K94" s="15">
        <v>24</v>
      </c>
      <c r="L94" s="15">
        <v>5</v>
      </c>
      <c r="M94" s="79">
        <v>22.11</v>
      </c>
      <c r="N94" s="130">
        <v>22.11</v>
      </c>
      <c r="O94" s="63">
        <v>2530</v>
      </c>
      <c r="P94" s="64">
        <f>Table224578910112345678910111213141516171819202122232425262728293031323334353637383940414243444546474849505152535455[[#This Row],[PEMBULATAN]]*O94</f>
        <v>55938.299999999996</v>
      </c>
    </row>
    <row r="95" spans="1:16" ht="24" customHeight="1" x14ac:dyDescent="0.2">
      <c r="A95" s="133"/>
      <c r="B95" s="134"/>
      <c r="C95" s="71" t="s">
        <v>7094</v>
      </c>
      <c r="D95" s="76" t="s">
        <v>69</v>
      </c>
      <c r="E95" s="127" t="s">
        <v>64</v>
      </c>
      <c r="F95" s="76" t="s">
        <v>523</v>
      </c>
      <c r="G95" s="127" t="s">
        <v>64</v>
      </c>
      <c r="H95" s="75" t="s">
        <v>6350</v>
      </c>
      <c r="I95" s="15">
        <v>96</v>
      </c>
      <c r="J95" s="15">
        <v>22</v>
      </c>
      <c r="K95" s="15">
        <v>22</v>
      </c>
      <c r="L95" s="15">
        <v>2</v>
      </c>
      <c r="M95" s="79">
        <v>11.616</v>
      </c>
      <c r="N95" s="130">
        <v>11.616</v>
      </c>
      <c r="O95" s="63">
        <v>2530</v>
      </c>
      <c r="P95" s="64">
        <f>Table224578910112345678910111213141516171819202122232425262728293031323334353637383940414243444546474849505152535455[[#This Row],[PEMBULATAN]]*O95</f>
        <v>29388.48</v>
      </c>
    </row>
    <row r="96" spans="1:16" ht="24" customHeight="1" x14ac:dyDescent="0.2">
      <c r="A96" s="133"/>
      <c r="B96" s="134"/>
      <c r="C96" s="71" t="s">
        <v>7095</v>
      </c>
      <c r="D96" s="76" t="s">
        <v>69</v>
      </c>
      <c r="E96" s="127" t="s">
        <v>64</v>
      </c>
      <c r="F96" s="76" t="s">
        <v>523</v>
      </c>
      <c r="G96" s="127" t="s">
        <v>64</v>
      </c>
      <c r="H96" s="75" t="s">
        <v>6350</v>
      </c>
      <c r="I96" s="15">
        <v>38</v>
      </c>
      <c r="J96" s="15">
        <v>36</v>
      </c>
      <c r="K96" s="15">
        <v>23</v>
      </c>
      <c r="L96" s="15">
        <v>6</v>
      </c>
      <c r="M96" s="79">
        <v>7.8659999999999997</v>
      </c>
      <c r="N96" s="130">
        <v>7.8659999999999997</v>
      </c>
      <c r="O96" s="63">
        <v>2530</v>
      </c>
      <c r="P96" s="64">
        <f>Table224578910112345678910111213141516171819202122232425262728293031323334353637383940414243444546474849505152535455[[#This Row],[PEMBULATAN]]*O96</f>
        <v>19900.98</v>
      </c>
    </row>
    <row r="97" spans="1:16" ht="24" customHeight="1" x14ac:dyDescent="0.2">
      <c r="A97" s="133"/>
      <c r="B97" s="134"/>
      <c r="C97" s="71" t="s">
        <v>7096</v>
      </c>
      <c r="D97" s="76" t="s">
        <v>69</v>
      </c>
      <c r="E97" s="127" t="s">
        <v>64</v>
      </c>
      <c r="F97" s="76" t="s">
        <v>523</v>
      </c>
      <c r="G97" s="127" t="s">
        <v>64</v>
      </c>
      <c r="H97" s="75" t="s">
        <v>6350</v>
      </c>
      <c r="I97" s="15">
        <v>44</v>
      </c>
      <c r="J97" s="15">
        <v>35</v>
      </c>
      <c r="K97" s="15">
        <v>32</v>
      </c>
      <c r="L97" s="15">
        <v>9</v>
      </c>
      <c r="M97" s="79">
        <v>12.32</v>
      </c>
      <c r="N97" s="130">
        <v>12.32</v>
      </c>
      <c r="O97" s="63">
        <v>2530</v>
      </c>
      <c r="P97" s="64">
        <f>Table224578910112345678910111213141516171819202122232425262728293031323334353637383940414243444546474849505152535455[[#This Row],[PEMBULATAN]]*O97</f>
        <v>31169.600000000002</v>
      </c>
    </row>
    <row r="98" spans="1:16" ht="24" customHeight="1" x14ac:dyDescent="0.2">
      <c r="A98" s="133"/>
      <c r="B98" s="134"/>
      <c r="C98" s="71" t="s">
        <v>7097</v>
      </c>
      <c r="D98" s="76" t="s">
        <v>69</v>
      </c>
      <c r="E98" s="127" t="s">
        <v>64</v>
      </c>
      <c r="F98" s="76" t="s">
        <v>523</v>
      </c>
      <c r="G98" s="127" t="s">
        <v>64</v>
      </c>
      <c r="H98" s="75" t="s">
        <v>6350</v>
      </c>
      <c r="I98" s="15">
        <v>43</v>
      </c>
      <c r="J98" s="15">
        <v>20</v>
      </c>
      <c r="K98" s="15">
        <v>20</v>
      </c>
      <c r="L98" s="15">
        <v>1</v>
      </c>
      <c r="M98" s="79">
        <v>4.3</v>
      </c>
      <c r="N98" s="130">
        <v>4.3</v>
      </c>
      <c r="O98" s="63">
        <v>2530</v>
      </c>
      <c r="P98" s="64">
        <f>Table224578910112345678910111213141516171819202122232425262728293031323334353637383940414243444546474849505152535455[[#This Row],[PEMBULATAN]]*O98</f>
        <v>10879</v>
      </c>
    </row>
    <row r="99" spans="1:16" ht="24" customHeight="1" x14ac:dyDescent="0.2">
      <c r="A99" s="133"/>
      <c r="B99" s="134"/>
      <c r="C99" s="71" t="s">
        <v>7098</v>
      </c>
      <c r="D99" s="76" t="s">
        <v>69</v>
      </c>
      <c r="E99" s="127" t="s">
        <v>64</v>
      </c>
      <c r="F99" s="76" t="s">
        <v>523</v>
      </c>
      <c r="G99" s="127" t="s">
        <v>64</v>
      </c>
      <c r="H99" s="75" t="s">
        <v>6350</v>
      </c>
      <c r="I99" s="15">
        <v>101</v>
      </c>
      <c r="J99" s="15">
        <v>12</v>
      </c>
      <c r="K99" s="15">
        <v>12</v>
      </c>
      <c r="L99" s="15">
        <v>4</v>
      </c>
      <c r="M99" s="79">
        <v>3.6360000000000001</v>
      </c>
      <c r="N99" s="130">
        <v>4</v>
      </c>
      <c r="O99" s="63">
        <v>2530</v>
      </c>
      <c r="P99" s="64">
        <f>Table224578910112345678910111213141516171819202122232425262728293031323334353637383940414243444546474849505152535455[[#This Row],[PEMBULATAN]]*O99</f>
        <v>10120</v>
      </c>
    </row>
    <row r="100" spans="1:16" ht="24" customHeight="1" x14ac:dyDescent="0.2">
      <c r="A100" s="133"/>
      <c r="B100" s="134"/>
      <c r="C100" s="71" t="s">
        <v>7099</v>
      </c>
      <c r="D100" s="76" t="s">
        <v>69</v>
      </c>
      <c r="E100" s="127" t="s">
        <v>64</v>
      </c>
      <c r="F100" s="76" t="s">
        <v>523</v>
      </c>
      <c r="G100" s="127" t="s">
        <v>64</v>
      </c>
      <c r="H100" s="75" t="s">
        <v>6350</v>
      </c>
      <c r="I100" s="15">
        <v>118</v>
      </c>
      <c r="J100" s="15">
        <v>20</v>
      </c>
      <c r="K100" s="15">
        <v>15</v>
      </c>
      <c r="L100" s="15">
        <v>2</v>
      </c>
      <c r="M100" s="79">
        <v>8.85</v>
      </c>
      <c r="N100" s="130">
        <v>8.85</v>
      </c>
      <c r="O100" s="63">
        <v>2530</v>
      </c>
      <c r="P100" s="64">
        <f>Table224578910112345678910111213141516171819202122232425262728293031323334353637383940414243444546474849505152535455[[#This Row],[PEMBULATAN]]*O100</f>
        <v>22390.5</v>
      </c>
    </row>
    <row r="101" spans="1:16" ht="24" customHeight="1" x14ac:dyDescent="0.2">
      <c r="A101" s="133"/>
      <c r="B101" s="134"/>
      <c r="C101" s="71" t="s">
        <v>7100</v>
      </c>
      <c r="D101" s="76" t="s">
        <v>69</v>
      </c>
      <c r="E101" s="127" t="s">
        <v>64</v>
      </c>
      <c r="F101" s="76" t="s">
        <v>523</v>
      </c>
      <c r="G101" s="127" t="s">
        <v>64</v>
      </c>
      <c r="H101" s="75" t="s">
        <v>6350</v>
      </c>
      <c r="I101" s="15">
        <v>78</v>
      </c>
      <c r="J101" s="15">
        <v>43</v>
      </c>
      <c r="K101" s="15">
        <v>38</v>
      </c>
      <c r="L101" s="15">
        <v>22</v>
      </c>
      <c r="M101" s="79">
        <v>31.863</v>
      </c>
      <c r="N101" s="130">
        <v>31.863</v>
      </c>
      <c r="O101" s="63">
        <v>2530</v>
      </c>
      <c r="P101" s="64">
        <f>Table224578910112345678910111213141516171819202122232425262728293031323334353637383940414243444546474849505152535455[[#This Row],[PEMBULATAN]]*O101</f>
        <v>80613.39</v>
      </c>
    </row>
    <row r="102" spans="1:16" ht="24" customHeight="1" x14ac:dyDescent="0.2">
      <c r="A102" s="133"/>
      <c r="B102" s="134"/>
      <c r="C102" s="71" t="s">
        <v>7101</v>
      </c>
      <c r="D102" s="76" t="s">
        <v>69</v>
      </c>
      <c r="E102" s="127" t="s">
        <v>64</v>
      </c>
      <c r="F102" s="76" t="s">
        <v>523</v>
      </c>
      <c r="G102" s="127" t="s">
        <v>64</v>
      </c>
      <c r="H102" s="75" t="s">
        <v>6350</v>
      </c>
      <c r="I102" s="15">
        <v>78</v>
      </c>
      <c r="J102" s="15">
        <v>33</v>
      </c>
      <c r="K102" s="15">
        <v>32</v>
      </c>
      <c r="L102" s="15">
        <v>14</v>
      </c>
      <c r="M102" s="79">
        <v>20.591999999999999</v>
      </c>
      <c r="N102" s="130">
        <v>20.591999999999999</v>
      </c>
      <c r="O102" s="63">
        <v>2530</v>
      </c>
      <c r="P102" s="64">
        <f>Table224578910112345678910111213141516171819202122232425262728293031323334353637383940414243444546474849505152535455[[#This Row],[PEMBULATAN]]*O102</f>
        <v>52097.759999999995</v>
      </c>
    </row>
    <row r="103" spans="1:16" ht="24" customHeight="1" x14ac:dyDescent="0.2">
      <c r="A103" s="133"/>
      <c r="B103" s="134"/>
      <c r="C103" s="71" t="s">
        <v>7102</v>
      </c>
      <c r="D103" s="76" t="s">
        <v>69</v>
      </c>
      <c r="E103" s="127" t="s">
        <v>64</v>
      </c>
      <c r="F103" s="76" t="s">
        <v>523</v>
      </c>
      <c r="G103" s="127" t="s">
        <v>64</v>
      </c>
      <c r="H103" s="75" t="s">
        <v>6350</v>
      </c>
      <c r="I103" s="15">
        <v>35</v>
      </c>
      <c r="J103" s="15">
        <v>32</v>
      </c>
      <c r="K103" s="15">
        <v>32</v>
      </c>
      <c r="L103" s="15">
        <v>4</v>
      </c>
      <c r="M103" s="79">
        <v>8.9600000000000009</v>
      </c>
      <c r="N103" s="130">
        <v>8.9600000000000009</v>
      </c>
      <c r="O103" s="63">
        <v>2530</v>
      </c>
      <c r="P103" s="64">
        <f>Table224578910112345678910111213141516171819202122232425262728293031323334353637383940414243444546474849505152535455[[#This Row],[PEMBULATAN]]*O103</f>
        <v>22668.800000000003</v>
      </c>
    </row>
    <row r="104" spans="1:16" ht="24" customHeight="1" x14ac:dyDescent="0.2">
      <c r="A104" s="133"/>
      <c r="B104" s="134"/>
      <c r="C104" s="71" t="s">
        <v>7103</v>
      </c>
      <c r="D104" s="76" t="s">
        <v>69</v>
      </c>
      <c r="E104" s="127" t="s">
        <v>64</v>
      </c>
      <c r="F104" s="76" t="s">
        <v>523</v>
      </c>
      <c r="G104" s="127" t="s">
        <v>64</v>
      </c>
      <c r="H104" s="75" t="s">
        <v>6350</v>
      </c>
      <c r="I104" s="15">
        <v>90</v>
      </c>
      <c r="J104" s="15">
        <v>76</v>
      </c>
      <c r="K104" s="15">
        <v>21</v>
      </c>
      <c r="L104" s="15">
        <v>20</v>
      </c>
      <c r="M104" s="79">
        <v>35.909999999999997</v>
      </c>
      <c r="N104" s="130">
        <v>35.909999999999997</v>
      </c>
      <c r="O104" s="63">
        <v>2530</v>
      </c>
      <c r="P104" s="64">
        <f>Table224578910112345678910111213141516171819202122232425262728293031323334353637383940414243444546474849505152535455[[#This Row],[PEMBULATAN]]*O104</f>
        <v>90852.299999999988</v>
      </c>
    </row>
    <row r="105" spans="1:16" ht="24" customHeight="1" x14ac:dyDescent="0.2">
      <c r="A105" s="133"/>
      <c r="B105" s="134"/>
      <c r="C105" s="71" t="s">
        <v>7104</v>
      </c>
      <c r="D105" s="76" t="s">
        <v>69</v>
      </c>
      <c r="E105" s="127" t="s">
        <v>64</v>
      </c>
      <c r="F105" s="76" t="s">
        <v>523</v>
      </c>
      <c r="G105" s="127" t="s">
        <v>64</v>
      </c>
      <c r="H105" s="75" t="s">
        <v>6350</v>
      </c>
      <c r="I105" s="15">
        <v>69</v>
      </c>
      <c r="J105" s="15">
        <v>47</v>
      </c>
      <c r="K105" s="15">
        <v>5</v>
      </c>
      <c r="L105" s="15">
        <v>2</v>
      </c>
      <c r="M105" s="79">
        <v>4.05375</v>
      </c>
      <c r="N105" s="130">
        <v>4.05375</v>
      </c>
      <c r="O105" s="63">
        <v>2530</v>
      </c>
      <c r="P105" s="64">
        <f>Table224578910112345678910111213141516171819202122232425262728293031323334353637383940414243444546474849505152535455[[#This Row],[PEMBULATAN]]*O105</f>
        <v>10255.987499999999</v>
      </c>
    </row>
    <row r="106" spans="1:16" ht="24" customHeight="1" x14ac:dyDescent="0.2">
      <c r="A106" s="133"/>
      <c r="B106" s="134"/>
      <c r="C106" s="71" t="s">
        <v>7105</v>
      </c>
      <c r="D106" s="76" t="s">
        <v>69</v>
      </c>
      <c r="E106" s="127" t="s">
        <v>64</v>
      </c>
      <c r="F106" s="76" t="s">
        <v>523</v>
      </c>
      <c r="G106" s="127" t="s">
        <v>64</v>
      </c>
      <c r="H106" s="75" t="s">
        <v>6350</v>
      </c>
      <c r="I106" s="15">
        <v>85</v>
      </c>
      <c r="J106" s="15">
        <v>55</v>
      </c>
      <c r="K106" s="15">
        <v>20</v>
      </c>
      <c r="L106" s="15">
        <v>15</v>
      </c>
      <c r="M106" s="79">
        <v>23.375</v>
      </c>
      <c r="N106" s="130">
        <v>23.375</v>
      </c>
      <c r="O106" s="63">
        <v>2530</v>
      </c>
      <c r="P106" s="64">
        <f>Table224578910112345678910111213141516171819202122232425262728293031323334353637383940414243444546474849505152535455[[#This Row],[PEMBULATAN]]*O106</f>
        <v>59138.75</v>
      </c>
    </row>
    <row r="107" spans="1:16" ht="24" customHeight="1" x14ac:dyDescent="0.2">
      <c r="A107" s="133"/>
      <c r="B107" s="134"/>
      <c r="C107" s="71" t="s">
        <v>7106</v>
      </c>
      <c r="D107" s="76" t="s">
        <v>69</v>
      </c>
      <c r="E107" s="127" t="s">
        <v>64</v>
      </c>
      <c r="F107" s="76" t="s">
        <v>523</v>
      </c>
      <c r="G107" s="127" t="s">
        <v>64</v>
      </c>
      <c r="H107" s="75" t="s">
        <v>6350</v>
      </c>
      <c r="I107" s="15">
        <v>67</v>
      </c>
      <c r="J107" s="15">
        <v>45</v>
      </c>
      <c r="K107" s="15">
        <v>40</v>
      </c>
      <c r="L107" s="15">
        <v>13</v>
      </c>
      <c r="M107" s="79">
        <v>30.15</v>
      </c>
      <c r="N107" s="130">
        <v>30.15</v>
      </c>
      <c r="O107" s="63">
        <v>2530</v>
      </c>
      <c r="P107" s="64">
        <f>Table224578910112345678910111213141516171819202122232425262728293031323334353637383940414243444546474849505152535455[[#This Row],[PEMBULATAN]]*O107</f>
        <v>76279.5</v>
      </c>
    </row>
    <row r="108" spans="1:16" ht="24" customHeight="1" x14ac:dyDescent="0.2">
      <c r="A108" s="133"/>
      <c r="B108" s="134"/>
      <c r="C108" s="71" t="s">
        <v>7107</v>
      </c>
      <c r="D108" s="76" t="s">
        <v>69</v>
      </c>
      <c r="E108" s="127" t="s">
        <v>64</v>
      </c>
      <c r="F108" s="76" t="s">
        <v>523</v>
      </c>
      <c r="G108" s="127" t="s">
        <v>64</v>
      </c>
      <c r="H108" s="75" t="s">
        <v>6350</v>
      </c>
      <c r="I108" s="15">
        <v>49</v>
      </c>
      <c r="J108" s="15">
        <v>30</v>
      </c>
      <c r="K108" s="15">
        <v>28</v>
      </c>
      <c r="L108" s="15">
        <v>7</v>
      </c>
      <c r="M108" s="79">
        <v>10.29</v>
      </c>
      <c r="N108" s="130">
        <v>10.29</v>
      </c>
      <c r="O108" s="63">
        <v>2530</v>
      </c>
      <c r="P108" s="64">
        <f>Table224578910112345678910111213141516171819202122232425262728293031323334353637383940414243444546474849505152535455[[#This Row],[PEMBULATAN]]*O108</f>
        <v>26033.699999999997</v>
      </c>
    </row>
    <row r="109" spans="1:16" ht="24" customHeight="1" x14ac:dyDescent="0.2">
      <c r="A109" s="133"/>
      <c r="B109" s="134"/>
      <c r="C109" s="71" t="s">
        <v>7108</v>
      </c>
      <c r="D109" s="76" t="s">
        <v>69</v>
      </c>
      <c r="E109" s="127" t="s">
        <v>64</v>
      </c>
      <c r="F109" s="76" t="s">
        <v>523</v>
      </c>
      <c r="G109" s="127" t="s">
        <v>64</v>
      </c>
      <c r="H109" s="75" t="s">
        <v>6350</v>
      </c>
      <c r="I109" s="15">
        <v>115</v>
      </c>
      <c r="J109" s="15">
        <v>23</v>
      </c>
      <c r="K109" s="15">
        <v>6</v>
      </c>
      <c r="L109" s="15">
        <v>3</v>
      </c>
      <c r="M109" s="79">
        <v>3.9674999999999998</v>
      </c>
      <c r="N109" s="130">
        <v>3.9674999999999998</v>
      </c>
      <c r="O109" s="63">
        <v>2530</v>
      </c>
      <c r="P109" s="64">
        <f>Table224578910112345678910111213141516171819202122232425262728293031323334353637383940414243444546474849505152535455[[#This Row],[PEMBULATAN]]*O109</f>
        <v>10037.775</v>
      </c>
    </row>
    <row r="110" spans="1:16" ht="24" customHeight="1" x14ac:dyDescent="0.2">
      <c r="A110" s="133"/>
      <c r="B110" s="134"/>
      <c r="C110" s="71" t="s">
        <v>7109</v>
      </c>
      <c r="D110" s="76" t="s">
        <v>69</v>
      </c>
      <c r="E110" s="127" t="s">
        <v>64</v>
      </c>
      <c r="F110" s="76" t="s">
        <v>523</v>
      </c>
      <c r="G110" s="127" t="s">
        <v>64</v>
      </c>
      <c r="H110" s="75" t="s">
        <v>6350</v>
      </c>
      <c r="I110" s="15">
        <v>61</v>
      </c>
      <c r="J110" s="15">
        <v>41</v>
      </c>
      <c r="K110" s="15">
        <v>20</v>
      </c>
      <c r="L110" s="15">
        <v>1</v>
      </c>
      <c r="M110" s="79">
        <v>12.505000000000001</v>
      </c>
      <c r="N110" s="130">
        <v>12.505000000000001</v>
      </c>
      <c r="O110" s="63">
        <v>2530</v>
      </c>
      <c r="P110" s="64">
        <f>Table224578910112345678910111213141516171819202122232425262728293031323334353637383940414243444546474849505152535455[[#This Row],[PEMBULATAN]]*O110</f>
        <v>31637.65</v>
      </c>
    </row>
    <row r="111" spans="1:16" ht="24" customHeight="1" x14ac:dyDescent="0.2">
      <c r="A111" s="133"/>
      <c r="B111" s="134"/>
      <c r="C111" s="71" t="s">
        <v>7110</v>
      </c>
      <c r="D111" s="76" t="s">
        <v>69</v>
      </c>
      <c r="E111" s="127" t="s">
        <v>64</v>
      </c>
      <c r="F111" s="76" t="s">
        <v>523</v>
      </c>
      <c r="G111" s="127" t="s">
        <v>64</v>
      </c>
      <c r="H111" s="75" t="s">
        <v>6350</v>
      </c>
      <c r="I111" s="15">
        <v>70</v>
      </c>
      <c r="J111" s="15">
        <v>48</v>
      </c>
      <c r="K111" s="15">
        <v>10</v>
      </c>
      <c r="L111" s="15">
        <v>2</v>
      </c>
      <c r="M111" s="79">
        <v>8.4</v>
      </c>
      <c r="N111" s="130">
        <v>8.4</v>
      </c>
      <c r="O111" s="63">
        <v>2530</v>
      </c>
      <c r="P111" s="64">
        <f>Table224578910112345678910111213141516171819202122232425262728293031323334353637383940414243444546474849505152535455[[#This Row],[PEMBULATAN]]*O111</f>
        <v>21252</v>
      </c>
    </row>
    <row r="112" spans="1:16" ht="24" customHeight="1" x14ac:dyDescent="0.2">
      <c r="A112" s="133"/>
      <c r="B112" s="134"/>
      <c r="C112" s="71" t="s">
        <v>7111</v>
      </c>
      <c r="D112" s="76" t="s">
        <v>69</v>
      </c>
      <c r="E112" s="127" t="s">
        <v>64</v>
      </c>
      <c r="F112" s="76" t="s">
        <v>523</v>
      </c>
      <c r="G112" s="127" t="s">
        <v>64</v>
      </c>
      <c r="H112" s="75" t="s">
        <v>6350</v>
      </c>
      <c r="I112" s="15">
        <v>100</v>
      </c>
      <c r="J112" s="15">
        <v>23</v>
      </c>
      <c r="K112" s="15">
        <v>23</v>
      </c>
      <c r="L112" s="15">
        <v>1</v>
      </c>
      <c r="M112" s="79">
        <v>13.225</v>
      </c>
      <c r="N112" s="130">
        <v>13.225</v>
      </c>
      <c r="O112" s="63">
        <v>2530</v>
      </c>
      <c r="P112" s="64">
        <f>Table224578910112345678910111213141516171819202122232425262728293031323334353637383940414243444546474849505152535455[[#This Row],[PEMBULATAN]]*O112</f>
        <v>33459.25</v>
      </c>
    </row>
    <row r="113" spans="1:16" ht="24" customHeight="1" x14ac:dyDescent="0.2">
      <c r="A113" s="133"/>
      <c r="B113" s="134"/>
      <c r="C113" s="71" t="s">
        <v>7112</v>
      </c>
      <c r="D113" s="76" t="s">
        <v>69</v>
      </c>
      <c r="E113" s="127" t="s">
        <v>64</v>
      </c>
      <c r="F113" s="76" t="s">
        <v>523</v>
      </c>
      <c r="G113" s="127" t="s">
        <v>64</v>
      </c>
      <c r="H113" s="75" t="s">
        <v>6350</v>
      </c>
      <c r="I113" s="15">
        <v>60</v>
      </c>
      <c r="J113" s="15">
        <v>61</v>
      </c>
      <c r="K113" s="15">
        <v>2</v>
      </c>
      <c r="L113" s="15">
        <v>1</v>
      </c>
      <c r="M113" s="79">
        <v>1.83</v>
      </c>
      <c r="N113" s="130">
        <v>1.83</v>
      </c>
      <c r="O113" s="63">
        <v>2530</v>
      </c>
      <c r="P113" s="64">
        <f>Table224578910112345678910111213141516171819202122232425262728293031323334353637383940414243444546474849505152535455[[#This Row],[PEMBULATAN]]*O113</f>
        <v>4629.9000000000005</v>
      </c>
    </row>
    <row r="114" spans="1:16" ht="24" customHeight="1" x14ac:dyDescent="0.2">
      <c r="A114" s="133"/>
      <c r="B114" s="134"/>
      <c r="C114" s="71" t="s">
        <v>7113</v>
      </c>
      <c r="D114" s="76" t="s">
        <v>69</v>
      </c>
      <c r="E114" s="127" t="s">
        <v>64</v>
      </c>
      <c r="F114" s="76" t="s">
        <v>523</v>
      </c>
      <c r="G114" s="127" t="s">
        <v>64</v>
      </c>
      <c r="H114" s="75" t="s">
        <v>6350</v>
      </c>
      <c r="I114" s="15">
        <v>92</v>
      </c>
      <c r="J114" s="15">
        <v>17</v>
      </c>
      <c r="K114" s="15">
        <v>10</v>
      </c>
      <c r="L114" s="15">
        <v>2</v>
      </c>
      <c r="M114" s="79">
        <v>3.91</v>
      </c>
      <c r="N114" s="130">
        <v>3.91</v>
      </c>
      <c r="O114" s="63">
        <v>2530</v>
      </c>
      <c r="P114" s="64">
        <f>Table224578910112345678910111213141516171819202122232425262728293031323334353637383940414243444546474849505152535455[[#This Row],[PEMBULATAN]]*O114</f>
        <v>9892.3000000000011</v>
      </c>
    </row>
    <row r="115" spans="1:16" ht="24" customHeight="1" x14ac:dyDescent="0.2">
      <c r="A115" s="133"/>
      <c r="B115" s="134"/>
      <c r="C115" s="71" t="s">
        <v>7114</v>
      </c>
      <c r="D115" s="76" t="s">
        <v>69</v>
      </c>
      <c r="E115" s="127" t="s">
        <v>64</v>
      </c>
      <c r="F115" s="76" t="s">
        <v>523</v>
      </c>
      <c r="G115" s="127" t="s">
        <v>64</v>
      </c>
      <c r="H115" s="75" t="s">
        <v>6350</v>
      </c>
      <c r="I115" s="15">
        <v>162</v>
      </c>
      <c r="J115" s="15">
        <v>5</v>
      </c>
      <c r="K115" s="15">
        <v>5</v>
      </c>
      <c r="L115" s="15">
        <v>2</v>
      </c>
      <c r="M115" s="79">
        <v>1.0125</v>
      </c>
      <c r="N115" s="130">
        <v>2</v>
      </c>
      <c r="O115" s="63">
        <v>2530</v>
      </c>
      <c r="P115" s="64">
        <f>Table224578910112345678910111213141516171819202122232425262728293031323334353637383940414243444546474849505152535455[[#This Row],[PEMBULATAN]]*O115</f>
        <v>5060</v>
      </c>
    </row>
    <row r="116" spans="1:16" ht="24" customHeight="1" x14ac:dyDescent="0.2">
      <c r="A116" s="133"/>
      <c r="B116" s="134"/>
      <c r="C116" s="71" t="s">
        <v>7115</v>
      </c>
      <c r="D116" s="76" t="s">
        <v>69</v>
      </c>
      <c r="E116" s="127" t="s">
        <v>64</v>
      </c>
      <c r="F116" s="76" t="s">
        <v>523</v>
      </c>
      <c r="G116" s="127" t="s">
        <v>64</v>
      </c>
      <c r="H116" s="75" t="s">
        <v>6350</v>
      </c>
      <c r="I116" s="15">
        <v>75</v>
      </c>
      <c r="J116" s="15">
        <v>42</v>
      </c>
      <c r="K116" s="15">
        <v>12</v>
      </c>
      <c r="L116" s="15">
        <v>4</v>
      </c>
      <c r="M116" s="79">
        <v>9.4499999999999993</v>
      </c>
      <c r="N116" s="130">
        <v>9.4499999999999993</v>
      </c>
      <c r="O116" s="63">
        <v>2530</v>
      </c>
      <c r="P116" s="64">
        <f>Table224578910112345678910111213141516171819202122232425262728293031323334353637383940414243444546474849505152535455[[#This Row],[PEMBULATAN]]*O116</f>
        <v>23908.5</v>
      </c>
    </row>
    <row r="117" spans="1:16" ht="24" customHeight="1" x14ac:dyDescent="0.2">
      <c r="A117" s="133"/>
      <c r="B117" s="134"/>
      <c r="C117" s="71" t="s">
        <v>7116</v>
      </c>
      <c r="D117" s="76" t="s">
        <v>69</v>
      </c>
      <c r="E117" s="127" t="s">
        <v>64</v>
      </c>
      <c r="F117" s="76" t="s">
        <v>523</v>
      </c>
      <c r="G117" s="127" t="s">
        <v>64</v>
      </c>
      <c r="H117" s="75" t="s">
        <v>6350</v>
      </c>
      <c r="I117" s="15">
        <v>68</v>
      </c>
      <c r="J117" s="15">
        <v>25</v>
      </c>
      <c r="K117" s="15">
        <v>18</v>
      </c>
      <c r="L117" s="15">
        <v>6</v>
      </c>
      <c r="M117" s="79">
        <v>7.65</v>
      </c>
      <c r="N117" s="130">
        <v>7.65</v>
      </c>
      <c r="O117" s="63">
        <v>2530</v>
      </c>
      <c r="P117" s="64">
        <f>Table224578910112345678910111213141516171819202122232425262728293031323334353637383940414243444546474849505152535455[[#This Row],[PEMBULATAN]]*O117</f>
        <v>19354.5</v>
      </c>
    </row>
    <row r="118" spans="1:16" ht="24" customHeight="1" x14ac:dyDescent="0.2">
      <c r="A118" s="133"/>
      <c r="B118" s="134"/>
      <c r="C118" s="71" t="s">
        <v>7117</v>
      </c>
      <c r="D118" s="76" t="s">
        <v>69</v>
      </c>
      <c r="E118" s="127" t="s">
        <v>64</v>
      </c>
      <c r="F118" s="76" t="s">
        <v>523</v>
      </c>
      <c r="G118" s="127" t="s">
        <v>64</v>
      </c>
      <c r="H118" s="75" t="s">
        <v>6350</v>
      </c>
      <c r="I118" s="15">
        <v>104</v>
      </c>
      <c r="J118" s="15">
        <v>20</v>
      </c>
      <c r="K118" s="15">
        <v>20</v>
      </c>
      <c r="L118" s="15">
        <v>7</v>
      </c>
      <c r="M118" s="79">
        <v>10.4</v>
      </c>
      <c r="N118" s="130">
        <v>10.4</v>
      </c>
      <c r="O118" s="63">
        <v>2530</v>
      </c>
      <c r="P118" s="64">
        <f>Table224578910112345678910111213141516171819202122232425262728293031323334353637383940414243444546474849505152535455[[#This Row],[PEMBULATAN]]*O118</f>
        <v>26312</v>
      </c>
    </row>
    <row r="119" spans="1:16" ht="24" customHeight="1" x14ac:dyDescent="0.2">
      <c r="A119" s="133"/>
      <c r="B119" s="134"/>
      <c r="C119" s="71" t="s">
        <v>7118</v>
      </c>
      <c r="D119" s="76" t="s">
        <v>69</v>
      </c>
      <c r="E119" s="127" t="s">
        <v>64</v>
      </c>
      <c r="F119" s="76" t="s">
        <v>523</v>
      </c>
      <c r="G119" s="127" t="s">
        <v>64</v>
      </c>
      <c r="H119" s="75" t="s">
        <v>6350</v>
      </c>
      <c r="I119" s="15">
        <v>96</v>
      </c>
      <c r="J119" s="15">
        <v>50</v>
      </c>
      <c r="K119" s="15">
        <v>20</v>
      </c>
      <c r="L119" s="15">
        <v>5</v>
      </c>
      <c r="M119" s="79">
        <v>24</v>
      </c>
      <c r="N119" s="130">
        <v>24</v>
      </c>
      <c r="O119" s="63">
        <v>2530</v>
      </c>
      <c r="P119" s="64">
        <f>Table224578910112345678910111213141516171819202122232425262728293031323334353637383940414243444546474849505152535455[[#This Row],[PEMBULATAN]]*O119</f>
        <v>60720</v>
      </c>
    </row>
    <row r="120" spans="1:16" ht="24" customHeight="1" x14ac:dyDescent="0.2">
      <c r="A120" s="133"/>
      <c r="B120" s="134"/>
      <c r="C120" s="71" t="s">
        <v>7119</v>
      </c>
      <c r="D120" s="76" t="s">
        <v>69</v>
      </c>
      <c r="E120" s="127" t="s">
        <v>64</v>
      </c>
      <c r="F120" s="76" t="s">
        <v>523</v>
      </c>
      <c r="G120" s="127" t="s">
        <v>64</v>
      </c>
      <c r="H120" s="75" t="s">
        <v>6350</v>
      </c>
      <c r="I120" s="15">
        <v>101</v>
      </c>
      <c r="J120" s="15">
        <v>20</v>
      </c>
      <c r="K120" s="15">
        <v>20</v>
      </c>
      <c r="L120" s="15">
        <v>6</v>
      </c>
      <c r="M120" s="79">
        <v>10.1</v>
      </c>
      <c r="N120" s="130">
        <v>10.1</v>
      </c>
      <c r="O120" s="63">
        <v>2530</v>
      </c>
      <c r="P120" s="64">
        <f>Table224578910112345678910111213141516171819202122232425262728293031323334353637383940414243444546474849505152535455[[#This Row],[PEMBULATAN]]*O120</f>
        <v>25553</v>
      </c>
    </row>
    <row r="121" spans="1:16" ht="24" customHeight="1" x14ac:dyDescent="0.2">
      <c r="A121" s="133"/>
      <c r="B121" s="134"/>
      <c r="C121" s="71" t="s">
        <v>7120</v>
      </c>
      <c r="D121" s="76" t="s">
        <v>69</v>
      </c>
      <c r="E121" s="127" t="s">
        <v>64</v>
      </c>
      <c r="F121" s="76" t="s">
        <v>523</v>
      </c>
      <c r="G121" s="127" t="s">
        <v>64</v>
      </c>
      <c r="H121" s="75" t="s">
        <v>6350</v>
      </c>
      <c r="I121" s="15">
        <v>56</v>
      </c>
      <c r="J121" s="15">
        <v>41</v>
      </c>
      <c r="K121" s="15">
        <v>20</v>
      </c>
      <c r="L121" s="15">
        <v>1</v>
      </c>
      <c r="M121" s="79">
        <v>11.48</v>
      </c>
      <c r="N121" s="130">
        <v>11.48</v>
      </c>
      <c r="O121" s="63">
        <v>2530</v>
      </c>
      <c r="P121" s="64">
        <f>Table224578910112345678910111213141516171819202122232425262728293031323334353637383940414243444546474849505152535455[[#This Row],[PEMBULATAN]]*O121</f>
        <v>29044.400000000001</v>
      </c>
    </row>
    <row r="122" spans="1:16" ht="24" customHeight="1" x14ac:dyDescent="0.2">
      <c r="A122" s="133"/>
      <c r="B122" s="134"/>
      <c r="C122" s="71" t="s">
        <v>7121</v>
      </c>
      <c r="D122" s="76" t="s">
        <v>69</v>
      </c>
      <c r="E122" s="127" t="s">
        <v>64</v>
      </c>
      <c r="F122" s="76" t="s">
        <v>523</v>
      </c>
      <c r="G122" s="127" t="s">
        <v>64</v>
      </c>
      <c r="H122" s="75" t="s">
        <v>6350</v>
      </c>
      <c r="I122" s="15">
        <v>47</v>
      </c>
      <c r="J122" s="15">
        <v>35</v>
      </c>
      <c r="K122" s="15">
        <v>20</v>
      </c>
      <c r="L122" s="15">
        <v>8</v>
      </c>
      <c r="M122" s="79">
        <v>8.2249999999999996</v>
      </c>
      <c r="N122" s="130">
        <v>8.2249999999999996</v>
      </c>
      <c r="O122" s="63">
        <v>2530</v>
      </c>
      <c r="P122" s="64">
        <f>Table224578910112345678910111213141516171819202122232425262728293031323334353637383940414243444546474849505152535455[[#This Row],[PEMBULATAN]]*O122</f>
        <v>20809.25</v>
      </c>
    </row>
    <row r="123" spans="1:16" ht="24" customHeight="1" x14ac:dyDescent="0.2">
      <c r="A123" s="133"/>
      <c r="B123" s="134"/>
      <c r="C123" s="71" t="s">
        <v>7122</v>
      </c>
      <c r="D123" s="76" t="s">
        <v>69</v>
      </c>
      <c r="E123" s="127" t="s">
        <v>64</v>
      </c>
      <c r="F123" s="76" t="s">
        <v>523</v>
      </c>
      <c r="G123" s="127" t="s">
        <v>64</v>
      </c>
      <c r="H123" s="75" t="s">
        <v>6350</v>
      </c>
      <c r="I123" s="15">
        <v>40</v>
      </c>
      <c r="J123" s="15">
        <v>38</v>
      </c>
      <c r="K123" s="15">
        <v>25</v>
      </c>
      <c r="L123" s="15">
        <v>4</v>
      </c>
      <c r="M123" s="79">
        <v>9.5</v>
      </c>
      <c r="N123" s="130">
        <v>9.5</v>
      </c>
      <c r="O123" s="63">
        <v>2530</v>
      </c>
      <c r="P123" s="64">
        <f>Table224578910112345678910111213141516171819202122232425262728293031323334353637383940414243444546474849505152535455[[#This Row],[PEMBULATAN]]*O123</f>
        <v>24035</v>
      </c>
    </row>
    <row r="124" spans="1:16" ht="24" customHeight="1" x14ac:dyDescent="0.2">
      <c r="A124" s="133"/>
      <c r="B124" s="134"/>
      <c r="C124" s="71" t="s">
        <v>7123</v>
      </c>
      <c r="D124" s="76" t="s">
        <v>69</v>
      </c>
      <c r="E124" s="127" t="s">
        <v>64</v>
      </c>
      <c r="F124" s="76" t="s">
        <v>523</v>
      </c>
      <c r="G124" s="127" t="s">
        <v>64</v>
      </c>
      <c r="H124" s="75" t="s">
        <v>6350</v>
      </c>
      <c r="I124" s="15">
        <v>86</v>
      </c>
      <c r="J124" s="15">
        <v>43</v>
      </c>
      <c r="K124" s="15">
        <v>35</v>
      </c>
      <c r="L124" s="15">
        <v>17</v>
      </c>
      <c r="M124" s="79">
        <v>32.357500000000002</v>
      </c>
      <c r="N124" s="130">
        <v>32.357500000000002</v>
      </c>
      <c r="O124" s="63">
        <v>2530</v>
      </c>
      <c r="P124" s="64">
        <f>Table224578910112345678910111213141516171819202122232425262728293031323334353637383940414243444546474849505152535455[[#This Row],[PEMBULATAN]]*O124</f>
        <v>81864.475000000006</v>
      </c>
    </row>
    <row r="125" spans="1:16" ht="24" customHeight="1" x14ac:dyDescent="0.2">
      <c r="A125" s="133"/>
      <c r="B125" s="134"/>
      <c r="C125" s="71" t="s">
        <v>7124</v>
      </c>
      <c r="D125" s="76" t="s">
        <v>69</v>
      </c>
      <c r="E125" s="127" t="s">
        <v>64</v>
      </c>
      <c r="F125" s="76" t="s">
        <v>523</v>
      </c>
      <c r="G125" s="127" t="s">
        <v>64</v>
      </c>
      <c r="H125" s="75" t="s">
        <v>6350</v>
      </c>
      <c r="I125" s="15">
        <v>50</v>
      </c>
      <c r="J125" s="15">
        <v>50</v>
      </c>
      <c r="K125" s="15">
        <v>11</v>
      </c>
      <c r="L125" s="15">
        <v>4</v>
      </c>
      <c r="M125" s="79">
        <v>6.875</v>
      </c>
      <c r="N125" s="130">
        <v>6.875</v>
      </c>
      <c r="O125" s="63">
        <v>2530</v>
      </c>
      <c r="P125" s="64">
        <f>Table224578910112345678910111213141516171819202122232425262728293031323334353637383940414243444546474849505152535455[[#This Row],[PEMBULATAN]]*O125</f>
        <v>17393.75</v>
      </c>
    </row>
    <row r="126" spans="1:16" ht="24" customHeight="1" x14ac:dyDescent="0.2">
      <c r="A126" s="133"/>
      <c r="B126" s="134"/>
      <c r="C126" s="71" t="s">
        <v>7125</v>
      </c>
      <c r="D126" s="76" t="s">
        <v>69</v>
      </c>
      <c r="E126" s="127" t="s">
        <v>64</v>
      </c>
      <c r="F126" s="76" t="s">
        <v>523</v>
      </c>
      <c r="G126" s="127" t="s">
        <v>64</v>
      </c>
      <c r="H126" s="75" t="s">
        <v>6350</v>
      </c>
      <c r="I126" s="15">
        <v>36</v>
      </c>
      <c r="J126" s="15">
        <v>28</v>
      </c>
      <c r="K126" s="15">
        <v>26</v>
      </c>
      <c r="L126" s="15">
        <v>10</v>
      </c>
      <c r="M126" s="79">
        <v>6.5519999999999996</v>
      </c>
      <c r="N126" s="130">
        <v>10</v>
      </c>
      <c r="O126" s="63">
        <v>2530</v>
      </c>
      <c r="P126" s="64">
        <f>Table224578910112345678910111213141516171819202122232425262728293031323334353637383940414243444546474849505152535455[[#This Row],[PEMBULATAN]]*O126</f>
        <v>25300</v>
      </c>
    </row>
    <row r="127" spans="1:16" ht="24" customHeight="1" x14ac:dyDescent="0.2">
      <c r="A127" s="133"/>
      <c r="B127" s="134"/>
      <c r="C127" s="71" t="s">
        <v>7126</v>
      </c>
      <c r="D127" s="76" t="s">
        <v>69</v>
      </c>
      <c r="E127" s="127" t="s">
        <v>64</v>
      </c>
      <c r="F127" s="76" t="s">
        <v>523</v>
      </c>
      <c r="G127" s="127" t="s">
        <v>64</v>
      </c>
      <c r="H127" s="75" t="s">
        <v>6350</v>
      </c>
      <c r="I127" s="15">
        <v>56</v>
      </c>
      <c r="J127" s="15">
        <v>56</v>
      </c>
      <c r="K127" s="15">
        <v>22</v>
      </c>
      <c r="L127" s="15">
        <v>7</v>
      </c>
      <c r="M127" s="79">
        <v>17.248000000000001</v>
      </c>
      <c r="N127" s="130">
        <v>17.248000000000001</v>
      </c>
      <c r="O127" s="63">
        <v>2530</v>
      </c>
      <c r="P127" s="64">
        <f>Table224578910112345678910111213141516171819202122232425262728293031323334353637383940414243444546474849505152535455[[#This Row],[PEMBULATAN]]*O127</f>
        <v>43637.440000000002</v>
      </c>
    </row>
    <row r="128" spans="1:16" ht="24" customHeight="1" x14ac:dyDescent="0.2">
      <c r="A128" s="133"/>
      <c r="B128" s="134"/>
      <c r="C128" s="71" t="s">
        <v>7127</v>
      </c>
      <c r="D128" s="76" t="s">
        <v>69</v>
      </c>
      <c r="E128" s="127" t="s">
        <v>64</v>
      </c>
      <c r="F128" s="76" t="s">
        <v>523</v>
      </c>
      <c r="G128" s="127" t="s">
        <v>64</v>
      </c>
      <c r="H128" s="75" t="s">
        <v>6350</v>
      </c>
      <c r="I128" s="15">
        <v>30</v>
      </c>
      <c r="J128" s="15">
        <v>21</v>
      </c>
      <c r="K128" s="15">
        <v>21</v>
      </c>
      <c r="L128" s="15">
        <v>3</v>
      </c>
      <c r="M128" s="79">
        <v>3.3075000000000001</v>
      </c>
      <c r="N128" s="130">
        <v>3.3075000000000001</v>
      </c>
      <c r="O128" s="63">
        <v>2530</v>
      </c>
      <c r="P128" s="64">
        <f>Table224578910112345678910111213141516171819202122232425262728293031323334353637383940414243444546474849505152535455[[#This Row],[PEMBULATAN]]*O128</f>
        <v>8367.9750000000004</v>
      </c>
    </row>
    <row r="129" spans="1:16" ht="24" customHeight="1" x14ac:dyDescent="0.2">
      <c r="A129" s="133"/>
      <c r="B129" s="134"/>
      <c r="C129" s="71" t="s">
        <v>7128</v>
      </c>
      <c r="D129" s="76" t="s">
        <v>69</v>
      </c>
      <c r="E129" s="127" t="s">
        <v>64</v>
      </c>
      <c r="F129" s="76" t="s">
        <v>523</v>
      </c>
      <c r="G129" s="127" t="s">
        <v>64</v>
      </c>
      <c r="H129" s="75" t="s">
        <v>6350</v>
      </c>
      <c r="I129" s="15">
        <v>68</v>
      </c>
      <c r="J129" s="15">
        <v>25</v>
      </c>
      <c r="K129" s="15">
        <v>18</v>
      </c>
      <c r="L129" s="15">
        <v>5</v>
      </c>
      <c r="M129" s="79">
        <v>7.65</v>
      </c>
      <c r="N129" s="130">
        <v>7.65</v>
      </c>
      <c r="O129" s="63">
        <v>2530</v>
      </c>
      <c r="P129" s="64">
        <f>Table224578910112345678910111213141516171819202122232425262728293031323334353637383940414243444546474849505152535455[[#This Row],[PEMBULATAN]]*O129</f>
        <v>19354.5</v>
      </c>
    </row>
    <row r="130" spans="1:16" ht="24" customHeight="1" x14ac:dyDescent="0.2">
      <c r="A130" s="133"/>
      <c r="B130" s="134"/>
      <c r="C130" s="71" t="s">
        <v>7129</v>
      </c>
      <c r="D130" s="76" t="s">
        <v>69</v>
      </c>
      <c r="E130" s="127" t="s">
        <v>64</v>
      </c>
      <c r="F130" s="76" t="s">
        <v>523</v>
      </c>
      <c r="G130" s="127" t="s">
        <v>64</v>
      </c>
      <c r="H130" s="75" t="s">
        <v>6350</v>
      </c>
      <c r="I130" s="15">
        <v>105</v>
      </c>
      <c r="J130" s="15">
        <v>23</v>
      </c>
      <c r="K130" s="15">
        <v>11</v>
      </c>
      <c r="L130" s="15">
        <v>3</v>
      </c>
      <c r="M130" s="79">
        <v>6.6412500000000003</v>
      </c>
      <c r="N130" s="130">
        <v>6.6412500000000003</v>
      </c>
      <c r="O130" s="63">
        <v>2530</v>
      </c>
      <c r="P130" s="64">
        <f>Table224578910112345678910111213141516171819202122232425262728293031323334353637383940414243444546474849505152535455[[#This Row],[PEMBULATAN]]*O130</f>
        <v>16802.362499999999</v>
      </c>
    </row>
    <row r="131" spans="1:16" ht="24" customHeight="1" x14ac:dyDescent="0.2">
      <c r="A131" s="133"/>
      <c r="B131" s="134"/>
      <c r="C131" s="71" t="s">
        <v>7130</v>
      </c>
      <c r="D131" s="76" t="s">
        <v>69</v>
      </c>
      <c r="E131" s="127" t="s">
        <v>64</v>
      </c>
      <c r="F131" s="76" t="s">
        <v>523</v>
      </c>
      <c r="G131" s="127" t="s">
        <v>64</v>
      </c>
      <c r="H131" s="75" t="s">
        <v>6350</v>
      </c>
      <c r="I131" s="15">
        <v>48</v>
      </c>
      <c r="J131" s="15">
        <v>38</v>
      </c>
      <c r="K131" s="15">
        <v>22</v>
      </c>
      <c r="L131" s="15">
        <v>4</v>
      </c>
      <c r="M131" s="79">
        <v>10.032</v>
      </c>
      <c r="N131" s="130">
        <v>10.032</v>
      </c>
      <c r="O131" s="63">
        <v>2530</v>
      </c>
      <c r="P131" s="64">
        <f>Table224578910112345678910111213141516171819202122232425262728293031323334353637383940414243444546474849505152535455[[#This Row],[PEMBULATAN]]*O131</f>
        <v>25380.959999999999</v>
      </c>
    </row>
    <row r="132" spans="1:16" ht="24" customHeight="1" x14ac:dyDescent="0.2">
      <c r="A132" s="133"/>
      <c r="B132" s="134"/>
      <c r="C132" s="71" t="s">
        <v>7131</v>
      </c>
      <c r="D132" s="76" t="s">
        <v>69</v>
      </c>
      <c r="E132" s="127" t="s">
        <v>64</v>
      </c>
      <c r="F132" s="76" t="s">
        <v>523</v>
      </c>
      <c r="G132" s="127" t="s">
        <v>64</v>
      </c>
      <c r="H132" s="75" t="s">
        <v>6350</v>
      </c>
      <c r="I132" s="15">
        <v>61</v>
      </c>
      <c r="J132" s="15">
        <v>31</v>
      </c>
      <c r="K132" s="15">
        <v>38</v>
      </c>
      <c r="L132" s="15">
        <v>6</v>
      </c>
      <c r="M132" s="79">
        <v>17.964500000000001</v>
      </c>
      <c r="N132" s="130">
        <v>17.964500000000001</v>
      </c>
      <c r="O132" s="63">
        <v>2530</v>
      </c>
      <c r="P132" s="64">
        <f>Table224578910112345678910111213141516171819202122232425262728293031323334353637383940414243444546474849505152535455[[#This Row],[PEMBULATAN]]*O132</f>
        <v>45450.185000000005</v>
      </c>
    </row>
    <row r="133" spans="1:16" ht="24" customHeight="1" x14ac:dyDescent="0.2">
      <c r="A133" s="133"/>
      <c r="B133" s="134"/>
      <c r="C133" s="71" t="s">
        <v>7132</v>
      </c>
      <c r="D133" s="76" t="s">
        <v>69</v>
      </c>
      <c r="E133" s="127" t="s">
        <v>64</v>
      </c>
      <c r="F133" s="76" t="s">
        <v>523</v>
      </c>
      <c r="G133" s="127" t="s">
        <v>64</v>
      </c>
      <c r="H133" s="75" t="s">
        <v>6350</v>
      </c>
      <c r="I133" s="15">
        <v>40</v>
      </c>
      <c r="J133" s="15">
        <v>38</v>
      </c>
      <c r="K133" s="15">
        <v>23</v>
      </c>
      <c r="L133" s="15">
        <v>4</v>
      </c>
      <c r="M133" s="79">
        <v>8.74</v>
      </c>
      <c r="N133" s="130">
        <v>8.74</v>
      </c>
      <c r="O133" s="63">
        <v>2530</v>
      </c>
      <c r="P133" s="64">
        <f>Table224578910112345678910111213141516171819202122232425262728293031323334353637383940414243444546474849505152535455[[#This Row],[PEMBULATAN]]*O133</f>
        <v>22112.2</v>
      </c>
    </row>
    <row r="134" spans="1:16" ht="24" customHeight="1" x14ac:dyDescent="0.2">
      <c r="A134" s="133"/>
      <c r="B134" s="134"/>
      <c r="C134" s="71" t="s">
        <v>7133</v>
      </c>
      <c r="D134" s="76" t="s">
        <v>69</v>
      </c>
      <c r="E134" s="127" t="s">
        <v>64</v>
      </c>
      <c r="F134" s="76" t="s">
        <v>523</v>
      </c>
      <c r="G134" s="127" t="s">
        <v>64</v>
      </c>
      <c r="H134" s="75" t="s">
        <v>6350</v>
      </c>
      <c r="I134" s="15">
        <v>92</v>
      </c>
      <c r="J134" s="15">
        <v>28</v>
      </c>
      <c r="K134" s="15">
        <v>50</v>
      </c>
      <c r="L134" s="15">
        <v>14</v>
      </c>
      <c r="M134" s="79">
        <v>32.200000000000003</v>
      </c>
      <c r="N134" s="130">
        <v>32.200000000000003</v>
      </c>
      <c r="O134" s="63">
        <v>2530</v>
      </c>
      <c r="P134" s="64">
        <f>Table224578910112345678910111213141516171819202122232425262728293031323334353637383940414243444546474849505152535455[[#This Row],[PEMBULATAN]]*O134</f>
        <v>81466</v>
      </c>
    </row>
    <row r="135" spans="1:16" ht="24" customHeight="1" x14ac:dyDescent="0.2">
      <c r="A135" s="133"/>
      <c r="B135" s="134"/>
      <c r="C135" s="71" t="s">
        <v>7134</v>
      </c>
      <c r="D135" s="76" t="s">
        <v>69</v>
      </c>
      <c r="E135" s="127" t="s">
        <v>64</v>
      </c>
      <c r="F135" s="76" t="s">
        <v>523</v>
      </c>
      <c r="G135" s="127" t="s">
        <v>64</v>
      </c>
      <c r="H135" s="75" t="s">
        <v>6350</v>
      </c>
      <c r="I135" s="15">
        <v>65</v>
      </c>
      <c r="J135" s="15">
        <v>30</v>
      </c>
      <c r="K135" s="15">
        <v>31</v>
      </c>
      <c r="L135" s="15">
        <v>2</v>
      </c>
      <c r="M135" s="79">
        <v>15.112500000000001</v>
      </c>
      <c r="N135" s="130">
        <v>15.112500000000001</v>
      </c>
      <c r="O135" s="63">
        <v>2530</v>
      </c>
      <c r="P135" s="64">
        <f>Table224578910112345678910111213141516171819202122232425262728293031323334353637383940414243444546474849505152535455[[#This Row],[PEMBULATAN]]*O135</f>
        <v>38234.625</v>
      </c>
    </row>
    <row r="136" spans="1:16" ht="24" customHeight="1" x14ac:dyDescent="0.2">
      <c r="A136" s="133"/>
      <c r="B136" s="134"/>
      <c r="C136" s="71" t="s">
        <v>7135</v>
      </c>
      <c r="D136" s="76" t="s">
        <v>69</v>
      </c>
      <c r="E136" s="127" t="s">
        <v>64</v>
      </c>
      <c r="F136" s="76" t="s">
        <v>523</v>
      </c>
      <c r="G136" s="127" t="s">
        <v>64</v>
      </c>
      <c r="H136" s="75" t="s">
        <v>6350</v>
      </c>
      <c r="I136" s="15">
        <v>94</v>
      </c>
      <c r="J136" s="15">
        <v>48</v>
      </c>
      <c r="K136" s="15">
        <v>29</v>
      </c>
      <c r="L136" s="15">
        <v>19</v>
      </c>
      <c r="M136" s="79">
        <v>32.712000000000003</v>
      </c>
      <c r="N136" s="130">
        <v>32.712000000000003</v>
      </c>
      <c r="O136" s="63">
        <v>2530</v>
      </c>
      <c r="P136" s="64">
        <f>Table224578910112345678910111213141516171819202122232425262728293031323334353637383940414243444546474849505152535455[[#This Row],[PEMBULATAN]]*O136</f>
        <v>82761.360000000015</v>
      </c>
    </row>
    <row r="137" spans="1:16" ht="24" customHeight="1" x14ac:dyDescent="0.2">
      <c r="A137" s="133"/>
      <c r="B137" s="134"/>
      <c r="C137" s="71" t="s">
        <v>7136</v>
      </c>
      <c r="D137" s="76" t="s">
        <v>69</v>
      </c>
      <c r="E137" s="127" t="s">
        <v>64</v>
      </c>
      <c r="F137" s="76" t="s">
        <v>523</v>
      </c>
      <c r="G137" s="127" t="s">
        <v>64</v>
      </c>
      <c r="H137" s="75" t="s">
        <v>6350</v>
      </c>
      <c r="I137" s="15">
        <v>84</v>
      </c>
      <c r="J137" s="15">
        <v>84</v>
      </c>
      <c r="K137" s="15">
        <v>10</v>
      </c>
      <c r="L137" s="15">
        <v>11</v>
      </c>
      <c r="M137" s="79">
        <v>17.64</v>
      </c>
      <c r="N137" s="130">
        <v>17.64</v>
      </c>
      <c r="O137" s="63">
        <v>2530</v>
      </c>
      <c r="P137" s="64">
        <f>Table224578910112345678910111213141516171819202122232425262728293031323334353637383940414243444546474849505152535455[[#This Row],[PEMBULATAN]]*O137</f>
        <v>44629.200000000004</v>
      </c>
    </row>
    <row r="138" spans="1:16" ht="24" customHeight="1" x14ac:dyDescent="0.2">
      <c r="A138" s="133"/>
      <c r="B138" s="134"/>
      <c r="C138" s="71" t="s">
        <v>7137</v>
      </c>
      <c r="D138" s="76" t="s">
        <v>69</v>
      </c>
      <c r="E138" s="127" t="s">
        <v>64</v>
      </c>
      <c r="F138" s="76" t="s">
        <v>523</v>
      </c>
      <c r="G138" s="127" t="s">
        <v>64</v>
      </c>
      <c r="H138" s="75" t="s">
        <v>6350</v>
      </c>
      <c r="I138" s="15">
        <v>66</v>
      </c>
      <c r="J138" s="15">
        <v>65</v>
      </c>
      <c r="K138" s="15">
        <v>18</v>
      </c>
      <c r="L138" s="15">
        <v>13</v>
      </c>
      <c r="M138" s="79">
        <v>19.305</v>
      </c>
      <c r="N138" s="130">
        <v>19.305</v>
      </c>
      <c r="O138" s="63">
        <v>2530</v>
      </c>
      <c r="P138" s="64">
        <f>Table224578910112345678910111213141516171819202122232425262728293031323334353637383940414243444546474849505152535455[[#This Row],[PEMBULATAN]]*O138</f>
        <v>48841.65</v>
      </c>
    </row>
    <row r="139" spans="1:16" ht="24" customHeight="1" x14ac:dyDescent="0.2">
      <c r="A139" s="133"/>
      <c r="B139" s="134"/>
      <c r="C139" s="71" t="s">
        <v>7138</v>
      </c>
      <c r="D139" s="76" t="s">
        <v>69</v>
      </c>
      <c r="E139" s="127" t="s">
        <v>64</v>
      </c>
      <c r="F139" s="76" t="s">
        <v>523</v>
      </c>
      <c r="G139" s="127" t="s">
        <v>64</v>
      </c>
      <c r="H139" s="75" t="s">
        <v>6350</v>
      </c>
      <c r="I139" s="15">
        <v>91</v>
      </c>
      <c r="J139" s="15">
        <v>91</v>
      </c>
      <c r="K139" s="15">
        <v>6</v>
      </c>
      <c r="L139" s="15">
        <v>4</v>
      </c>
      <c r="M139" s="79">
        <v>12.4215</v>
      </c>
      <c r="N139" s="130">
        <v>12.4215</v>
      </c>
      <c r="O139" s="63">
        <v>2530</v>
      </c>
      <c r="P139" s="64">
        <f>Table224578910112345678910111213141516171819202122232425262728293031323334353637383940414243444546474849505152535455[[#This Row],[PEMBULATAN]]*O139</f>
        <v>31426.395</v>
      </c>
    </row>
    <row r="140" spans="1:16" ht="24" customHeight="1" x14ac:dyDescent="0.2">
      <c r="A140" s="133"/>
      <c r="B140" s="134"/>
      <c r="C140" s="71" t="s">
        <v>7139</v>
      </c>
      <c r="D140" s="76" t="s">
        <v>69</v>
      </c>
      <c r="E140" s="127" t="s">
        <v>64</v>
      </c>
      <c r="F140" s="76" t="s">
        <v>523</v>
      </c>
      <c r="G140" s="127" t="s">
        <v>64</v>
      </c>
      <c r="H140" s="75" t="s">
        <v>6350</v>
      </c>
      <c r="I140" s="15">
        <v>50</v>
      </c>
      <c r="J140" s="15">
        <v>32</v>
      </c>
      <c r="K140" s="15">
        <v>20</v>
      </c>
      <c r="L140" s="15">
        <v>8</v>
      </c>
      <c r="M140" s="79">
        <v>8</v>
      </c>
      <c r="N140" s="130">
        <v>8</v>
      </c>
      <c r="O140" s="63">
        <v>2530</v>
      </c>
      <c r="P140" s="64">
        <f>Table224578910112345678910111213141516171819202122232425262728293031323334353637383940414243444546474849505152535455[[#This Row],[PEMBULATAN]]*O140</f>
        <v>20240</v>
      </c>
    </row>
    <row r="141" spans="1:16" ht="24" customHeight="1" x14ac:dyDescent="0.2">
      <c r="A141" s="133"/>
      <c r="B141" s="134"/>
      <c r="C141" s="71" t="s">
        <v>7140</v>
      </c>
      <c r="D141" s="76" t="s">
        <v>69</v>
      </c>
      <c r="E141" s="127" t="s">
        <v>64</v>
      </c>
      <c r="F141" s="76" t="s">
        <v>523</v>
      </c>
      <c r="G141" s="127" t="s">
        <v>64</v>
      </c>
      <c r="H141" s="75" t="s">
        <v>6350</v>
      </c>
      <c r="I141" s="15">
        <v>45</v>
      </c>
      <c r="J141" s="15">
        <v>38</v>
      </c>
      <c r="K141" s="15">
        <v>38</v>
      </c>
      <c r="L141" s="15">
        <v>10</v>
      </c>
      <c r="M141" s="79">
        <v>16.245000000000001</v>
      </c>
      <c r="N141" s="130">
        <v>16.245000000000001</v>
      </c>
      <c r="O141" s="63">
        <v>2530</v>
      </c>
      <c r="P141" s="64">
        <f>Table224578910112345678910111213141516171819202122232425262728293031323334353637383940414243444546474849505152535455[[#This Row],[PEMBULATAN]]*O141</f>
        <v>41099.850000000006</v>
      </c>
    </row>
    <row r="142" spans="1:16" ht="24" customHeight="1" x14ac:dyDescent="0.2">
      <c r="A142" s="133"/>
      <c r="B142" s="134"/>
      <c r="C142" s="71" t="s">
        <v>7141</v>
      </c>
      <c r="D142" s="76" t="s">
        <v>69</v>
      </c>
      <c r="E142" s="127" t="s">
        <v>64</v>
      </c>
      <c r="F142" s="76" t="s">
        <v>523</v>
      </c>
      <c r="G142" s="127" t="s">
        <v>64</v>
      </c>
      <c r="H142" s="75" t="s">
        <v>6350</v>
      </c>
      <c r="I142" s="15">
        <v>62</v>
      </c>
      <c r="J142" s="15">
        <v>24</v>
      </c>
      <c r="K142" s="15">
        <v>30</v>
      </c>
      <c r="L142" s="15">
        <v>22</v>
      </c>
      <c r="M142" s="79">
        <v>11.16</v>
      </c>
      <c r="N142" s="130">
        <v>22</v>
      </c>
      <c r="O142" s="63">
        <v>2530</v>
      </c>
      <c r="P142" s="64">
        <f>Table224578910112345678910111213141516171819202122232425262728293031323334353637383940414243444546474849505152535455[[#This Row],[PEMBULATAN]]*O142</f>
        <v>55660</v>
      </c>
    </row>
    <row r="143" spans="1:16" ht="24" customHeight="1" x14ac:dyDescent="0.2">
      <c r="A143" s="133"/>
      <c r="B143" s="134"/>
      <c r="C143" s="71" t="s">
        <v>7142</v>
      </c>
      <c r="D143" s="76" t="s">
        <v>69</v>
      </c>
      <c r="E143" s="127" t="s">
        <v>64</v>
      </c>
      <c r="F143" s="76" t="s">
        <v>523</v>
      </c>
      <c r="G143" s="127" t="s">
        <v>64</v>
      </c>
      <c r="H143" s="75" t="s">
        <v>6350</v>
      </c>
      <c r="I143" s="15">
        <v>47</v>
      </c>
      <c r="J143" s="15">
        <v>50</v>
      </c>
      <c r="K143" s="15">
        <v>31</v>
      </c>
      <c r="L143" s="15">
        <v>4</v>
      </c>
      <c r="M143" s="79">
        <v>18.212499999999999</v>
      </c>
      <c r="N143" s="130">
        <v>18.212499999999999</v>
      </c>
      <c r="O143" s="63">
        <v>2530</v>
      </c>
      <c r="P143" s="64">
        <f>Table224578910112345678910111213141516171819202122232425262728293031323334353637383940414243444546474849505152535455[[#This Row],[PEMBULATAN]]*O143</f>
        <v>46077.625</v>
      </c>
    </row>
    <row r="144" spans="1:16" ht="24" customHeight="1" x14ac:dyDescent="0.2">
      <c r="A144" s="133"/>
      <c r="B144" s="134"/>
      <c r="C144" s="71" t="s">
        <v>7143</v>
      </c>
      <c r="D144" s="76" t="s">
        <v>69</v>
      </c>
      <c r="E144" s="127" t="s">
        <v>64</v>
      </c>
      <c r="F144" s="76" t="s">
        <v>523</v>
      </c>
      <c r="G144" s="127" t="s">
        <v>64</v>
      </c>
      <c r="H144" s="75" t="s">
        <v>6350</v>
      </c>
      <c r="I144" s="15">
        <v>122</v>
      </c>
      <c r="J144" s="15">
        <v>28</v>
      </c>
      <c r="K144" s="15">
        <v>12</v>
      </c>
      <c r="L144" s="15">
        <v>13</v>
      </c>
      <c r="M144" s="79">
        <v>10.247999999999999</v>
      </c>
      <c r="N144" s="130">
        <v>13</v>
      </c>
      <c r="O144" s="63">
        <v>2530</v>
      </c>
      <c r="P144" s="64">
        <f>Table224578910112345678910111213141516171819202122232425262728293031323334353637383940414243444546474849505152535455[[#This Row],[PEMBULATAN]]*O144</f>
        <v>32890</v>
      </c>
    </row>
    <row r="145" spans="1:16" ht="24" customHeight="1" x14ac:dyDescent="0.2">
      <c r="A145" s="133"/>
      <c r="B145" s="134"/>
      <c r="C145" s="71" t="s">
        <v>7144</v>
      </c>
      <c r="D145" s="76" t="s">
        <v>69</v>
      </c>
      <c r="E145" s="127" t="s">
        <v>64</v>
      </c>
      <c r="F145" s="76" t="s">
        <v>523</v>
      </c>
      <c r="G145" s="127" t="s">
        <v>64</v>
      </c>
      <c r="H145" s="75" t="s">
        <v>6350</v>
      </c>
      <c r="I145" s="15">
        <v>80</v>
      </c>
      <c r="J145" s="15">
        <v>20</v>
      </c>
      <c r="K145" s="15">
        <v>20</v>
      </c>
      <c r="L145" s="15">
        <v>8</v>
      </c>
      <c r="M145" s="79">
        <v>8</v>
      </c>
      <c r="N145" s="130">
        <v>8</v>
      </c>
      <c r="O145" s="63">
        <v>2530</v>
      </c>
      <c r="P145" s="64">
        <f>Table224578910112345678910111213141516171819202122232425262728293031323334353637383940414243444546474849505152535455[[#This Row],[PEMBULATAN]]*O145</f>
        <v>20240</v>
      </c>
    </row>
    <row r="146" spans="1:16" ht="24" customHeight="1" x14ac:dyDescent="0.2">
      <c r="A146" s="133"/>
      <c r="B146" s="134"/>
      <c r="C146" s="71" t="s">
        <v>7145</v>
      </c>
      <c r="D146" s="76" t="s">
        <v>69</v>
      </c>
      <c r="E146" s="127" t="s">
        <v>64</v>
      </c>
      <c r="F146" s="76" t="s">
        <v>523</v>
      </c>
      <c r="G146" s="127" t="s">
        <v>64</v>
      </c>
      <c r="H146" s="75" t="s">
        <v>6350</v>
      </c>
      <c r="I146" s="15">
        <v>43</v>
      </c>
      <c r="J146" s="15">
        <v>32</v>
      </c>
      <c r="K146" s="15">
        <v>28</v>
      </c>
      <c r="L146" s="15">
        <v>11</v>
      </c>
      <c r="M146" s="79">
        <v>9.6319999999999997</v>
      </c>
      <c r="N146" s="130">
        <v>11</v>
      </c>
      <c r="O146" s="63">
        <v>2530</v>
      </c>
      <c r="P146" s="64">
        <f>Table224578910112345678910111213141516171819202122232425262728293031323334353637383940414243444546474849505152535455[[#This Row],[PEMBULATAN]]*O146</f>
        <v>27830</v>
      </c>
    </row>
    <row r="147" spans="1:16" ht="24" customHeight="1" x14ac:dyDescent="0.2">
      <c r="A147" s="133"/>
      <c r="B147" s="134"/>
      <c r="C147" s="71" t="s">
        <v>7146</v>
      </c>
      <c r="D147" s="76" t="s">
        <v>69</v>
      </c>
      <c r="E147" s="127" t="s">
        <v>64</v>
      </c>
      <c r="F147" s="76" t="s">
        <v>523</v>
      </c>
      <c r="G147" s="127" t="s">
        <v>64</v>
      </c>
      <c r="H147" s="75" t="s">
        <v>6350</v>
      </c>
      <c r="I147" s="15">
        <v>32</v>
      </c>
      <c r="J147" s="15">
        <v>18</v>
      </c>
      <c r="K147" s="15">
        <v>26</v>
      </c>
      <c r="L147" s="15">
        <v>7</v>
      </c>
      <c r="M147" s="79">
        <v>3.7440000000000002</v>
      </c>
      <c r="N147" s="130">
        <v>7</v>
      </c>
      <c r="O147" s="63">
        <v>2530</v>
      </c>
      <c r="P147" s="64">
        <f>Table224578910112345678910111213141516171819202122232425262728293031323334353637383940414243444546474849505152535455[[#This Row],[PEMBULATAN]]*O147</f>
        <v>17710</v>
      </c>
    </row>
    <row r="148" spans="1:16" ht="24" customHeight="1" x14ac:dyDescent="0.2">
      <c r="A148" s="133"/>
      <c r="B148" s="134"/>
      <c r="C148" s="71" t="s">
        <v>7147</v>
      </c>
      <c r="D148" s="76" t="s">
        <v>69</v>
      </c>
      <c r="E148" s="127" t="s">
        <v>64</v>
      </c>
      <c r="F148" s="76" t="s">
        <v>523</v>
      </c>
      <c r="G148" s="127" t="s">
        <v>64</v>
      </c>
      <c r="H148" s="75" t="s">
        <v>6350</v>
      </c>
      <c r="I148" s="15">
        <v>45</v>
      </c>
      <c r="J148" s="15">
        <v>30</v>
      </c>
      <c r="K148" s="15">
        <v>26</v>
      </c>
      <c r="L148" s="15">
        <v>6</v>
      </c>
      <c r="M148" s="79">
        <v>8.7750000000000004</v>
      </c>
      <c r="N148" s="130">
        <v>8.7750000000000004</v>
      </c>
      <c r="O148" s="63">
        <v>2530</v>
      </c>
      <c r="P148" s="64">
        <f>Table224578910112345678910111213141516171819202122232425262728293031323334353637383940414243444546474849505152535455[[#This Row],[PEMBULATAN]]*O148</f>
        <v>22200.75</v>
      </c>
    </row>
    <row r="149" spans="1:16" ht="24" customHeight="1" x14ac:dyDescent="0.2">
      <c r="A149" s="133"/>
      <c r="B149" s="134"/>
      <c r="C149" s="71" t="s">
        <v>7148</v>
      </c>
      <c r="D149" s="76" t="s">
        <v>69</v>
      </c>
      <c r="E149" s="127" t="s">
        <v>64</v>
      </c>
      <c r="F149" s="76" t="s">
        <v>523</v>
      </c>
      <c r="G149" s="127" t="s">
        <v>64</v>
      </c>
      <c r="H149" s="75" t="s">
        <v>6350</v>
      </c>
      <c r="I149" s="15">
        <v>37</v>
      </c>
      <c r="J149" s="15">
        <v>37</v>
      </c>
      <c r="K149" s="15">
        <v>45</v>
      </c>
      <c r="L149" s="15">
        <v>9</v>
      </c>
      <c r="M149" s="79">
        <v>15.401249999999999</v>
      </c>
      <c r="N149" s="130">
        <v>15.401249999999999</v>
      </c>
      <c r="O149" s="63">
        <v>2530</v>
      </c>
      <c r="P149" s="64">
        <f>Table224578910112345678910111213141516171819202122232425262728293031323334353637383940414243444546474849505152535455[[#This Row],[PEMBULATAN]]*O149</f>
        <v>38965.162499999999</v>
      </c>
    </row>
    <row r="150" spans="1:16" ht="24" customHeight="1" x14ac:dyDescent="0.2">
      <c r="A150" s="133"/>
      <c r="B150" s="134"/>
      <c r="C150" s="71" t="s">
        <v>7149</v>
      </c>
      <c r="D150" s="76" t="s">
        <v>69</v>
      </c>
      <c r="E150" s="127" t="s">
        <v>64</v>
      </c>
      <c r="F150" s="76" t="s">
        <v>523</v>
      </c>
      <c r="G150" s="127" t="s">
        <v>64</v>
      </c>
      <c r="H150" s="75" t="s">
        <v>6350</v>
      </c>
      <c r="I150" s="15">
        <v>137</v>
      </c>
      <c r="J150" s="15">
        <v>43</v>
      </c>
      <c r="K150" s="15">
        <v>30</v>
      </c>
      <c r="L150" s="15">
        <v>11</v>
      </c>
      <c r="M150" s="79">
        <v>44.182499999999997</v>
      </c>
      <c r="N150" s="130">
        <v>44.182499999999997</v>
      </c>
      <c r="O150" s="63">
        <v>2530</v>
      </c>
      <c r="P150" s="64">
        <f>Table224578910112345678910111213141516171819202122232425262728293031323334353637383940414243444546474849505152535455[[#This Row],[PEMBULATAN]]*O150</f>
        <v>111781.72499999999</v>
      </c>
    </row>
    <row r="151" spans="1:16" ht="24" customHeight="1" x14ac:dyDescent="0.2">
      <c r="A151" s="133"/>
      <c r="B151" s="134"/>
      <c r="C151" s="71" t="s">
        <v>7150</v>
      </c>
      <c r="D151" s="76" t="s">
        <v>69</v>
      </c>
      <c r="E151" s="127" t="s">
        <v>64</v>
      </c>
      <c r="F151" s="76" t="s">
        <v>523</v>
      </c>
      <c r="G151" s="127" t="s">
        <v>64</v>
      </c>
      <c r="H151" s="75" t="s">
        <v>6350</v>
      </c>
      <c r="I151" s="15">
        <v>32</v>
      </c>
      <c r="J151" s="15">
        <v>42</v>
      </c>
      <c r="K151" s="15">
        <v>18</v>
      </c>
      <c r="L151" s="15">
        <v>42</v>
      </c>
      <c r="M151" s="79">
        <v>6.048</v>
      </c>
      <c r="N151" s="130">
        <v>42</v>
      </c>
      <c r="O151" s="63">
        <v>2530</v>
      </c>
      <c r="P151" s="64">
        <f>Table224578910112345678910111213141516171819202122232425262728293031323334353637383940414243444546474849505152535455[[#This Row],[PEMBULATAN]]*O151</f>
        <v>106260</v>
      </c>
    </row>
    <row r="152" spans="1:16" ht="24" customHeight="1" x14ac:dyDescent="0.2">
      <c r="A152" s="133"/>
      <c r="B152" s="134"/>
      <c r="C152" s="71" t="s">
        <v>7151</v>
      </c>
      <c r="D152" s="76" t="s">
        <v>69</v>
      </c>
      <c r="E152" s="127" t="s">
        <v>64</v>
      </c>
      <c r="F152" s="76" t="s">
        <v>523</v>
      </c>
      <c r="G152" s="127" t="s">
        <v>64</v>
      </c>
      <c r="H152" s="75" t="s">
        <v>6350</v>
      </c>
      <c r="I152" s="15">
        <v>75</v>
      </c>
      <c r="J152" s="15">
        <v>38</v>
      </c>
      <c r="K152" s="15">
        <v>42</v>
      </c>
      <c r="L152" s="15">
        <v>20</v>
      </c>
      <c r="M152" s="79">
        <v>29.925000000000001</v>
      </c>
      <c r="N152" s="130">
        <v>29.925000000000001</v>
      </c>
      <c r="O152" s="63">
        <v>2530</v>
      </c>
      <c r="P152" s="64">
        <f>Table224578910112345678910111213141516171819202122232425262728293031323334353637383940414243444546474849505152535455[[#This Row],[PEMBULATAN]]*O152</f>
        <v>75710.25</v>
      </c>
    </row>
    <row r="153" spans="1:16" ht="24" customHeight="1" x14ac:dyDescent="0.2">
      <c r="A153" s="133"/>
      <c r="B153" s="134"/>
      <c r="C153" s="71" t="s">
        <v>7152</v>
      </c>
      <c r="D153" s="76" t="s">
        <v>69</v>
      </c>
      <c r="E153" s="127" t="s">
        <v>64</v>
      </c>
      <c r="F153" s="76" t="s">
        <v>523</v>
      </c>
      <c r="G153" s="127" t="s">
        <v>64</v>
      </c>
      <c r="H153" s="75" t="s">
        <v>6350</v>
      </c>
      <c r="I153" s="15">
        <v>53</v>
      </c>
      <c r="J153" s="15">
        <v>40</v>
      </c>
      <c r="K153" s="15">
        <v>30</v>
      </c>
      <c r="L153" s="15">
        <v>3</v>
      </c>
      <c r="M153" s="79">
        <v>15.9</v>
      </c>
      <c r="N153" s="130">
        <v>15.9</v>
      </c>
      <c r="O153" s="63">
        <v>2530</v>
      </c>
      <c r="P153" s="64">
        <f>Table224578910112345678910111213141516171819202122232425262728293031323334353637383940414243444546474849505152535455[[#This Row],[PEMBULATAN]]*O153</f>
        <v>40227</v>
      </c>
    </row>
    <row r="154" spans="1:16" ht="24" customHeight="1" x14ac:dyDescent="0.2">
      <c r="A154" s="133"/>
      <c r="B154" s="134"/>
      <c r="C154" s="71" t="s">
        <v>7153</v>
      </c>
      <c r="D154" s="76" t="s">
        <v>69</v>
      </c>
      <c r="E154" s="127" t="s">
        <v>64</v>
      </c>
      <c r="F154" s="76" t="s">
        <v>523</v>
      </c>
      <c r="G154" s="127" t="s">
        <v>64</v>
      </c>
      <c r="H154" s="75" t="s">
        <v>6350</v>
      </c>
      <c r="I154" s="15">
        <v>53</v>
      </c>
      <c r="J154" s="15">
        <v>43</v>
      </c>
      <c r="K154" s="15">
        <v>46</v>
      </c>
      <c r="L154" s="15">
        <v>12</v>
      </c>
      <c r="M154" s="79">
        <v>26.208500000000001</v>
      </c>
      <c r="N154" s="130">
        <v>26.208500000000001</v>
      </c>
      <c r="O154" s="63">
        <v>2530</v>
      </c>
      <c r="P154" s="64">
        <f>Table224578910112345678910111213141516171819202122232425262728293031323334353637383940414243444546474849505152535455[[#This Row],[PEMBULATAN]]*O154</f>
        <v>66307.505000000005</v>
      </c>
    </row>
    <row r="155" spans="1:16" ht="24" customHeight="1" x14ac:dyDescent="0.2">
      <c r="A155" s="133"/>
      <c r="B155" s="134"/>
      <c r="C155" s="71" t="s">
        <v>7154</v>
      </c>
      <c r="D155" s="76" t="s">
        <v>69</v>
      </c>
      <c r="E155" s="127" t="s">
        <v>64</v>
      </c>
      <c r="F155" s="76" t="s">
        <v>523</v>
      </c>
      <c r="G155" s="127" t="s">
        <v>64</v>
      </c>
      <c r="H155" s="75" t="s">
        <v>6350</v>
      </c>
      <c r="I155" s="15">
        <v>62</v>
      </c>
      <c r="J155" s="15">
        <v>32</v>
      </c>
      <c r="K155" s="15">
        <v>16</v>
      </c>
      <c r="L155" s="15">
        <v>5</v>
      </c>
      <c r="M155" s="79">
        <v>7.9359999999999999</v>
      </c>
      <c r="N155" s="130">
        <v>7.9359999999999999</v>
      </c>
      <c r="O155" s="63">
        <v>2530</v>
      </c>
      <c r="P155" s="64">
        <f>Table224578910112345678910111213141516171819202122232425262728293031323334353637383940414243444546474849505152535455[[#This Row],[PEMBULATAN]]*O155</f>
        <v>20078.079999999998</v>
      </c>
    </row>
    <row r="156" spans="1:16" ht="24" customHeight="1" x14ac:dyDescent="0.2">
      <c r="A156" s="133"/>
      <c r="B156" s="134"/>
      <c r="C156" s="71" t="s">
        <v>7155</v>
      </c>
      <c r="D156" s="76" t="s">
        <v>69</v>
      </c>
      <c r="E156" s="127" t="s">
        <v>64</v>
      </c>
      <c r="F156" s="76" t="s">
        <v>523</v>
      </c>
      <c r="G156" s="127" t="s">
        <v>64</v>
      </c>
      <c r="H156" s="75" t="s">
        <v>6350</v>
      </c>
      <c r="I156" s="15">
        <v>81</v>
      </c>
      <c r="J156" s="15">
        <v>53</v>
      </c>
      <c r="K156" s="15">
        <v>10</v>
      </c>
      <c r="L156" s="15">
        <v>1</v>
      </c>
      <c r="M156" s="79">
        <v>10.7325</v>
      </c>
      <c r="N156" s="130">
        <v>10.7325</v>
      </c>
      <c r="O156" s="63">
        <v>2530</v>
      </c>
      <c r="P156" s="64">
        <f>Table224578910112345678910111213141516171819202122232425262728293031323334353637383940414243444546474849505152535455[[#This Row],[PEMBULATAN]]*O156</f>
        <v>27153.224999999999</v>
      </c>
    </row>
    <row r="157" spans="1:16" ht="24" customHeight="1" x14ac:dyDescent="0.2">
      <c r="A157" s="133"/>
      <c r="B157" s="139"/>
      <c r="C157" s="71" t="s">
        <v>7156</v>
      </c>
      <c r="D157" s="76" t="s">
        <v>69</v>
      </c>
      <c r="E157" s="127" t="s">
        <v>64</v>
      </c>
      <c r="F157" s="76" t="s">
        <v>523</v>
      </c>
      <c r="G157" s="127" t="s">
        <v>64</v>
      </c>
      <c r="H157" s="75" t="s">
        <v>6350</v>
      </c>
      <c r="I157" s="15">
        <v>105</v>
      </c>
      <c r="J157" s="15">
        <v>20</v>
      </c>
      <c r="K157" s="15">
        <v>10</v>
      </c>
      <c r="L157" s="15">
        <v>5</v>
      </c>
      <c r="M157" s="79">
        <v>5.25</v>
      </c>
      <c r="N157" s="130">
        <v>5.25</v>
      </c>
      <c r="O157" s="63">
        <v>2530</v>
      </c>
      <c r="P157" s="64">
        <f>Table224578910112345678910111213141516171819202122232425262728293031323334353637383940414243444546474849505152535455[[#This Row],[PEMBULATAN]]*O157</f>
        <v>13282.5</v>
      </c>
    </row>
    <row r="158" spans="1:16" ht="24" customHeight="1" x14ac:dyDescent="0.2">
      <c r="A158" s="133"/>
      <c r="B158" s="134" t="s">
        <v>7157</v>
      </c>
      <c r="C158" s="71" t="s">
        <v>7158</v>
      </c>
      <c r="D158" s="76" t="s">
        <v>69</v>
      </c>
      <c r="E158" s="127" t="s">
        <v>64</v>
      </c>
      <c r="F158" s="76" t="s">
        <v>523</v>
      </c>
      <c r="G158" s="127" t="s">
        <v>64</v>
      </c>
      <c r="H158" s="75" t="s">
        <v>6350</v>
      </c>
      <c r="I158" s="15">
        <v>87</v>
      </c>
      <c r="J158" s="15">
        <v>51</v>
      </c>
      <c r="K158" s="15">
        <v>51</v>
      </c>
      <c r="L158" s="15">
        <v>30</v>
      </c>
      <c r="M158" s="79">
        <v>56.571750000000002</v>
      </c>
      <c r="N158" s="130">
        <v>56.571750000000002</v>
      </c>
      <c r="O158" s="63">
        <v>2530</v>
      </c>
      <c r="P158" s="64">
        <f>Table224578910112345678910111213141516171819202122232425262728293031323334353637383940414243444546474849505152535455[[#This Row],[PEMBULATAN]]*O158</f>
        <v>143126.5275</v>
      </c>
    </row>
    <row r="159" spans="1:16" ht="24" customHeight="1" x14ac:dyDescent="0.2">
      <c r="A159" s="133"/>
      <c r="B159" s="134"/>
      <c r="C159" s="71" t="s">
        <v>7159</v>
      </c>
      <c r="D159" s="76" t="s">
        <v>69</v>
      </c>
      <c r="E159" s="127" t="s">
        <v>64</v>
      </c>
      <c r="F159" s="76" t="s">
        <v>523</v>
      </c>
      <c r="G159" s="127" t="s">
        <v>64</v>
      </c>
      <c r="H159" s="75" t="s">
        <v>6350</v>
      </c>
      <c r="I159" s="15">
        <v>45</v>
      </c>
      <c r="J159" s="15">
        <v>35</v>
      </c>
      <c r="K159" s="15">
        <v>27</v>
      </c>
      <c r="L159" s="15">
        <v>35</v>
      </c>
      <c r="M159" s="79">
        <v>10.63125</v>
      </c>
      <c r="N159" s="130">
        <v>35</v>
      </c>
      <c r="O159" s="63">
        <v>2530</v>
      </c>
      <c r="P159" s="64">
        <f>Table224578910112345678910111213141516171819202122232425262728293031323334353637383940414243444546474849505152535455[[#This Row],[PEMBULATAN]]*O159</f>
        <v>88550</v>
      </c>
    </row>
    <row r="160" spans="1:16" ht="24" customHeight="1" x14ac:dyDescent="0.2">
      <c r="A160" s="133"/>
      <c r="B160" s="134"/>
      <c r="C160" s="71" t="s">
        <v>7160</v>
      </c>
      <c r="D160" s="76" t="s">
        <v>69</v>
      </c>
      <c r="E160" s="127" t="s">
        <v>64</v>
      </c>
      <c r="F160" s="76" t="s">
        <v>523</v>
      </c>
      <c r="G160" s="127" t="s">
        <v>64</v>
      </c>
      <c r="H160" s="75" t="s">
        <v>6350</v>
      </c>
      <c r="I160" s="15">
        <v>90</v>
      </c>
      <c r="J160" s="15">
        <v>52</v>
      </c>
      <c r="K160" s="15">
        <v>14</v>
      </c>
      <c r="L160" s="15">
        <v>10</v>
      </c>
      <c r="M160" s="79">
        <v>16.38</v>
      </c>
      <c r="N160" s="130">
        <v>16.38</v>
      </c>
      <c r="O160" s="63">
        <v>2530</v>
      </c>
      <c r="P160" s="64">
        <f>Table224578910112345678910111213141516171819202122232425262728293031323334353637383940414243444546474849505152535455[[#This Row],[PEMBULATAN]]*O160</f>
        <v>41441.399999999994</v>
      </c>
    </row>
    <row r="161" spans="1:16" ht="24" customHeight="1" x14ac:dyDescent="0.2">
      <c r="A161" s="133"/>
      <c r="B161" s="134"/>
      <c r="C161" s="71" t="s">
        <v>7161</v>
      </c>
      <c r="D161" s="76" t="s">
        <v>69</v>
      </c>
      <c r="E161" s="127" t="s">
        <v>64</v>
      </c>
      <c r="F161" s="76" t="s">
        <v>523</v>
      </c>
      <c r="G161" s="127" t="s">
        <v>64</v>
      </c>
      <c r="H161" s="75" t="s">
        <v>6350</v>
      </c>
      <c r="I161" s="15">
        <v>66</v>
      </c>
      <c r="J161" s="15">
        <v>50</v>
      </c>
      <c r="K161" s="15">
        <v>43</v>
      </c>
      <c r="L161" s="15">
        <v>14</v>
      </c>
      <c r="M161" s="79">
        <v>35.475000000000001</v>
      </c>
      <c r="N161" s="130">
        <v>35.475000000000001</v>
      </c>
      <c r="O161" s="63">
        <v>2530</v>
      </c>
      <c r="P161" s="64">
        <f>Table224578910112345678910111213141516171819202122232425262728293031323334353637383940414243444546474849505152535455[[#This Row],[PEMBULATAN]]*O161</f>
        <v>89751.75</v>
      </c>
    </row>
    <row r="162" spans="1:16" ht="24" customHeight="1" x14ac:dyDescent="0.2">
      <c r="A162" s="133"/>
      <c r="B162" s="134"/>
      <c r="C162" s="71" t="s">
        <v>7162</v>
      </c>
      <c r="D162" s="76" t="s">
        <v>69</v>
      </c>
      <c r="E162" s="127" t="s">
        <v>64</v>
      </c>
      <c r="F162" s="76" t="s">
        <v>523</v>
      </c>
      <c r="G162" s="127" t="s">
        <v>64</v>
      </c>
      <c r="H162" s="75" t="s">
        <v>6350</v>
      </c>
      <c r="I162" s="15">
        <v>48</v>
      </c>
      <c r="J162" s="15">
        <v>30</v>
      </c>
      <c r="K162" s="15">
        <v>20</v>
      </c>
      <c r="L162" s="15">
        <v>7</v>
      </c>
      <c r="M162" s="79">
        <v>7.2</v>
      </c>
      <c r="N162" s="130">
        <v>7.2</v>
      </c>
      <c r="O162" s="63">
        <v>2530</v>
      </c>
      <c r="P162" s="64">
        <f>Table224578910112345678910111213141516171819202122232425262728293031323334353637383940414243444546474849505152535455[[#This Row],[PEMBULATAN]]*O162</f>
        <v>18216</v>
      </c>
    </row>
    <row r="163" spans="1:16" ht="24" customHeight="1" x14ac:dyDescent="0.2">
      <c r="A163" s="133"/>
      <c r="B163" s="134"/>
      <c r="C163" s="71" t="s">
        <v>7163</v>
      </c>
      <c r="D163" s="76" t="s">
        <v>69</v>
      </c>
      <c r="E163" s="127" t="s">
        <v>64</v>
      </c>
      <c r="F163" s="76" t="s">
        <v>523</v>
      </c>
      <c r="G163" s="127" t="s">
        <v>64</v>
      </c>
      <c r="H163" s="75" t="s">
        <v>6350</v>
      </c>
      <c r="I163" s="15">
        <v>44</v>
      </c>
      <c r="J163" s="15">
        <v>44</v>
      </c>
      <c r="K163" s="15">
        <v>96</v>
      </c>
      <c r="L163" s="15">
        <v>50</v>
      </c>
      <c r="M163" s="79">
        <v>46.463999999999999</v>
      </c>
      <c r="N163" s="130">
        <v>50</v>
      </c>
      <c r="O163" s="63">
        <v>2530</v>
      </c>
      <c r="P163" s="64">
        <f>Table224578910112345678910111213141516171819202122232425262728293031323334353637383940414243444546474849505152535455[[#This Row],[PEMBULATAN]]*O163</f>
        <v>126500</v>
      </c>
    </row>
    <row r="164" spans="1:16" ht="24" customHeight="1" x14ac:dyDescent="0.2">
      <c r="A164" s="133"/>
      <c r="B164" s="139"/>
      <c r="C164" s="71" t="s">
        <v>7164</v>
      </c>
      <c r="D164" s="76" t="s">
        <v>69</v>
      </c>
      <c r="E164" s="127" t="s">
        <v>64</v>
      </c>
      <c r="F164" s="76" t="s">
        <v>523</v>
      </c>
      <c r="G164" s="127" t="s">
        <v>64</v>
      </c>
      <c r="H164" s="75" t="s">
        <v>6350</v>
      </c>
      <c r="I164" s="15">
        <v>40</v>
      </c>
      <c r="J164" s="15">
        <v>42</v>
      </c>
      <c r="K164" s="15">
        <v>20</v>
      </c>
      <c r="L164" s="15">
        <v>1</v>
      </c>
      <c r="M164" s="79">
        <v>8.4</v>
      </c>
      <c r="N164" s="130">
        <v>8.4</v>
      </c>
      <c r="O164" s="63">
        <v>2530</v>
      </c>
      <c r="P164" s="64">
        <f>Table224578910112345678910111213141516171819202122232425262728293031323334353637383940414243444546474849505152535455[[#This Row],[PEMBULATAN]]*O164</f>
        <v>21252</v>
      </c>
    </row>
    <row r="165" spans="1:16" ht="24" customHeight="1" x14ac:dyDescent="0.2">
      <c r="A165" s="133"/>
      <c r="B165" s="134" t="s">
        <v>7165</v>
      </c>
      <c r="C165" s="71" t="s">
        <v>7166</v>
      </c>
      <c r="D165" s="76" t="s">
        <v>69</v>
      </c>
      <c r="E165" s="127" t="s">
        <v>64</v>
      </c>
      <c r="F165" s="76" t="s">
        <v>523</v>
      </c>
      <c r="G165" s="127" t="s">
        <v>64</v>
      </c>
      <c r="H165" s="75" t="s">
        <v>6350</v>
      </c>
      <c r="I165" s="15">
        <v>82</v>
      </c>
      <c r="J165" s="15">
        <v>54</v>
      </c>
      <c r="K165" s="15">
        <v>23</v>
      </c>
      <c r="L165" s="15">
        <v>3</v>
      </c>
      <c r="M165" s="79">
        <v>25.460999999999999</v>
      </c>
      <c r="N165" s="130">
        <v>25.460999999999999</v>
      </c>
      <c r="O165" s="63">
        <v>2530</v>
      </c>
      <c r="P165" s="64">
        <f>Table224578910112345678910111213141516171819202122232425262728293031323334353637383940414243444546474849505152535455[[#This Row],[PEMBULATAN]]*O165</f>
        <v>64416.329999999994</v>
      </c>
    </row>
    <row r="166" spans="1:16" ht="24" customHeight="1" x14ac:dyDescent="0.2">
      <c r="A166" s="133"/>
      <c r="B166" s="134"/>
      <c r="C166" s="71" t="s">
        <v>7167</v>
      </c>
      <c r="D166" s="76" t="s">
        <v>69</v>
      </c>
      <c r="E166" s="127" t="s">
        <v>64</v>
      </c>
      <c r="F166" s="76" t="s">
        <v>523</v>
      </c>
      <c r="G166" s="127" t="s">
        <v>64</v>
      </c>
      <c r="H166" s="75" t="s">
        <v>6350</v>
      </c>
      <c r="I166" s="15">
        <v>82</v>
      </c>
      <c r="J166" s="15">
        <v>54</v>
      </c>
      <c r="K166" s="15">
        <v>23</v>
      </c>
      <c r="L166" s="15">
        <v>3</v>
      </c>
      <c r="M166" s="79">
        <v>25.460999999999999</v>
      </c>
      <c r="N166" s="130">
        <v>25.460999999999999</v>
      </c>
      <c r="O166" s="63">
        <v>2530</v>
      </c>
      <c r="P166" s="64">
        <f>Table224578910112345678910111213141516171819202122232425262728293031323334353637383940414243444546474849505152535455[[#This Row],[PEMBULATAN]]*O166</f>
        <v>64416.329999999994</v>
      </c>
    </row>
    <row r="167" spans="1:16" ht="24" customHeight="1" x14ac:dyDescent="0.2">
      <c r="A167" s="133"/>
      <c r="B167" s="134"/>
      <c r="C167" s="71" t="s">
        <v>7168</v>
      </c>
      <c r="D167" s="76" t="s">
        <v>69</v>
      </c>
      <c r="E167" s="127" t="s">
        <v>64</v>
      </c>
      <c r="F167" s="76" t="s">
        <v>523</v>
      </c>
      <c r="G167" s="127" t="s">
        <v>64</v>
      </c>
      <c r="H167" s="75" t="s">
        <v>6350</v>
      </c>
      <c r="I167" s="15">
        <v>82</v>
      </c>
      <c r="J167" s="15">
        <v>54</v>
      </c>
      <c r="K167" s="15">
        <v>23</v>
      </c>
      <c r="L167" s="15">
        <v>3</v>
      </c>
      <c r="M167" s="79">
        <v>25.460999999999999</v>
      </c>
      <c r="N167" s="130">
        <v>25.460999999999999</v>
      </c>
      <c r="O167" s="63">
        <v>2530</v>
      </c>
      <c r="P167" s="64">
        <f>Table224578910112345678910111213141516171819202122232425262728293031323334353637383940414243444546474849505152535455[[#This Row],[PEMBULATAN]]*O167</f>
        <v>64416.329999999994</v>
      </c>
    </row>
    <row r="168" spans="1:16" ht="24" customHeight="1" x14ac:dyDescent="0.2">
      <c r="A168" s="133"/>
      <c r="B168" s="134"/>
      <c r="C168" s="71" t="s">
        <v>7169</v>
      </c>
      <c r="D168" s="76" t="s">
        <v>69</v>
      </c>
      <c r="E168" s="127" t="s">
        <v>64</v>
      </c>
      <c r="F168" s="76" t="s">
        <v>523</v>
      </c>
      <c r="G168" s="127" t="s">
        <v>64</v>
      </c>
      <c r="H168" s="75" t="s">
        <v>6350</v>
      </c>
      <c r="I168" s="15">
        <v>82</v>
      </c>
      <c r="J168" s="15">
        <v>54</v>
      </c>
      <c r="K168" s="15">
        <v>23</v>
      </c>
      <c r="L168" s="15">
        <v>3</v>
      </c>
      <c r="M168" s="79">
        <v>25.460999999999999</v>
      </c>
      <c r="N168" s="130">
        <v>25.460999999999999</v>
      </c>
      <c r="O168" s="63">
        <v>2530</v>
      </c>
      <c r="P168" s="64">
        <f>Table224578910112345678910111213141516171819202122232425262728293031323334353637383940414243444546474849505152535455[[#This Row],[PEMBULATAN]]*O168</f>
        <v>64416.329999999994</v>
      </c>
    </row>
    <row r="169" spans="1:16" ht="24" customHeight="1" x14ac:dyDescent="0.2">
      <c r="A169" s="133"/>
      <c r="B169" s="134"/>
      <c r="C169" s="71" t="s">
        <v>7170</v>
      </c>
      <c r="D169" s="76" t="s">
        <v>69</v>
      </c>
      <c r="E169" s="127" t="s">
        <v>64</v>
      </c>
      <c r="F169" s="76" t="s">
        <v>523</v>
      </c>
      <c r="G169" s="127" t="s">
        <v>64</v>
      </c>
      <c r="H169" s="75" t="s">
        <v>6350</v>
      </c>
      <c r="I169" s="15">
        <v>32</v>
      </c>
      <c r="J169" s="15">
        <v>23</v>
      </c>
      <c r="K169" s="15">
        <v>18</v>
      </c>
      <c r="L169" s="15">
        <v>8</v>
      </c>
      <c r="M169" s="79">
        <v>3.3119999999999998</v>
      </c>
      <c r="N169" s="130">
        <v>8</v>
      </c>
      <c r="O169" s="63">
        <v>2530</v>
      </c>
      <c r="P169" s="64">
        <f>Table224578910112345678910111213141516171819202122232425262728293031323334353637383940414243444546474849505152535455[[#This Row],[PEMBULATAN]]*O169</f>
        <v>20240</v>
      </c>
    </row>
    <row r="170" spans="1:16" ht="24" customHeight="1" x14ac:dyDescent="0.2">
      <c r="A170" s="133"/>
      <c r="B170" s="134"/>
      <c r="C170" s="71" t="s">
        <v>7171</v>
      </c>
      <c r="D170" s="76" t="s">
        <v>69</v>
      </c>
      <c r="E170" s="127" t="s">
        <v>64</v>
      </c>
      <c r="F170" s="76" t="s">
        <v>523</v>
      </c>
      <c r="G170" s="127" t="s">
        <v>64</v>
      </c>
      <c r="H170" s="75" t="s">
        <v>6350</v>
      </c>
      <c r="I170" s="15">
        <v>32</v>
      </c>
      <c r="J170" s="15">
        <v>23</v>
      </c>
      <c r="K170" s="15">
        <v>18</v>
      </c>
      <c r="L170" s="15">
        <v>8</v>
      </c>
      <c r="M170" s="79">
        <v>3.3119999999999998</v>
      </c>
      <c r="N170" s="130">
        <v>8</v>
      </c>
      <c r="O170" s="63">
        <v>2530</v>
      </c>
      <c r="P170" s="64">
        <f>Table224578910112345678910111213141516171819202122232425262728293031323334353637383940414243444546474849505152535455[[#This Row],[PEMBULATAN]]*O170</f>
        <v>20240</v>
      </c>
    </row>
    <row r="171" spans="1:16" ht="24" customHeight="1" x14ac:dyDescent="0.2">
      <c r="A171" s="133"/>
      <c r="B171" s="134"/>
      <c r="C171" s="71" t="s">
        <v>7172</v>
      </c>
      <c r="D171" s="76" t="s">
        <v>69</v>
      </c>
      <c r="E171" s="127" t="s">
        <v>64</v>
      </c>
      <c r="F171" s="76" t="s">
        <v>523</v>
      </c>
      <c r="G171" s="127" t="s">
        <v>64</v>
      </c>
      <c r="H171" s="75" t="s">
        <v>6350</v>
      </c>
      <c r="I171" s="15">
        <v>32</v>
      </c>
      <c r="J171" s="15">
        <v>23</v>
      </c>
      <c r="K171" s="15">
        <v>18</v>
      </c>
      <c r="L171" s="15">
        <v>8</v>
      </c>
      <c r="M171" s="79">
        <v>3.3119999999999998</v>
      </c>
      <c r="N171" s="130">
        <v>8</v>
      </c>
      <c r="O171" s="63">
        <v>2530</v>
      </c>
      <c r="P171" s="64">
        <f>Table224578910112345678910111213141516171819202122232425262728293031323334353637383940414243444546474849505152535455[[#This Row],[PEMBULATAN]]*O171</f>
        <v>20240</v>
      </c>
    </row>
    <row r="172" spans="1:16" ht="24" customHeight="1" x14ac:dyDescent="0.2">
      <c r="A172" s="133"/>
      <c r="B172" s="134"/>
      <c r="C172" s="71" t="s">
        <v>7173</v>
      </c>
      <c r="D172" s="76" t="s">
        <v>69</v>
      </c>
      <c r="E172" s="127" t="s">
        <v>64</v>
      </c>
      <c r="F172" s="76" t="s">
        <v>523</v>
      </c>
      <c r="G172" s="127" t="s">
        <v>64</v>
      </c>
      <c r="H172" s="75" t="s">
        <v>6350</v>
      </c>
      <c r="I172" s="15">
        <v>35</v>
      </c>
      <c r="J172" s="15">
        <v>35</v>
      </c>
      <c r="K172" s="15">
        <v>18</v>
      </c>
      <c r="L172" s="15">
        <v>11</v>
      </c>
      <c r="M172" s="79">
        <v>5.5125000000000002</v>
      </c>
      <c r="N172" s="130">
        <v>11</v>
      </c>
      <c r="O172" s="63">
        <v>2530</v>
      </c>
      <c r="P172" s="64">
        <f>Table224578910112345678910111213141516171819202122232425262728293031323334353637383940414243444546474849505152535455[[#This Row],[PEMBULATAN]]*O172</f>
        <v>27830</v>
      </c>
    </row>
    <row r="173" spans="1:16" ht="24" customHeight="1" x14ac:dyDescent="0.2">
      <c r="A173" s="133"/>
      <c r="B173" s="134"/>
      <c r="C173" s="71" t="s">
        <v>7174</v>
      </c>
      <c r="D173" s="76" t="s">
        <v>69</v>
      </c>
      <c r="E173" s="127" t="s">
        <v>64</v>
      </c>
      <c r="F173" s="76" t="s">
        <v>523</v>
      </c>
      <c r="G173" s="127" t="s">
        <v>64</v>
      </c>
      <c r="H173" s="75" t="s">
        <v>6350</v>
      </c>
      <c r="I173" s="15">
        <v>35</v>
      </c>
      <c r="J173" s="15">
        <v>35</v>
      </c>
      <c r="K173" s="15">
        <v>18</v>
      </c>
      <c r="L173" s="15">
        <v>11</v>
      </c>
      <c r="M173" s="79">
        <v>5.5125000000000002</v>
      </c>
      <c r="N173" s="130">
        <v>11</v>
      </c>
      <c r="O173" s="63">
        <v>2530</v>
      </c>
      <c r="P173" s="64">
        <f>Table224578910112345678910111213141516171819202122232425262728293031323334353637383940414243444546474849505152535455[[#This Row],[PEMBULATAN]]*O173</f>
        <v>27830</v>
      </c>
    </row>
    <row r="174" spans="1:16" ht="24" customHeight="1" x14ac:dyDescent="0.2">
      <c r="A174" s="133"/>
      <c r="B174" s="134"/>
      <c r="C174" s="71" t="s">
        <v>7175</v>
      </c>
      <c r="D174" s="76" t="s">
        <v>69</v>
      </c>
      <c r="E174" s="127" t="s">
        <v>64</v>
      </c>
      <c r="F174" s="76" t="s">
        <v>523</v>
      </c>
      <c r="G174" s="127" t="s">
        <v>64</v>
      </c>
      <c r="H174" s="75" t="s">
        <v>6350</v>
      </c>
      <c r="I174" s="15">
        <v>35</v>
      </c>
      <c r="J174" s="15">
        <v>35</v>
      </c>
      <c r="K174" s="15">
        <v>18</v>
      </c>
      <c r="L174" s="15">
        <v>11</v>
      </c>
      <c r="M174" s="79">
        <v>5.5125000000000002</v>
      </c>
      <c r="N174" s="130">
        <v>11</v>
      </c>
      <c r="O174" s="63">
        <v>2530</v>
      </c>
      <c r="P174" s="64">
        <f>Table224578910112345678910111213141516171819202122232425262728293031323334353637383940414243444546474849505152535455[[#This Row],[PEMBULATAN]]*O174</f>
        <v>27830</v>
      </c>
    </row>
    <row r="175" spans="1:16" ht="24" customHeight="1" x14ac:dyDescent="0.2">
      <c r="A175" s="133"/>
      <c r="B175" s="134"/>
      <c r="C175" s="71" t="s">
        <v>7176</v>
      </c>
      <c r="D175" s="76" t="s">
        <v>69</v>
      </c>
      <c r="E175" s="127" t="s">
        <v>64</v>
      </c>
      <c r="F175" s="76" t="s">
        <v>523</v>
      </c>
      <c r="G175" s="127" t="s">
        <v>64</v>
      </c>
      <c r="H175" s="75" t="s">
        <v>6350</v>
      </c>
      <c r="I175" s="15">
        <v>35</v>
      </c>
      <c r="J175" s="15">
        <v>35</v>
      </c>
      <c r="K175" s="15">
        <v>18</v>
      </c>
      <c r="L175" s="15">
        <v>11</v>
      </c>
      <c r="M175" s="79">
        <v>5.5125000000000002</v>
      </c>
      <c r="N175" s="130">
        <v>11</v>
      </c>
      <c r="O175" s="63">
        <v>2530</v>
      </c>
      <c r="P175" s="64">
        <f>Table224578910112345678910111213141516171819202122232425262728293031323334353637383940414243444546474849505152535455[[#This Row],[PEMBULATAN]]*O175</f>
        <v>27830</v>
      </c>
    </row>
    <row r="176" spans="1:16" ht="24" customHeight="1" x14ac:dyDescent="0.2">
      <c r="A176" s="133"/>
      <c r="B176" s="134"/>
      <c r="C176" s="71" t="s">
        <v>7177</v>
      </c>
      <c r="D176" s="76" t="s">
        <v>69</v>
      </c>
      <c r="E176" s="127" t="s">
        <v>64</v>
      </c>
      <c r="F176" s="76" t="s">
        <v>523</v>
      </c>
      <c r="G176" s="127" t="s">
        <v>64</v>
      </c>
      <c r="H176" s="75" t="s">
        <v>6350</v>
      </c>
      <c r="I176" s="15">
        <v>35</v>
      </c>
      <c r="J176" s="15">
        <v>35</v>
      </c>
      <c r="K176" s="15">
        <v>18</v>
      </c>
      <c r="L176" s="15">
        <v>11</v>
      </c>
      <c r="M176" s="79">
        <v>5.5125000000000002</v>
      </c>
      <c r="N176" s="130">
        <v>11</v>
      </c>
      <c r="O176" s="63">
        <v>2530</v>
      </c>
      <c r="P176" s="64">
        <f>Table224578910112345678910111213141516171819202122232425262728293031323334353637383940414243444546474849505152535455[[#This Row],[PEMBULATAN]]*O176</f>
        <v>27830</v>
      </c>
    </row>
    <row r="177" spans="1:16" ht="24" customHeight="1" x14ac:dyDescent="0.2">
      <c r="A177" s="133"/>
      <c r="B177" s="134"/>
      <c r="C177" s="71" t="s">
        <v>7178</v>
      </c>
      <c r="D177" s="76" t="s">
        <v>69</v>
      </c>
      <c r="E177" s="127" t="s">
        <v>64</v>
      </c>
      <c r="F177" s="76" t="s">
        <v>523</v>
      </c>
      <c r="G177" s="127" t="s">
        <v>64</v>
      </c>
      <c r="H177" s="75" t="s">
        <v>6350</v>
      </c>
      <c r="I177" s="15">
        <v>32</v>
      </c>
      <c r="J177" s="15">
        <v>23</v>
      </c>
      <c r="K177" s="15">
        <v>18</v>
      </c>
      <c r="L177" s="15">
        <v>8</v>
      </c>
      <c r="M177" s="79">
        <v>3.3119999999999998</v>
      </c>
      <c r="N177" s="130">
        <v>8</v>
      </c>
      <c r="O177" s="63">
        <v>2530</v>
      </c>
      <c r="P177" s="64">
        <f>Table224578910112345678910111213141516171819202122232425262728293031323334353637383940414243444546474849505152535455[[#This Row],[PEMBULATAN]]*O177</f>
        <v>20240</v>
      </c>
    </row>
    <row r="178" spans="1:16" ht="24" customHeight="1" x14ac:dyDescent="0.2">
      <c r="A178" s="133"/>
      <c r="B178" s="134"/>
      <c r="C178" s="71" t="s">
        <v>7179</v>
      </c>
      <c r="D178" s="76" t="s">
        <v>69</v>
      </c>
      <c r="E178" s="127" t="s">
        <v>64</v>
      </c>
      <c r="F178" s="76" t="s">
        <v>523</v>
      </c>
      <c r="G178" s="127" t="s">
        <v>64</v>
      </c>
      <c r="H178" s="75" t="s">
        <v>6350</v>
      </c>
      <c r="I178" s="15">
        <v>32</v>
      </c>
      <c r="J178" s="15">
        <v>23</v>
      </c>
      <c r="K178" s="15">
        <v>18</v>
      </c>
      <c r="L178" s="15">
        <v>8</v>
      </c>
      <c r="M178" s="79">
        <v>3.3119999999999998</v>
      </c>
      <c r="N178" s="130">
        <v>8</v>
      </c>
      <c r="O178" s="63">
        <v>2530</v>
      </c>
      <c r="P178" s="64">
        <f>Table224578910112345678910111213141516171819202122232425262728293031323334353637383940414243444546474849505152535455[[#This Row],[PEMBULATAN]]*O178</f>
        <v>20240</v>
      </c>
    </row>
    <row r="179" spans="1:16" ht="24" customHeight="1" x14ac:dyDescent="0.2">
      <c r="A179" s="133"/>
      <c r="B179" s="134"/>
      <c r="C179" s="71" t="s">
        <v>7180</v>
      </c>
      <c r="D179" s="76" t="s">
        <v>69</v>
      </c>
      <c r="E179" s="127" t="s">
        <v>64</v>
      </c>
      <c r="F179" s="76" t="s">
        <v>523</v>
      </c>
      <c r="G179" s="127" t="s">
        <v>64</v>
      </c>
      <c r="H179" s="75" t="s">
        <v>6350</v>
      </c>
      <c r="I179" s="15">
        <v>42</v>
      </c>
      <c r="J179" s="15">
        <v>33</v>
      </c>
      <c r="K179" s="15">
        <v>29</v>
      </c>
      <c r="L179" s="15">
        <v>9</v>
      </c>
      <c r="M179" s="79">
        <v>10.048500000000001</v>
      </c>
      <c r="N179" s="130">
        <v>10.048500000000001</v>
      </c>
      <c r="O179" s="63">
        <v>2530</v>
      </c>
      <c r="P179" s="64">
        <f>Table224578910112345678910111213141516171819202122232425262728293031323334353637383940414243444546474849505152535455[[#This Row],[PEMBULATAN]]*O179</f>
        <v>25422.705000000002</v>
      </c>
    </row>
    <row r="180" spans="1:16" ht="24" customHeight="1" x14ac:dyDescent="0.2">
      <c r="A180" s="133"/>
      <c r="B180" s="134"/>
      <c r="C180" s="71" t="s">
        <v>7181</v>
      </c>
      <c r="D180" s="76" t="s">
        <v>69</v>
      </c>
      <c r="E180" s="127" t="s">
        <v>64</v>
      </c>
      <c r="F180" s="76" t="s">
        <v>523</v>
      </c>
      <c r="G180" s="127" t="s">
        <v>64</v>
      </c>
      <c r="H180" s="75" t="s">
        <v>6350</v>
      </c>
      <c r="I180" s="15">
        <v>42</v>
      </c>
      <c r="J180" s="15">
        <v>33</v>
      </c>
      <c r="K180" s="15">
        <v>29</v>
      </c>
      <c r="L180" s="15">
        <v>9</v>
      </c>
      <c r="M180" s="79">
        <v>10.048500000000001</v>
      </c>
      <c r="N180" s="130">
        <v>10.048500000000001</v>
      </c>
      <c r="O180" s="63">
        <v>2530</v>
      </c>
      <c r="P180" s="64">
        <f>Table224578910112345678910111213141516171819202122232425262728293031323334353637383940414243444546474849505152535455[[#This Row],[PEMBULATAN]]*O180</f>
        <v>25422.705000000002</v>
      </c>
    </row>
    <row r="181" spans="1:16" ht="24" customHeight="1" x14ac:dyDescent="0.2">
      <c r="A181" s="133"/>
      <c r="B181" s="134"/>
      <c r="C181" s="71" t="s">
        <v>7182</v>
      </c>
      <c r="D181" s="76" t="s">
        <v>69</v>
      </c>
      <c r="E181" s="127" t="s">
        <v>64</v>
      </c>
      <c r="F181" s="76" t="s">
        <v>523</v>
      </c>
      <c r="G181" s="127" t="s">
        <v>64</v>
      </c>
      <c r="H181" s="75" t="s">
        <v>6350</v>
      </c>
      <c r="I181" s="15">
        <v>42</v>
      </c>
      <c r="J181" s="15">
        <v>33</v>
      </c>
      <c r="K181" s="15">
        <v>29</v>
      </c>
      <c r="L181" s="15">
        <v>9</v>
      </c>
      <c r="M181" s="79">
        <v>10.048500000000001</v>
      </c>
      <c r="N181" s="130">
        <v>10.048500000000001</v>
      </c>
      <c r="O181" s="63">
        <v>2530</v>
      </c>
      <c r="P181" s="64">
        <f>Table224578910112345678910111213141516171819202122232425262728293031323334353637383940414243444546474849505152535455[[#This Row],[PEMBULATAN]]*O181</f>
        <v>25422.705000000002</v>
      </c>
    </row>
    <row r="182" spans="1:16" ht="24" customHeight="1" x14ac:dyDescent="0.2">
      <c r="A182" s="133"/>
      <c r="B182" s="134"/>
      <c r="C182" s="71" t="s">
        <v>7183</v>
      </c>
      <c r="D182" s="76" t="s">
        <v>69</v>
      </c>
      <c r="E182" s="127" t="s">
        <v>64</v>
      </c>
      <c r="F182" s="76" t="s">
        <v>523</v>
      </c>
      <c r="G182" s="127" t="s">
        <v>64</v>
      </c>
      <c r="H182" s="75" t="s">
        <v>6350</v>
      </c>
      <c r="I182" s="15">
        <v>42</v>
      </c>
      <c r="J182" s="15">
        <v>33</v>
      </c>
      <c r="K182" s="15">
        <v>29</v>
      </c>
      <c r="L182" s="15">
        <v>9</v>
      </c>
      <c r="M182" s="79">
        <v>10.048500000000001</v>
      </c>
      <c r="N182" s="130">
        <v>10.048500000000001</v>
      </c>
      <c r="O182" s="63">
        <v>2530</v>
      </c>
      <c r="P182" s="64">
        <f>Table224578910112345678910111213141516171819202122232425262728293031323334353637383940414243444546474849505152535455[[#This Row],[PEMBULATAN]]*O182</f>
        <v>25422.705000000002</v>
      </c>
    </row>
    <row r="183" spans="1:16" ht="24" customHeight="1" x14ac:dyDescent="0.2">
      <c r="A183" s="133"/>
      <c r="B183" s="134"/>
      <c r="C183" s="71" t="s">
        <v>7184</v>
      </c>
      <c r="D183" s="76" t="s">
        <v>69</v>
      </c>
      <c r="E183" s="127" t="s">
        <v>64</v>
      </c>
      <c r="F183" s="76" t="s">
        <v>523</v>
      </c>
      <c r="G183" s="127" t="s">
        <v>64</v>
      </c>
      <c r="H183" s="75" t="s">
        <v>6350</v>
      </c>
      <c r="I183" s="15">
        <v>36</v>
      </c>
      <c r="J183" s="15">
        <v>22</v>
      </c>
      <c r="K183" s="15">
        <v>14</v>
      </c>
      <c r="L183" s="15">
        <v>5</v>
      </c>
      <c r="M183" s="79">
        <v>2.7719999999999998</v>
      </c>
      <c r="N183" s="130">
        <v>5</v>
      </c>
      <c r="O183" s="63">
        <v>2530</v>
      </c>
      <c r="P183" s="64">
        <f>Table224578910112345678910111213141516171819202122232425262728293031323334353637383940414243444546474849505152535455[[#This Row],[PEMBULATAN]]*O183</f>
        <v>12650</v>
      </c>
    </row>
    <row r="184" spans="1:16" ht="24" customHeight="1" x14ac:dyDescent="0.2">
      <c r="A184" s="133"/>
      <c r="B184" s="134"/>
      <c r="C184" s="71" t="s">
        <v>7185</v>
      </c>
      <c r="D184" s="76" t="s">
        <v>69</v>
      </c>
      <c r="E184" s="127" t="s">
        <v>64</v>
      </c>
      <c r="F184" s="76" t="s">
        <v>523</v>
      </c>
      <c r="G184" s="127" t="s">
        <v>64</v>
      </c>
      <c r="H184" s="75" t="s">
        <v>6350</v>
      </c>
      <c r="I184" s="15">
        <v>58</v>
      </c>
      <c r="J184" s="15">
        <v>40</v>
      </c>
      <c r="K184" s="15">
        <v>40</v>
      </c>
      <c r="L184" s="15">
        <v>13</v>
      </c>
      <c r="M184" s="79">
        <v>23.2</v>
      </c>
      <c r="N184" s="130">
        <v>23.2</v>
      </c>
      <c r="O184" s="63">
        <v>2530</v>
      </c>
      <c r="P184" s="64">
        <f>Table224578910112345678910111213141516171819202122232425262728293031323334353637383940414243444546474849505152535455[[#This Row],[PEMBULATAN]]*O184</f>
        <v>58696</v>
      </c>
    </row>
    <row r="185" spans="1:16" ht="24" customHeight="1" x14ac:dyDescent="0.2">
      <c r="A185" s="108"/>
      <c r="B185" s="106"/>
      <c r="C185" s="8" t="s">
        <v>7186</v>
      </c>
      <c r="D185" s="74" t="s">
        <v>69</v>
      </c>
      <c r="E185" s="12" t="s">
        <v>64</v>
      </c>
      <c r="F185" s="74" t="s">
        <v>523</v>
      </c>
      <c r="G185" s="12" t="s">
        <v>64</v>
      </c>
      <c r="H185" s="9" t="s">
        <v>6350</v>
      </c>
      <c r="I185" s="1">
        <v>70</v>
      </c>
      <c r="J185" s="1">
        <v>40</v>
      </c>
      <c r="K185" s="1">
        <v>13</v>
      </c>
      <c r="L185" s="1">
        <v>11</v>
      </c>
      <c r="M185" s="78">
        <v>9.1</v>
      </c>
      <c r="N185" s="101">
        <v>11</v>
      </c>
      <c r="O185" s="63">
        <v>2530</v>
      </c>
      <c r="P185" s="64">
        <f>Table224578910112345678910111213141516171819202122232425262728293031323334353637383940414243444546474849505152535455[[#This Row],[PEMBULATAN]]*O185</f>
        <v>27830</v>
      </c>
    </row>
    <row r="186" spans="1:16" ht="22.5" customHeight="1" x14ac:dyDescent="0.2">
      <c r="A186" s="165" t="s">
        <v>30</v>
      </c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7"/>
      <c r="M186" s="77">
        <f>SUBTOTAL(109,Table224578910112345678910111213141516171819202122232425262728293031323334353637383940414243444546474849505152535455[KG VOLUME])</f>
        <v>4004.6554999999971</v>
      </c>
      <c r="N186" s="67">
        <f>SUM(N3:N185)</f>
        <v>4150.3282499999996</v>
      </c>
      <c r="O186" s="168">
        <f>SUM(P3:P185)</f>
        <v>10500330.472499998</v>
      </c>
      <c r="P186" s="169"/>
    </row>
    <row r="187" spans="1:16" ht="18" customHeight="1" x14ac:dyDescent="0.2">
      <c r="A187" s="84"/>
      <c r="B187" s="55" t="s">
        <v>42</v>
      </c>
      <c r="C187" s="54"/>
      <c r="D187" s="56" t="s">
        <v>43</v>
      </c>
      <c r="E187" s="84"/>
      <c r="F187" s="84"/>
      <c r="G187" s="84"/>
      <c r="H187" s="84"/>
      <c r="I187" s="84"/>
      <c r="J187" s="84"/>
      <c r="K187" s="84"/>
      <c r="L187" s="84"/>
      <c r="M187" s="85"/>
      <c r="N187" s="86" t="s">
        <v>51</v>
      </c>
      <c r="O187" s="87"/>
      <c r="P187" s="87">
        <f>O186*10%</f>
        <v>1050033.0472499998</v>
      </c>
    </row>
    <row r="188" spans="1:16" ht="18" customHeight="1" thickBot="1" x14ac:dyDescent="0.25">
      <c r="A188" s="84"/>
      <c r="B188" s="55"/>
      <c r="C188" s="54"/>
      <c r="D188" s="56"/>
      <c r="E188" s="84"/>
      <c r="F188" s="84"/>
      <c r="G188" s="84"/>
      <c r="H188" s="84"/>
      <c r="I188" s="84"/>
      <c r="J188" s="84"/>
      <c r="K188" s="84"/>
      <c r="L188" s="84"/>
      <c r="M188" s="85"/>
      <c r="N188" s="88" t="s">
        <v>52</v>
      </c>
      <c r="O188" s="89"/>
      <c r="P188" s="89">
        <f>O186-P187</f>
        <v>9450297.4252499975</v>
      </c>
    </row>
    <row r="189" spans="1:16" ht="18" customHeight="1" x14ac:dyDescent="0.2">
      <c r="A189" s="10"/>
      <c r="H189" s="62"/>
      <c r="N189" s="61" t="s">
        <v>31</v>
      </c>
      <c r="P189" s="68">
        <f>P188*1%</f>
        <v>94502.974252499975</v>
      </c>
    </row>
    <row r="190" spans="1:16" ht="18" customHeight="1" thickBot="1" x14ac:dyDescent="0.25">
      <c r="A190" s="10"/>
      <c r="H190" s="62"/>
      <c r="N190" s="61" t="s">
        <v>53</v>
      </c>
      <c r="P190" s="70">
        <f>P188*2%</f>
        <v>189005.94850499995</v>
      </c>
    </row>
    <row r="191" spans="1:16" ht="18" customHeight="1" x14ac:dyDescent="0.2">
      <c r="A191" s="10"/>
      <c r="H191" s="62"/>
      <c r="N191" s="65" t="s">
        <v>32</v>
      </c>
      <c r="O191" s="66"/>
      <c r="P191" s="69">
        <f>P188+P189-P190</f>
        <v>9355794.4509974979</v>
      </c>
    </row>
    <row r="193" spans="1:16" x14ac:dyDescent="0.2">
      <c r="A193" s="10"/>
      <c r="H193" s="62"/>
      <c r="P193" s="70"/>
    </row>
    <row r="194" spans="1:16" x14ac:dyDescent="0.2">
      <c r="A194" s="10"/>
      <c r="H194" s="62"/>
      <c r="O194" s="57"/>
      <c r="P194" s="70"/>
    </row>
    <row r="195" spans="1:16" s="3" customFormat="1" x14ac:dyDescent="0.25">
      <c r="A195" s="10"/>
      <c r="B195" s="2"/>
      <c r="C195" s="2"/>
      <c r="E195" s="11"/>
      <c r="H195" s="62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62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62"/>
      <c r="N197" s="14"/>
      <c r="O197" s="14"/>
      <c r="P197" s="14"/>
    </row>
    <row r="198" spans="1:16" s="3" customFormat="1" x14ac:dyDescent="0.25">
      <c r="A198" s="10"/>
      <c r="B198" s="2"/>
      <c r="C198" s="2"/>
      <c r="E198" s="11"/>
      <c r="H198" s="62"/>
      <c r="N198" s="14"/>
      <c r="O198" s="14"/>
      <c r="P198" s="14"/>
    </row>
    <row r="199" spans="1:16" s="3" customFormat="1" x14ac:dyDescent="0.25">
      <c r="A199" s="10"/>
      <c r="B199" s="2"/>
      <c r="C199" s="2"/>
      <c r="E199" s="11"/>
      <c r="H199" s="62"/>
      <c r="N199" s="14"/>
      <c r="O199" s="14"/>
      <c r="P199" s="14"/>
    </row>
    <row r="200" spans="1:16" s="3" customFormat="1" x14ac:dyDescent="0.25">
      <c r="A200" s="10"/>
      <c r="B200" s="2"/>
      <c r="C200" s="2"/>
      <c r="E200" s="11"/>
      <c r="H200" s="62"/>
      <c r="N200" s="14"/>
      <c r="O200" s="14"/>
      <c r="P200" s="14"/>
    </row>
    <row r="201" spans="1:16" s="3" customFormat="1" x14ac:dyDescent="0.25">
      <c r="A201" s="10"/>
      <c r="B201" s="2"/>
      <c r="C201" s="2"/>
      <c r="E201" s="11"/>
      <c r="H201" s="62"/>
      <c r="N201" s="14"/>
      <c r="O201" s="14"/>
      <c r="P201" s="14"/>
    </row>
    <row r="202" spans="1:16" s="3" customFormat="1" x14ac:dyDescent="0.25">
      <c r="A202" s="10"/>
      <c r="B202" s="2"/>
      <c r="C202" s="2"/>
      <c r="E202" s="11"/>
      <c r="H202" s="62"/>
      <c r="N202" s="14"/>
      <c r="O202" s="14"/>
      <c r="P202" s="14"/>
    </row>
    <row r="203" spans="1:16" s="3" customFormat="1" x14ac:dyDescent="0.25">
      <c r="A203" s="10"/>
      <c r="B203" s="2"/>
      <c r="C203" s="2"/>
      <c r="E203" s="11"/>
      <c r="H203" s="62"/>
      <c r="N203" s="14"/>
      <c r="O203" s="14"/>
      <c r="P203" s="14"/>
    </row>
    <row r="204" spans="1:16" s="3" customFormat="1" x14ac:dyDescent="0.25">
      <c r="A204" s="10"/>
      <c r="B204" s="2"/>
      <c r="C204" s="2"/>
      <c r="E204" s="11"/>
      <c r="H204" s="62"/>
      <c r="N204" s="14"/>
      <c r="O204" s="14"/>
      <c r="P204" s="14"/>
    </row>
    <row r="205" spans="1:16" s="3" customFormat="1" x14ac:dyDescent="0.25">
      <c r="A205" s="10"/>
      <c r="B205" s="2"/>
      <c r="C205" s="2"/>
      <c r="E205" s="11"/>
      <c r="H205" s="62"/>
      <c r="N205" s="14"/>
      <c r="O205" s="14"/>
      <c r="P205" s="14"/>
    </row>
    <row r="206" spans="1:16" s="3" customFormat="1" x14ac:dyDescent="0.25">
      <c r="A206" s="10"/>
      <c r="B206" s="2"/>
      <c r="C206" s="2"/>
      <c r="E206" s="11"/>
      <c r="H206" s="62"/>
      <c r="N206" s="14"/>
      <c r="O206" s="14"/>
      <c r="P206" s="14"/>
    </row>
  </sheetData>
  <mergeCells count="2">
    <mergeCell ref="A186:L186"/>
    <mergeCell ref="O186:P186"/>
  </mergeCells>
  <conditionalFormatting sqref="B185">
    <cfRule type="duplicateValues" dxfId="113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87"/>
  <sheetViews>
    <sheetView zoomScale="110" zoomScaleNormal="110" workbookViewId="0">
      <pane xSplit="3" ySplit="2" topLeftCell="D60" activePane="bottomRight" state="frozen"/>
      <selection pane="topRight" activeCell="B1" sqref="B1"/>
      <selection pane="bottomLeft" activeCell="A3" sqref="A3"/>
      <selection pane="bottomRight" activeCell="O68" sqref="O68"/>
    </sheetView>
  </sheetViews>
  <sheetFormatPr defaultRowHeight="15" x14ac:dyDescent="0.2"/>
  <cols>
    <col min="1" max="1" width="8" style="4" customWidth="1"/>
    <col min="2" max="2" width="19.5703125" style="2" customWidth="1"/>
    <col min="3" max="3" width="15.1406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403931</v>
      </c>
      <c r="B3" s="72" t="s">
        <v>7187</v>
      </c>
      <c r="C3" s="8" t="s">
        <v>7188</v>
      </c>
      <c r="D3" s="74" t="s">
        <v>69</v>
      </c>
      <c r="E3" s="12" t="s">
        <v>65</v>
      </c>
      <c r="F3" s="74" t="s">
        <v>523</v>
      </c>
      <c r="G3" s="12">
        <v>44500</v>
      </c>
      <c r="H3" s="9" t="s">
        <v>7189</v>
      </c>
      <c r="I3" s="1">
        <v>59</v>
      </c>
      <c r="J3" s="1">
        <v>37</v>
      </c>
      <c r="K3" s="1">
        <v>20</v>
      </c>
      <c r="L3" s="1">
        <v>9</v>
      </c>
      <c r="M3" s="78">
        <v>10.914999999999999</v>
      </c>
      <c r="N3" s="101">
        <v>10.914999999999999</v>
      </c>
      <c r="O3" s="63">
        <v>2530</v>
      </c>
      <c r="P3" s="64">
        <f>Table22457891011234567891011121314151617181920212223242526272829303132333435363738394041424344454647484950515253545556[[#This Row],[PEMBULATAN]]*O3</f>
        <v>27614.949999999997</v>
      </c>
    </row>
    <row r="4" spans="1:16" ht="26.25" customHeight="1" x14ac:dyDescent="0.2">
      <c r="A4" s="13"/>
      <c r="B4" s="73"/>
      <c r="C4" s="71" t="s">
        <v>7190</v>
      </c>
      <c r="D4" s="76" t="s">
        <v>69</v>
      </c>
      <c r="E4" s="12" t="s">
        <v>65</v>
      </c>
      <c r="F4" s="74" t="s">
        <v>523</v>
      </c>
      <c r="G4" s="12">
        <v>44500</v>
      </c>
      <c r="H4" s="75" t="s">
        <v>7189</v>
      </c>
      <c r="I4" s="15">
        <v>46</v>
      </c>
      <c r="J4" s="15">
        <v>23</v>
      </c>
      <c r="K4" s="15">
        <v>20</v>
      </c>
      <c r="L4" s="15">
        <v>12</v>
      </c>
      <c r="M4" s="79">
        <v>5.29</v>
      </c>
      <c r="N4" s="101">
        <v>12</v>
      </c>
      <c r="O4" s="63">
        <v>2530</v>
      </c>
      <c r="P4" s="64">
        <f>Table22457891011234567891011121314151617181920212223242526272829303132333435363738394041424344454647484950515253545556[[#This Row],[PEMBULATAN]]*O4</f>
        <v>30360</v>
      </c>
    </row>
    <row r="5" spans="1:16" ht="26.25" customHeight="1" x14ac:dyDescent="0.2">
      <c r="A5" s="13"/>
      <c r="B5" s="73"/>
      <c r="C5" s="71" t="s">
        <v>7191</v>
      </c>
      <c r="D5" s="76" t="s">
        <v>69</v>
      </c>
      <c r="E5" s="12" t="s">
        <v>65</v>
      </c>
      <c r="F5" s="74" t="s">
        <v>523</v>
      </c>
      <c r="G5" s="12">
        <v>44500</v>
      </c>
      <c r="H5" s="75" t="s">
        <v>7189</v>
      </c>
      <c r="I5" s="15">
        <v>91</v>
      </c>
      <c r="J5" s="15">
        <v>65</v>
      </c>
      <c r="K5" s="15">
        <v>32</v>
      </c>
      <c r="L5" s="15">
        <v>33</v>
      </c>
      <c r="M5" s="79">
        <v>47.32</v>
      </c>
      <c r="N5" s="101">
        <v>48</v>
      </c>
      <c r="O5" s="63">
        <v>2530</v>
      </c>
      <c r="P5" s="64">
        <f>Table22457891011234567891011121314151617181920212223242526272829303132333435363738394041424344454647484950515253545556[[#This Row],[PEMBULATAN]]*O5</f>
        <v>121440</v>
      </c>
    </row>
    <row r="6" spans="1:16" ht="26.25" customHeight="1" x14ac:dyDescent="0.2">
      <c r="A6" s="13"/>
      <c r="B6" s="73"/>
      <c r="C6" s="71" t="s">
        <v>7192</v>
      </c>
      <c r="D6" s="76" t="s">
        <v>69</v>
      </c>
      <c r="E6" s="12" t="s">
        <v>65</v>
      </c>
      <c r="F6" s="74" t="s">
        <v>523</v>
      </c>
      <c r="G6" s="12">
        <v>44500</v>
      </c>
      <c r="H6" s="75" t="s">
        <v>7189</v>
      </c>
      <c r="I6" s="15">
        <v>98</v>
      </c>
      <c r="J6" s="15">
        <v>43</v>
      </c>
      <c r="K6" s="15">
        <v>50</v>
      </c>
      <c r="L6" s="15">
        <v>5</v>
      </c>
      <c r="M6" s="79">
        <v>52.674999999999997</v>
      </c>
      <c r="N6" s="101">
        <v>52.674999999999997</v>
      </c>
      <c r="O6" s="63">
        <v>2530</v>
      </c>
      <c r="P6" s="64">
        <f>Table22457891011234567891011121314151617181920212223242526272829303132333435363738394041424344454647484950515253545556[[#This Row],[PEMBULATAN]]*O6</f>
        <v>133267.75</v>
      </c>
    </row>
    <row r="7" spans="1:16" ht="26.25" customHeight="1" x14ac:dyDescent="0.2">
      <c r="A7" s="13"/>
      <c r="B7" s="73"/>
      <c r="C7" s="71" t="s">
        <v>7193</v>
      </c>
      <c r="D7" s="76" t="s">
        <v>69</v>
      </c>
      <c r="E7" s="12" t="s">
        <v>65</v>
      </c>
      <c r="F7" s="74" t="s">
        <v>523</v>
      </c>
      <c r="G7" s="12">
        <v>44500</v>
      </c>
      <c r="H7" s="75" t="s">
        <v>7189</v>
      </c>
      <c r="I7" s="15">
        <v>48</v>
      </c>
      <c r="J7" s="15">
        <v>48</v>
      </c>
      <c r="K7" s="15">
        <v>10</v>
      </c>
      <c r="L7" s="15">
        <v>3</v>
      </c>
      <c r="M7" s="79">
        <v>5.76</v>
      </c>
      <c r="N7" s="101">
        <v>5.76</v>
      </c>
      <c r="O7" s="63">
        <v>2530</v>
      </c>
      <c r="P7" s="64">
        <f>Table22457891011234567891011121314151617181920212223242526272829303132333435363738394041424344454647484950515253545556[[#This Row],[PEMBULATAN]]*O7</f>
        <v>14572.8</v>
      </c>
    </row>
    <row r="8" spans="1:16" ht="26.25" customHeight="1" x14ac:dyDescent="0.2">
      <c r="A8" s="13"/>
      <c r="B8" s="73"/>
      <c r="C8" s="71" t="s">
        <v>7194</v>
      </c>
      <c r="D8" s="76" t="s">
        <v>69</v>
      </c>
      <c r="E8" s="12" t="s">
        <v>65</v>
      </c>
      <c r="F8" s="74" t="s">
        <v>523</v>
      </c>
      <c r="G8" s="12">
        <v>44500</v>
      </c>
      <c r="H8" s="75" t="s">
        <v>7189</v>
      </c>
      <c r="I8" s="15">
        <v>75</v>
      </c>
      <c r="J8" s="15">
        <v>35</v>
      </c>
      <c r="K8" s="15">
        <v>41</v>
      </c>
      <c r="L8" s="15">
        <v>9</v>
      </c>
      <c r="M8" s="79">
        <v>26.90625</v>
      </c>
      <c r="N8" s="101">
        <v>26.90625</v>
      </c>
      <c r="O8" s="63">
        <v>2530</v>
      </c>
      <c r="P8" s="64">
        <f>Table22457891011234567891011121314151617181920212223242526272829303132333435363738394041424344454647484950515253545556[[#This Row],[PEMBULATAN]]*O8</f>
        <v>68072.8125</v>
      </c>
    </row>
    <row r="9" spans="1:16" ht="26.25" customHeight="1" x14ac:dyDescent="0.2">
      <c r="A9" s="13"/>
      <c r="B9" s="73"/>
      <c r="C9" s="71" t="s">
        <v>7195</v>
      </c>
      <c r="D9" s="76" t="s">
        <v>69</v>
      </c>
      <c r="E9" s="12" t="s">
        <v>65</v>
      </c>
      <c r="F9" s="74" t="s">
        <v>523</v>
      </c>
      <c r="G9" s="12">
        <v>44500</v>
      </c>
      <c r="H9" s="75" t="s">
        <v>7189</v>
      </c>
      <c r="I9" s="15">
        <v>103</v>
      </c>
      <c r="J9" s="15">
        <v>28</v>
      </c>
      <c r="K9" s="15">
        <v>12</v>
      </c>
      <c r="L9" s="15">
        <v>2</v>
      </c>
      <c r="M9" s="79">
        <v>8.6519999999999992</v>
      </c>
      <c r="N9" s="101">
        <v>8.6519999999999992</v>
      </c>
      <c r="O9" s="63">
        <v>2530</v>
      </c>
      <c r="P9" s="64">
        <f>Table22457891011234567891011121314151617181920212223242526272829303132333435363738394041424344454647484950515253545556[[#This Row],[PEMBULATAN]]*O9</f>
        <v>21889.559999999998</v>
      </c>
    </row>
    <row r="10" spans="1:16" ht="26.25" customHeight="1" x14ac:dyDescent="0.2">
      <c r="A10" s="13"/>
      <c r="B10" s="73"/>
      <c r="C10" s="71" t="s">
        <v>7196</v>
      </c>
      <c r="D10" s="76" t="s">
        <v>69</v>
      </c>
      <c r="E10" s="12" t="s">
        <v>65</v>
      </c>
      <c r="F10" s="74" t="s">
        <v>523</v>
      </c>
      <c r="G10" s="12">
        <v>44500</v>
      </c>
      <c r="H10" s="75" t="s">
        <v>7189</v>
      </c>
      <c r="I10" s="15">
        <v>32</v>
      </c>
      <c r="J10" s="15">
        <v>15</v>
      </c>
      <c r="K10" s="15">
        <v>13</v>
      </c>
      <c r="L10" s="15">
        <v>4</v>
      </c>
      <c r="M10" s="79">
        <v>1.56</v>
      </c>
      <c r="N10" s="101">
        <v>4</v>
      </c>
      <c r="O10" s="63">
        <v>2530</v>
      </c>
      <c r="P10" s="64">
        <f>Table22457891011234567891011121314151617181920212223242526272829303132333435363738394041424344454647484950515253545556[[#This Row],[PEMBULATAN]]*O10</f>
        <v>10120</v>
      </c>
    </row>
    <row r="11" spans="1:16" ht="26.25" customHeight="1" x14ac:dyDescent="0.2">
      <c r="A11" s="13"/>
      <c r="B11" s="73"/>
      <c r="C11" s="71" t="s">
        <v>7197</v>
      </c>
      <c r="D11" s="76" t="s">
        <v>69</v>
      </c>
      <c r="E11" s="12" t="s">
        <v>65</v>
      </c>
      <c r="F11" s="74" t="s">
        <v>523</v>
      </c>
      <c r="G11" s="12">
        <v>44500</v>
      </c>
      <c r="H11" s="75" t="s">
        <v>7189</v>
      </c>
      <c r="I11" s="15">
        <v>38</v>
      </c>
      <c r="J11" s="15">
        <v>33</v>
      </c>
      <c r="K11" s="15">
        <v>8</v>
      </c>
      <c r="L11" s="15">
        <v>3</v>
      </c>
      <c r="M11" s="79">
        <v>2.508</v>
      </c>
      <c r="N11" s="101">
        <v>3</v>
      </c>
      <c r="O11" s="63">
        <v>2530</v>
      </c>
      <c r="P11" s="64">
        <f>Table22457891011234567891011121314151617181920212223242526272829303132333435363738394041424344454647484950515253545556[[#This Row],[PEMBULATAN]]*O11</f>
        <v>7590</v>
      </c>
    </row>
    <row r="12" spans="1:16" ht="26.25" customHeight="1" x14ac:dyDescent="0.2">
      <c r="A12" s="13"/>
      <c r="B12" s="73"/>
      <c r="C12" s="71" t="s">
        <v>7198</v>
      </c>
      <c r="D12" s="76" t="s">
        <v>69</v>
      </c>
      <c r="E12" s="12" t="s">
        <v>65</v>
      </c>
      <c r="F12" s="74" t="s">
        <v>523</v>
      </c>
      <c r="G12" s="12">
        <v>44500</v>
      </c>
      <c r="H12" s="75" t="s">
        <v>7189</v>
      </c>
      <c r="I12" s="15">
        <v>125</v>
      </c>
      <c r="J12" s="15">
        <v>4</v>
      </c>
      <c r="K12" s="15">
        <v>4</v>
      </c>
      <c r="L12" s="15">
        <v>1</v>
      </c>
      <c r="M12" s="79">
        <v>0.5</v>
      </c>
      <c r="N12" s="101">
        <v>1</v>
      </c>
      <c r="O12" s="63">
        <v>2530</v>
      </c>
      <c r="P12" s="64">
        <f>Table22457891011234567891011121314151617181920212223242526272829303132333435363738394041424344454647484950515253545556[[#This Row],[PEMBULATAN]]*O12</f>
        <v>2530</v>
      </c>
    </row>
    <row r="13" spans="1:16" ht="26.25" customHeight="1" x14ac:dyDescent="0.2">
      <c r="A13" s="13"/>
      <c r="B13" s="73"/>
      <c r="C13" s="71" t="s">
        <v>7199</v>
      </c>
      <c r="D13" s="76" t="s">
        <v>69</v>
      </c>
      <c r="E13" s="12" t="s">
        <v>65</v>
      </c>
      <c r="F13" s="74" t="s">
        <v>523</v>
      </c>
      <c r="G13" s="12">
        <v>44500</v>
      </c>
      <c r="H13" s="75" t="s">
        <v>7189</v>
      </c>
      <c r="I13" s="15">
        <v>126</v>
      </c>
      <c r="J13" s="15">
        <v>80</v>
      </c>
      <c r="K13" s="15">
        <v>7</v>
      </c>
      <c r="L13" s="15">
        <v>12</v>
      </c>
      <c r="M13" s="79">
        <v>17.64</v>
      </c>
      <c r="N13" s="101">
        <v>17.64</v>
      </c>
      <c r="O13" s="63">
        <v>2530</v>
      </c>
      <c r="P13" s="64">
        <f>Table22457891011234567891011121314151617181920212223242526272829303132333435363738394041424344454647484950515253545556[[#This Row],[PEMBULATAN]]*O13</f>
        <v>44629.200000000004</v>
      </c>
    </row>
    <row r="14" spans="1:16" ht="26.25" customHeight="1" x14ac:dyDescent="0.2">
      <c r="A14" s="13"/>
      <c r="B14" s="73"/>
      <c r="C14" s="71" t="s">
        <v>7200</v>
      </c>
      <c r="D14" s="76" t="s">
        <v>69</v>
      </c>
      <c r="E14" s="12" t="s">
        <v>65</v>
      </c>
      <c r="F14" s="74" t="s">
        <v>523</v>
      </c>
      <c r="G14" s="12">
        <v>44500</v>
      </c>
      <c r="H14" s="75" t="s">
        <v>7189</v>
      </c>
      <c r="I14" s="15">
        <v>45</v>
      </c>
      <c r="J14" s="15">
        <v>34</v>
      </c>
      <c r="K14" s="15">
        <v>16</v>
      </c>
      <c r="L14" s="15">
        <v>11</v>
      </c>
      <c r="M14" s="79">
        <v>6.12</v>
      </c>
      <c r="N14" s="101">
        <v>11</v>
      </c>
      <c r="O14" s="63">
        <v>2530</v>
      </c>
      <c r="P14" s="64">
        <f>Table22457891011234567891011121314151617181920212223242526272829303132333435363738394041424344454647484950515253545556[[#This Row],[PEMBULATAN]]*O14</f>
        <v>27830</v>
      </c>
    </row>
    <row r="15" spans="1:16" ht="26.25" customHeight="1" x14ac:dyDescent="0.2">
      <c r="A15" s="13"/>
      <c r="B15" s="73"/>
      <c r="C15" s="71" t="s">
        <v>7201</v>
      </c>
      <c r="D15" s="76" t="s">
        <v>69</v>
      </c>
      <c r="E15" s="12" t="s">
        <v>65</v>
      </c>
      <c r="F15" s="74" t="s">
        <v>523</v>
      </c>
      <c r="G15" s="12">
        <v>44500</v>
      </c>
      <c r="H15" s="75" t="s">
        <v>7189</v>
      </c>
      <c r="I15" s="15">
        <v>80</v>
      </c>
      <c r="J15" s="15">
        <v>33</v>
      </c>
      <c r="K15" s="15">
        <v>32</v>
      </c>
      <c r="L15" s="15">
        <v>3</v>
      </c>
      <c r="M15" s="79">
        <v>21.12</v>
      </c>
      <c r="N15" s="101">
        <v>21.12</v>
      </c>
      <c r="O15" s="63">
        <v>2530</v>
      </c>
      <c r="P15" s="64">
        <f>Table22457891011234567891011121314151617181920212223242526272829303132333435363738394041424344454647484950515253545556[[#This Row],[PEMBULATAN]]*O15</f>
        <v>53433.600000000006</v>
      </c>
    </row>
    <row r="16" spans="1:16" ht="26.25" customHeight="1" x14ac:dyDescent="0.2">
      <c r="A16" s="13"/>
      <c r="B16" s="73"/>
      <c r="C16" s="71" t="s">
        <v>7202</v>
      </c>
      <c r="D16" s="76" t="s">
        <v>69</v>
      </c>
      <c r="E16" s="12" t="s">
        <v>65</v>
      </c>
      <c r="F16" s="74" t="s">
        <v>523</v>
      </c>
      <c r="G16" s="12">
        <v>44500</v>
      </c>
      <c r="H16" s="75" t="s">
        <v>7189</v>
      </c>
      <c r="I16" s="15">
        <v>62</v>
      </c>
      <c r="J16" s="15">
        <v>38</v>
      </c>
      <c r="K16" s="15">
        <v>25</v>
      </c>
      <c r="L16" s="15">
        <v>6</v>
      </c>
      <c r="M16" s="79">
        <v>14.725</v>
      </c>
      <c r="N16" s="101">
        <v>14.725</v>
      </c>
      <c r="O16" s="63">
        <v>2530</v>
      </c>
      <c r="P16" s="64">
        <f>Table22457891011234567891011121314151617181920212223242526272829303132333435363738394041424344454647484950515253545556[[#This Row],[PEMBULATAN]]*O16</f>
        <v>37254.25</v>
      </c>
    </row>
    <row r="17" spans="1:16" ht="26.25" customHeight="1" x14ac:dyDescent="0.2">
      <c r="A17" s="13"/>
      <c r="B17" s="73"/>
      <c r="C17" s="71" t="s">
        <v>7203</v>
      </c>
      <c r="D17" s="76" t="s">
        <v>69</v>
      </c>
      <c r="E17" s="12" t="s">
        <v>65</v>
      </c>
      <c r="F17" s="74" t="s">
        <v>523</v>
      </c>
      <c r="G17" s="12">
        <v>44500</v>
      </c>
      <c r="H17" s="75" t="s">
        <v>7189</v>
      </c>
      <c r="I17" s="15">
        <v>71</v>
      </c>
      <c r="J17" s="15">
        <v>42</v>
      </c>
      <c r="K17" s="15">
        <v>33</v>
      </c>
      <c r="L17" s="15">
        <v>15</v>
      </c>
      <c r="M17" s="79">
        <v>24.601500000000001</v>
      </c>
      <c r="N17" s="101">
        <v>24.601500000000001</v>
      </c>
      <c r="O17" s="63">
        <v>2530</v>
      </c>
      <c r="P17" s="64">
        <f>Table22457891011234567891011121314151617181920212223242526272829303132333435363738394041424344454647484950515253545556[[#This Row],[PEMBULATAN]]*O17</f>
        <v>62241.795000000006</v>
      </c>
    </row>
    <row r="18" spans="1:16" ht="26.25" customHeight="1" x14ac:dyDescent="0.2">
      <c r="A18" s="13"/>
      <c r="B18" s="73"/>
      <c r="C18" s="71" t="s">
        <v>7204</v>
      </c>
      <c r="D18" s="76" t="s">
        <v>69</v>
      </c>
      <c r="E18" s="12" t="s">
        <v>65</v>
      </c>
      <c r="F18" s="74" t="s">
        <v>523</v>
      </c>
      <c r="G18" s="12">
        <v>44500</v>
      </c>
      <c r="H18" s="75" t="s">
        <v>7189</v>
      </c>
      <c r="I18" s="15">
        <v>74</v>
      </c>
      <c r="J18" s="15">
        <v>53</v>
      </c>
      <c r="K18" s="15">
        <v>32</v>
      </c>
      <c r="L18" s="15">
        <v>16</v>
      </c>
      <c r="M18" s="79">
        <v>31.376000000000001</v>
      </c>
      <c r="N18" s="101">
        <v>32</v>
      </c>
      <c r="O18" s="63">
        <v>2530</v>
      </c>
      <c r="P18" s="64">
        <f>Table22457891011234567891011121314151617181920212223242526272829303132333435363738394041424344454647484950515253545556[[#This Row],[PEMBULATAN]]*O18</f>
        <v>80960</v>
      </c>
    </row>
    <row r="19" spans="1:16" ht="26.25" customHeight="1" x14ac:dyDescent="0.2">
      <c r="A19" s="13"/>
      <c r="B19" s="73"/>
      <c r="C19" s="71" t="s">
        <v>7205</v>
      </c>
      <c r="D19" s="76" t="s">
        <v>69</v>
      </c>
      <c r="E19" s="12" t="s">
        <v>65</v>
      </c>
      <c r="F19" s="74" t="s">
        <v>523</v>
      </c>
      <c r="G19" s="12">
        <v>44500</v>
      </c>
      <c r="H19" s="75" t="s">
        <v>7189</v>
      </c>
      <c r="I19" s="15">
        <v>73</v>
      </c>
      <c r="J19" s="15">
        <v>56</v>
      </c>
      <c r="K19" s="15">
        <v>30</v>
      </c>
      <c r="L19" s="15">
        <v>15</v>
      </c>
      <c r="M19" s="79">
        <v>30.66</v>
      </c>
      <c r="N19" s="101">
        <v>30.66</v>
      </c>
      <c r="O19" s="63">
        <v>2530</v>
      </c>
      <c r="P19" s="64">
        <f>Table22457891011234567891011121314151617181920212223242526272829303132333435363738394041424344454647484950515253545556[[#This Row],[PEMBULATAN]]*O19</f>
        <v>77569.8</v>
      </c>
    </row>
    <row r="20" spans="1:16" ht="26.25" customHeight="1" x14ac:dyDescent="0.2">
      <c r="A20" s="13"/>
      <c r="B20" s="73"/>
      <c r="C20" s="71" t="s">
        <v>7206</v>
      </c>
      <c r="D20" s="76" t="s">
        <v>69</v>
      </c>
      <c r="E20" s="12" t="s">
        <v>65</v>
      </c>
      <c r="F20" s="74" t="s">
        <v>523</v>
      </c>
      <c r="G20" s="12">
        <v>44500</v>
      </c>
      <c r="H20" s="75" t="s">
        <v>7189</v>
      </c>
      <c r="I20" s="15">
        <v>32</v>
      </c>
      <c r="J20" s="15">
        <v>21</v>
      </c>
      <c r="K20" s="15">
        <v>9</v>
      </c>
      <c r="L20" s="15">
        <v>8</v>
      </c>
      <c r="M20" s="79">
        <v>1.512</v>
      </c>
      <c r="N20" s="101">
        <v>8</v>
      </c>
      <c r="O20" s="63">
        <v>2530</v>
      </c>
      <c r="P20" s="64">
        <f>Table22457891011234567891011121314151617181920212223242526272829303132333435363738394041424344454647484950515253545556[[#This Row],[PEMBULATAN]]*O20</f>
        <v>20240</v>
      </c>
    </row>
    <row r="21" spans="1:16" ht="26.25" customHeight="1" x14ac:dyDescent="0.2">
      <c r="A21" s="13"/>
      <c r="B21" s="73"/>
      <c r="C21" s="71" t="s">
        <v>7207</v>
      </c>
      <c r="D21" s="76" t="s">
        <v>69</v>
      </c>
      <c r="E21" s="12" t="s">
        <v>65</v>
      </c>
      <c r="F21" s="74" t="s">
        <v>523</v>
      </c>
      <c r="G21" s="12">
        <v>44500</v>
      </c>
      <c r="H21" s="75" t="s">
        <v>7189</v>
      </c>
      <c r="I21" s="15">
        <v>52</v>
      </c>
      <c r="J21" s="15">
        <v>31</v>
      </c>
      <c r="K21" s="15">
        <v>15</v>
      </c>
      <c r="L21" s="15">
        <v>3</v>
      </c>
      <c r="M21" s="79">
        <v>6.0449999999999999</v>
      </c>
      <c r="N21" s="101">
        <v>6.0449999999999999</v>
      </c>
      <c r="O21" s="63">
        <v>2530</v>
      </c>
      <c r="P21" s="64">
        <f>Table22457891011234567891011121314151617181920212223242526272829303132333435363738394041424344454647484950515253545556[[#This Row],[PEMBULATAN]]*O21</f>
        <v>15293.85</v>
      </c>
    </row>
    <row r="22" spans="1:16" ht="26.25" customHeight="1" x14ac:dyDescent="0.2">
      <c r="A22" s="13"/>
      <c r="B22" s="73"/>
      <c r="C22" s="71" t="s">
        <v>7208</v>
      </c>
      <c r="D22" s="76" t="s">
        <v>69</v>
      </c>
      <c r="E22" s="12" t="s">
        <v>65</v>
      </c>
      <c r="F22" s="74" t="s">
        <v>523</v>
      </c>
      <c r="G22" s="12">
        <v>44500</v>
      </c>
      <c r="H22" s="75" t="s">
        <v>7189</v>
      </c>
      <c r="I22" s="15">
        <v>40</v>
      </c>
      <c r="J22" s="15">
        <v>16</v>
      </c>
      <c r="K22" s="15">
        <v>10</v>
      </c>
      <c r="L22" s="15">
        <v>2</v>
      </c>
      <c r="M22" s="79">
        <v>1.6</v>
      </c>
      <c r="N22" s="101">
        <v>2</v>
      </c>
      <c r="O22" s="63">
        <v>2530</v>
      </c>
      <c r="P22" s="64">
        <f>Table22457891011234567891011121314151617181920212223242526272829303132333435363738394041424344454647484950515253545556[[#This Row],[PEMBULATAN]]*O22</f>
        <v>5060</v>
      </c>
    </row>
    <row r="23" spans="1:16" ht="26.25" customHeight="1" x14ac:dyDescent="0.2">
      <c r="A23" s="13"/>
      <c r="B23" s="73"/>
      <c r="C23" s="71" t="s">
        <v>7209</v>
      </c>
      <c r="D23" s="76" t="s">
        <v>69</v>
      </c>
      <c r="E23" s="12" t="s">
        <v>65</v>
      </c>
      <c r="F23" s="74" t="s">
        <v>523</v>
      </c>
      <c r="G23" s="12">
        <v>44500</v>
      </c>
      <c r="H23" s="75" t="s">
        <v>7189</v>
      </c>
      <c r="I23" s="15">
        <v>51</v>
      </c>
      <c r="J23" s="15">
        <v>45</v>
      </c>
      <c r="K23" s="15">
        <v>12</v>
      </c>
      <c r="L23" s="15">
        <v>3</v>
      </c>
      <c r="M23" s="79">
        <v>6.8849999999999998</v>
      </c>
      <c r="N23" s="101">
        <v>6.8849999999999998</v>
      </c>
      <c r="O23" s="63">
        <v>2530</v>
      </c>
      <c r="P23" s="64">
        <f>Table22457891011234567891011121314151617181920212223242526272829303132333435363738394041424344454647484950515253545556[[#This Row],[PEMBULATAN]]*O23</f>
        <v>17419.05</v>
      </c>
    </row>
    <row r="24" spans="1:16" ht="26.25" customHeight="1" x14ac:dyDescent="0.2">
      <c r="A24" s="13"/>
      <c r="B24" s="73"/>
      <c r="C24" s="71" t="s">
        <v>7210</v>
      </c>
      <c r="D24" s="76" t="s">
        <v>69</v>
      </c>
      <c r="E24" s="12" t="s">
        <v>65</v>
      </c>
      <c r="F24" s="74" t="s">
        <v>523</v>
      </c>
      <c r="G24" s="12">
        <v>44500</v>
      </c>
      <c r="H24" s="75" t="s">
        <v>7189</v>
      </c>
      <c r="I24" s="15">
        <v>81</v>
      </c>
      <c r="J24" s="15">
        <v>35</v>
      </c>
      <c r="K24" s="15">
        <v>30</v>
      </c>
      <c r="L24" s="15">
        <v>16</v>
      </c>
      <c r="M24" s="79">
        <v>21.262499999999999</v>
      </c>
      <c r="N24" s="101">
        <v>21.262499999999999</v>
      </c>
      <c r="O24" s="63">
        <v>2530</v>
      </c>
      <c r="P24" s="64">
        <f>Table22457891011234567891011121314151617181920212223242526272829303132333435363738394041424344454647484950515253545556[[#This Row],[PEMBULATAN]]*O24</f>
        <v>53794.125</v>
      </c>
    </row>
    <row r="25" spans="1:16" ht="26.25" customHeight="1" x14ac:dyDescent="0.2">
      <c r="A25" s="13"/>
      <c r="B25" s="73"/>
      <c r="C25" s="71" t="s">
        <v>7211</v>
      </c>
      <c r="D25" s="76" t="s">
        <v>69</v>
      </c>
      <c r="E25" s="12" t="s">
        <v>65</v>
      </c>
      <c r="F25" s="74" t="s">
        <v>523</v>
      </c>
      <c r="G25" s="12">
        <v>44500</v>
      </c>
      <c r="H25" s="75" t="s">
        <v>7189</v>
      </c>
      <c r="I25" s="15">
        <v>50</v>
      </c>
      <c r="J25" s="15">
        <v>50</v>
      </c>
      <c r="K25" s="15">
        <v>12</v>
      </c>
      <c r="L25" s="15">
        <v>6</v>
      </c>
      <c r="M25" s="79">
        <v>7.5</v>
      </c>
      <c r="N25" s="101">
        <v>7.5</v>
      </c>
      <c r="O25" s="63">
        <v>2530</v>
      </c>
      <c r="P25" s="64">
        <f>Table22457891011234567891011121314151617181920212223242526272829303132333435363738394041424344454647484950515253545556[[#This Row],[PEMBULATAN]]*O25</f>
        <v>18975</v>
      </c>
    </row>
    <row r="26" spans="1:16" ht="26.25" customHeight="1" x14ac:dyDescent="0.2">
      <c r="A26" s="13"/>
      <c r="B26" s="73"/>
      <c r="C26" s="71" t="s">
        <v>7212</v>
      </c>
      <c r="D26" s="76" t="s">
        <v>69</v>
      </c>
      <c r="E26" s="12" t="s">
        <v>65</v>
      </c>
      <c r="F26" s="74" t="s">
        <v>523</v>
      </c>
      <c r="G26" s="12">
        <v>44500</v>
      </c>
      <c r="H26" s="75" t="s">
        <v>7189</v>
      </c>
      <c r="I26" s="15">
        <v>45</v>
      </c>
      <c r="J26" s="15">
        <v>35</v>
      </c>
      <c r="K26" s="15">
        <v>20</v>
      </c>
      <c r="L26" s="15">
        <v>3</v>
      </c>
      <c r="M26" s="79">
        <v>7.875</v>
      </c>
      <c r="N26" s="101">
        <v>7.875</v>
      </c>
      <c r="O26" s="63">
        <v>2530</v>
      </c>
      <c r="P26" s="64">
        <f>Table22457891011234567891011121314151617181920212223242526272829303132333435363738394041424344454647484950515253545556[[#This Row],[PEMBULATAN]]*O26</f>
        <v>19923.75</v>
      </c>
    </row>
    <row r="27" spans="1:16" ht="26.25" customHeight="1" x14ac:dyDescent="0.2">
      <c r="A27" s="13"/>
      <c r="B27" s="73"/>
      <c r="C27" s="71" t="s">
        <v>7213</v>
      </c>
      <c r="D27" s="76" t="s">
        <v>69</v>
      </c>
      <c r="E27" s="12" t="s">
        <v>65</v>
      </c>
      <c r="F27" s="74" t="s">
        <v>523</v>
      </c>
      <c r="G27" s="12">
        <v>44500</v>
      </c>
      <c r="H27" s="75" t="s">
        <v>7189</v>
      </c>
      <c r="I27" s="15">
        <v>58</v>
      </c>
      <c r="J27" s="15">
        <v>35</v>
      </c>
      <c r="K27" s="15">
        <v>25</v>
      </c>
      <c r="L27" s="15">
        <v>5</v>
      </c>
      <c r="M27" s="79">
        <v>12.6875</v>
      </c>
      <c r="N27" s="101">
        <v>12.6875</v>
      </c>
      <c r="O27" s="63">
        <v>2530</v>
      </c>
      <c r="P27" s="64">
        <f>Table22457891011234567891011121314151617181920212223242526272829303132333435363738394041424344454647484950515253545556[[#This Row],[PEMBULATAN]]*O27</f>
        <v>32099.375</v>
      </c>
    </row>
    <row r="28" spans="1:16" ht="26.25" customHeight="1" x14ac:dyDescent="0.2">
      <c r="A28" s="13"/>
      <c r="B28" s="73"/>
      <c r="C28" s="71" t="s">
        <v>7214</v>
      </c>
      <c r="D28" s="76" t="s">
        <v>69</v>
      </c>
      <c r="E28" s="12" t="s">
        <v>65</v>
      </c>
      <c r="F28" s="74" t="s">
        <v>523</v>
      </c>
      <c r="G28" s="12">
        <v>44500</v>
      </c>
      <c r="H28" s="75" t="s">
        <v>7189</v>
      </c>
      <c r="I28" s="15">
        <v>75</v>
      </c>
      <c r="J28" s="15">
        <v>24</v>
      </c>
      <c r="K28" s="15">
        <v>22</v>
      </c>
      <c r="L28" s="15">
        <v>10</v>
      </c>
      <c r="M28" s="79">
        <v>9.9</v>
      </c>
      <c r="N28" s="101">
        <v>10</v>
      </c>
      <c r="O28" s="63">
        <v>2530</v>
      </c>
      <c r="P28" s="64">
        <f>Table22457891011234567891011121314151617181920212223242526272829303132333435363738394041424344454647484950515253545556[[#This Row],[PEMBULATAN]]*O28</f>
        <v>25300</v>
      </c>
    </row>
    <row r="29" spans="1:16" ht="26.25" customHeight="1" x14ac:dyDescent="0.2">
      <c r="A29" s="13"/>
      <c r="B29" s="73"/>
      <c r="C29" s="71" t="s">
        <v>7215</v>
      </c>
      <c r="D29" s="76" t="s">
        <v>69</v>
      </c>
      <c r="E29" s="12" t="s">
        <v>65</v>
      </c>
      <c r="F29" s="74" t="s">
        <v>523</v>
      </c>
      <c r="G29" s="12">
        <v>44500</v>
      </c>
      <c r="H29" s="75" t="s">
        <v>7189</v>
      </c>
      <c r="I29" s="15">
        <v>75</v>
      </c>
      <c r="J29" s="15">
        <v>60</v>
      </c>
      <c r="K29" s="15">
        <v>10</v>
      </c>
      <c r="L29" s="15">
        <v>6</v>
      </c>
      <c r="M29" s="79">
        <v>11.25</v>
      </c>
      <c r="N29" s="101">
        <v>11.25</v>
      </c>
      <c r="O29" s="63">
        <v>2530</v>
      </c>
      <c r="P29" s="64">
        <f>Table22457891011234567891011121314151617181920212223242526272829303132333435363738394041424344454647484950515253545556[[#This Row],[PEMBULATAN]]*O29</f>
        <v>28462.5</v>
      </c>
    </row>
    <row r="30" spans="1:16" ht="26.25" customHeight="1" x14ac:dyDescent="0.2">
      <c r="A30" s="13"/>
      <c r="B30" s="73"/>
      <c r="C30" s="71" t="s">
        <v>7216</v>
      </c>
      <c r="D30" s="76" t="s">
        <v>69</v>
      </c>
      <c r="E30" s="12" t="s">
        <v>65</v>
      </c>
      <c r="F30" s="74" t="s">
        <v>523</v>
      </c>
      <c r="G30" s="12">
        <v>44500</v>
      </c>
      <c r="H30" s="75" t="s">
        <v>7189</v>
      </c>
      <c r="I30" s="15">
        <v>60</v>
      </c>
      <c r="J30" s="15">
        <v>50</v>
      </c>
      <c r="K30" s="15">
        <v>14</v>
      </c>
      <c r="L30" s="15">
        <v>9</v>
      </c>
      <c r="M30" s="79">
        <v>10.5</v>
      </c>
      <c r="N30" s="101">
        <v>10.5</v>
      </c>
      <c r="O30" s="63">
        <v>2530</v>
      </c>
      <c r="P30" s="64">
        <f>Table22457891011234567891011121314151617181920212223242526272829303132333435363738394041424344454647484950515253545556[[#This Row],[PEMBULATAN]]*O30</f>
        <v>26565</v>
      </c>
    </row>
    <row r="31" spans="1:16" ht="26.25" customHeight="1" x14ac:dyDescent="0.2">
      <c r="A31" s="13"/>
      <c r="B31" s="73"/>
      <c r="C31" s="71" t="s">
        <v>7217</v>
      </c>
      <c r="D31" s="76" t="s">
        <v>69</v>
      </c>
      <c r="E31" s="12" t="s">
        <v>65</v>
      </c>
      <c r="F31" s="74" t="s">
        <v>523</v>
      </c>
      <c r="G31" s="12">
        <v>44500</v>
      </c>
      <c r="H31" s="75" t="s">
        <v>7189</v>
      </c>
      <c r="I31" s="15">
        <v>66</v>
      </c>
      <c r="J31" s="15">
        <v>60</v>
      </c>
      <c r="K31" s="15">
        <v>20</v>
      </c>
      <c r="L31" s="15">
        <v>7</v>
      </c>
      <c r="M31" s="79">
        <v>19.8</v>
      </c>
      <c r="N31" s="101">
        <v>19.8</v>
      </c>
      <c r="O31" s="63">
        <v>2530</v>
      </c>
      <c r="P31" s="64">
        <f>Table22457891011234567891011121314151617181920212223242526272829303132333435363738394041424344454647484950515253545556[[#This Row],[PEMBULATAN]]*O31</f>
        <v>50094</v>
      </c>
    </row>
    <row r="32" spans="1:16" ht="26.25" customHeight="1" x14ac:dyDescent="0.2">
      <c r="A32" s="13"/>
      <c r="B32" s="73"/>
      <c r="C32" s="71" t="s">
        <v>7218</v>
      </c>
      <c r="D32" s="76" t="s">
        <v>69</v>
      </c>
      <c r="E32" s="12" t="s">
        <v>65</v>
      </c>
      <c r="F32" s="74" t="s">
        <v>523</v>
      </c>
      <c r="G32" s="12">
        <v>44500</v>
      </c>
      <c r="H32" s="75" t="s">
        <v>7189</v>
      </c>
      <c r="I32" s="15">
        <v>54</v>
      </c>
      <c r="J32" s="15">
        <v>35</v>
      </c>
      <c r="K32" s="15">
        <v>25</v>
      </c>
      <c r="L32" s="15">
        <v>3</v>
      </c>
      <c r="M32" s="79">
        <v>11.8125</v>
      </c>
      <c r="N32" s="101">
        <v>11.8125</v>
      </c>
      <c r="O32" s="63">
        <v>2530</v>
      </c>
      <c r="P32" s="64">
        <f>Table22457891011234567891011121314151617181920212223242526272829303132333435363738394041424344454647484950515253545556[[#This Row],[PEMBULATAN]]*O32</f>
        <v>29885.625</v>
      </c>
    </row>
    <row r="33" spans="1:16" ht="26.25" customHeight="1" x14ac:dyDescent="0.2">
      <c r="A33" s="13"/>
      <c r="B33" s="73"/>
      <c r="C33" s="71" t="s">
        <v>7219</v>
      </c>
      <c r="D33" s="76" t="s">
        <v>69</v>
      </c>
      <c r="E33" s="12" t="s">
        <v>65</v>
      </c>
      <c r="F33" s="74" t="s">
        <v>523</v>
      </c>
      <c r="G33" s="12">
        <v>44500</v>
      </c>
      <c r="H33" s="75" t="s">
        <v>7189</v>
      </c>
      <c r="I33" s="15">
        <v>35</v>
      </c>
      <c r="J33" s="15">
        <v>38</v>
      </c>
      <c r="K33" s="15">
        <v>30</v>
      </c>
      <c r="L33" s="15">
        <v>17</v>
      </c>
      <c r="M33" s="79">
        <v>9.9749999999999996</v>
      </c>
      <c r="N33" s="101">
        <v>17</v>
      </c>
      <c r="O33" s="63">
        <v>2530</v>
      </c>
      <c r="P33" s="64">
        <f>Table22457891011234567891011121314151617181920212223242526272829303132333435363738394041424344454647484950515253545556[[#This Row],[PEMBULATAN]]*O33</f>
        <v>43010</v>
      </c>
    </row>
    <row r="34" spans="1:16" ht="26.25" customHeight="1" x14ac:dyDescent="0.2">
      <c r="A34" s="13"/>
      <c r="B34" s="73"/>
      <c r="C34" s="71" t="s">
        <v>7220</v>
      </c>
      <c r="D34" s="76" t="s">
        <v>69</v>
      </c>
      <c r="E34" s="12" t="s">
        <v>65</v>
      </c>
      <c r="F34" s="74" t="s">
        <v>523</v>
      </c>
      <c r="G34" s="12">
        <v>44500</v>
      </c>
      <c r="H34" s="75" t="s">
        <v>7189</v>
      </c>
      <c r="I34" s="15">
        <v>42</v>
      </c>
      <c r="J34" s="15">
        <v>41</v>
      </c>
      <c r="K34" s="15">
        <v>20</v>
      </c>
      <c r="L34" s="15">
        <v>3</v>
      </c>
      <c r="M34" s="79">
        <v>8.61</v>
      </c>
      <c r="N34" s="101">
        <v>8.61</v>
      </c>
      <c r="O34" s="63">
        <v>2530</v>
      </c>
      <c r="P34" s="64">
        <f>Table22457891011234567891011121314151617181920212223242526272829303132333435363738394041424344454647484950515253545556[[#This Row],[PEMBULATAN]]*O34</f>
        <v>21783.3</v>
      </c>
    </row>
    <row r="35" spans="1:16" ht="26.25" customHeight="1" x14ac:dyDescent="0.2">
      <c r="A35" s="13"/>
      <c r="B35" s="73"/>
      <c r="C35" s="71" t="s">
        <v>7221</v>
      </c>
      <c r="D35" s="76" t="s">
        <v>69</v>
      </c>
      <c r="E35" s="12" t="s">
        <v>65</v>
      </c>
      <c r="F35" s="74" t="s">
        <v>523</v>
      </c>
      <c r="G35" s="12">
        <v>44500</v>
      </c>
      <c r="H35" s="75" t="s">
        <v>7189</v>
      </c>
      <c r="I35" s="15">
        <v>58</v>
      </c>
      <c r="J35" s="15">
        <v>62</v>
      </c>
      <c r="K35" s="15">
        <v>11</v>
      </c>
      <c r="L35" s="15">
        <v>15</v>
      </c>
      <c r="M35" s="79">
        <v>9.8889999999999993</v>
      </c>
      <c r="N35" s="101">
        <v>15</v>
      </c>
      <c r="O35" s="63">
        <v>2530</v>
      </c>
      <c r="P35" s="64">
        <f>Table22457891011234567891011121314151617181920212223242526272829303132333435363738394041424344454647484950515253545556[[#This Row],[PEMBULATAN]]*O35</f>
        <v>37950</v>
      </c>
    </row>
    <row r="36" spans="1:16" ht="26.25" customHeight="1" x14ac:dyDescent="0.2">
      <c r="A36" s="13"/>
      <c r="B36" s="73"/>
      <c r="C36" s="71" t="s">
        <v>7222</v>
      </c>
      <c r="D36" s="76" t="s">
        <v>69</v>
      </c>
      <c r="E36" s="12" t="s">
        <v>65</v>
      </c>
      <c r="F36" s="74" t="s">
        <v>523</v>
      </c>
      <c r="G36" s="12">
        <v>44500</v>
      </c>
      <c r="H36" s="75" t="s">
        <v>7189</v>
      </c>
      <c r="I36" s="15">
        <v>92</v>
      </c>
      <c r="J36" s="15">
        <v>45</v>
      </c>
      <c r="K36" s="15">
        <v>30</v>
      </c>
      <c r="L36" s="15">
        <v>19</v>
      </c>
      <c r="M36" s="79">
        <v>31.05</v>
      </c>
      <c r="N36" s="101">
        <v>31.05</v>
      </c>
      <c r="O36" s="63">
        <v>2530</v>
      </c>
      <c r="P36" s="64">
        <f>Table22457891011234567891011121314151617181920212223242526272829303132333435363738394041424344454647484950515253545556[[#This Row],[PEMBULATAN]]*O36</f>
        <v>78556.5</v>
      </c>
    </row>
    <row r="37" spans="1:16" ht="26.25" customHeight="1" x14ac:dyDescent="0.2">
      <c r="A37" s="13"/>
      <c r="B37" s="73"/>
      <c r="C37" s="71" t="s">
        <v>7223</v>
      </c>
      <c r="D37" s="76" t="s">
        <v>69</v>
      </c>
      <c r="E37" s="12" t="s">
        <v>65</v>
      </c>
      <c r="F37" s="74" t="s">
        <v>523</v>
      </c>
      <c r="G37" s="12">
        <v>44500</v>
      </c>
      <c r="H37" s="75" t="s">
        <v>7189</v>
      </c>
      <c r="I37" s="15">
        <v>62</v>
      </c>
      <c r="J37" s="15">
        <v>53</v>
      </c>
      <c r="K37" s="15">
        <v>22</v>
      </c>
      <c r="L37" s="15">
        <v>4</v>
      </c>
      <c r="M37" s="79">
        <v>18.073</v>
      </c>
      <c r="N37" s="101">
        <v>18.073</v>
      </c>
      <c r="O37" s="63">
        <v>2530</v>
      </c>
      <c r="P37" s="64">
        <f>Table22457891011234567891011121314151617181920212223242526272829303132333435363738394041424344454647484950515253545556[[#This Row],[PEMBULATAN]]*O37</f>
        <v>45724.69</v>
      </c>
    </row>
    <row r="38" spans="1:16" ht="26.25" customHeight="1" x14ac:dyDescent="0.2">
      <c r="A38" s="13"/>
      <c r="B38" s="73"/>
      <c r="C38" s="71" t="s">
        <v>7224</v>
      </c>
      <c r="D38" s="76" t="s">
        <v>69</v>
      </c>
      <c r="E38" s="12" t="s">
        <v>65</v>
      </c>
      <c r="F38" s="74" t="s">
        <v>523</v>
      </c>
      <c r="G38" s="12">
        <v>44500</v>
      </c>
      <c r="H38" s="75" t="s">
        <v>7189</v>
      </c>
      <c r="I38" s="15">
        <v>72</v>
      </c>
      <c r="J38" s="15">
        <v>45</v>
      </c>
      <c r="K38" s="15">
        <v>20</v>
      </c>
      <c r="L38" s="15">
        <v>8</v>
      </c>
      <c r="M38" s="79">
        <v>16.2</v>
      </c>
      <c r="N38" s="101">
        <v>16.2</v>
      </c>
      <c r="O38" s="63">
        <v>2530</v>
      </c>
      <c r="P38" s="64">
        <f>Table22457891011234567891011121314151617181920212223242526272829303132333435363738394041424344454647484950515253545556[[#This Row],[PEMBULATAN]]*O38</f>
        <v>40986</v>
      </c>
    </row>
    <row r="39" spans="1:16" ht="26.25" customHeight="1" x14ac:dyDescent="0.2">
      <c r="A39" s="13"/>
      <c r="B39" s="73"/>
      <c r="C39" s="71" t="s">
        <v>7225</v>
      </c>
      <c r="D39" s="76" t="s">
        <v>69</v>
      </c>
      <c r="E39" s="12" t="s">
        <v>65</v>
      </c>
      <c r="F39" s="74" t="s">
        <v>523</v>
      </c>
      <c r="G39" s="12">
        <v>44500</v>
      </c>
      <c r="H39" s="75" t="s">
        <v>7189</v>
      </c>
      <c r="I39" s="15">
        <v>52</v>
      </c>
      <c r="J39" s="15">
        <v>30</v>
      </c>
      <c r="K39" s="15">
        <v>23</v>
      </c>
      <c r="L39" s="15">
        <v>10</v>
      </c>
      <c r="M39" s="79">
        <v>8.9700000000000006</v>
      </c>
      <c r="N39" s="101">
        <v>10</v>
      </c>
      <c r="O39" s="63">
        <v>2530</v>
      </c>
      <c r="P39" s="64">
        <f>Table22457891011234567891011121314151617181920212223242526272829303132333435363738394041424344454647484950515253545556[[#This Row],[PEMBULATAN]]*O39</f>
        <v>25300</v>
      </c>
    </row>
    <row r="40" spans="1:16" ht="26.25" customHeight="1" x14ac:dyDescent="0.2">
      <c r="A40" s="13"/>
      <c r="B40" s="73"/>
      <c r="C40" s="71" t="s">
        <v>7226</v>
      </c>
      <c r="D40" s="76" t="s">
        <v>69</v>
      </c>
      <c r="E40" s="12" t="s">
        <v>65</v>
      </c>
      <c r="F40" s="74" t="s">
        <v>523</v>
      </c>
      <c r="G40" s="12">
        <v>44500</v>
      </c>
      <c r="H40" s="75" t="s">
        <v>7189</v>
      </c>
      <c r="I40" s="15">
        <v>79</v>
      </c>
      <c r="J40" s="15">
        <v>56</v>
      </c>
      <c r="K40" s="15">
        <v>31</v>
      </c>
      <c r="L40" s="15">
        <v>21</v>
      </c>
      <c r="M40" s="79">
        <v>34.286000000000001</v>
      </c>
      <c r="N40" s="101">
        <v>34.286000000000001</v>
      </c>
      <c r="O40" s="63">
        <v>2530</v>
      </c>
      <c r="P40" s="64">
        <f>Table22457891011234567891011121314151617181920212223242526272829303132333435363738394041424344454647484950515253545556[[#This Row],[PEMBULATAN]]*O40</f>
        <v>86743.58</v>
      </c>
    </row>
    <row r="41" spans="1:16" ht="26.25" customHeight="1" x14ac:dyDescent="0.2">
      <c r="A41" s="13"/>
      <c r="B41" s="73"/>
      <c r="C41" s="71" t="s">
        <v>7227</v>
      </c>
      <c r="D41" s="76" t="s">
        <v>69</v>
      </c>
      <c r="E41" s="12" t="s">
        <v>65</v>
      </c>
      <c r="F41" s="74" t="s">
        <v>523</v>
      </c>
      <c r="G41" s="12">
        <v>44500</v>
      </c>
      <c r="H41" s="75" t="s">
        <v>7189</v>
      </c>
      <c r="I41" s="15">
        <v>66</v>
      </c>
      <c r="J41" s="15">
        <v>55</v>
      </c>
      <c r="K41" s="15">
        <v>22</v>
      </c>
      <c r="L41" s="15">
        <v>8</v>
      </c>
      <c r="M41" s="79">
        <v>19.965</v>
      </c>
      <c r="N41" s="101">
        <v>19.965</v>
      </c>
      <c r="O41" s="63">
        <v>2530</v>
      </c>
      <c r="P41" s="64">
        <f>Table22457891011234567891011121314151617181920212223242526272829303132333435363738394041424344454647484950515253545556[[#This Row],[PEMBULATAN]]*O41</f>
        <v>50511.45</v>
      </c>
    </row>
    <row r="42" spans="1:16" ht="26.25" customHeight="1" x14ac:dyDescent="0.2">
      <c r="A42" s="13"/>
      <c r="B42" s="73"/>
      <c r="C42" s="71" t="s">
        <v>7228</v>
      </c>
      <c r="D42" s="76" t="s">
        <v>69</v>
      </c>
      <c r="E42" s="12" t="s">
        <v>65</v>
      </c>
      <c r="F42" s="74" t="s">
        <v>523</v>
      </c>
      <c r="G42" s="12">
        <v>44500</v>
      </c>
      <c r="H42" s="75" t="s">
        <v>7189</v>
      </c>
      <c r="I42" s="15">
        <v>56</v>
      </c>
      <c r="J42" s="15">
        <v>44</v>
      </c>
      <c r="K42" s="15">
        <v>10</v>
      </c>
      <c r="L42" s="15">
        <v>2</v>
      </c>
      <c r="M42" s="79">
        <v>6.16</v>
      </c>
      <c r="N42" s="101">
        <v>6</v>
      </c>
      <c r="O42" s="63">
        <v>2530</v>
      </c>
      <c r="P42" s="64">
        <f>Table22457891011234567891011121314151617181920212223242526272829303132333435363738394041424344454647484950515253545556[[#This Row],[PEMBULATAN]]*O42</f>
        <v>15180</v>
      </c>
    </row>
    <row r="43" spans="1:16" ht="26.25" customHeight="1" x14ac:dyDescent="0.2">
      <c r="A43" s="13"/>
      <c r="B43" s="73"/>
      <c r="C43" s="71" t="s">
        <v>7229</v>
      </c>
      <c r="D43" s="76" t="s">
        <v>69</v>
      </c>
      <c r="E43" s="12" t="s">
        <v>65</v>
      </c>
      <c r="F43" s="74" t="s">
        <v>523</v>
      </c>
      <c r="G43" s="12">
        <v>44500</v>
      </c>
      <c r="H43" s="75" t="s">
        <v>7189</v>
      </c>
      <c r="I43" s="15">
        <v>88</v>
      </c>
      <c r="J43" s="15">
        <v>62</v>
      </c>
      <c r="K43" s="15">
        <v>23</v>
      </c>
      <c r="L43" s="15">
        <v>14</v>
      </c>
      <c r="M43" s="79">
        <v>31.372</v>
      </c>
      <c r="N43" s="101">
        <v>32</v>
      </c>
      <c r="O43" s="63">
        <v>2530</v>
      </c>
      <c r="P43" s="64">
        <f>Table22457891011234567891011121314151617181920212223242526272829303132333435363738394041424344454647484950515253545556[[#This Row],[PEMBULATAN]]*O43</f>
        <v>80960</v>
      </c>
    </row>
    <row r="44" spans="1:16" ht="26.25" customHeight="1" x14ac:dyDescent="0.2">
      <c r="A44" s="13"/>
      <c r="B44" s="73"/>
      <c r="C44" s="71" t="s">
        <v>7230</v>
      </c>
      <c r="D44" s="76" t="s">
        <v>69</v>
      </c>
      <c r="E44" s="12" t="s">
        <v>65</v>
      </c>
      <c r="F44" s="74" t="s">
        <v>523</v>
      </c>
      <c r="G44" s="12">
        <v>44500</v>
      </c>
      <c r="H44" s="75" t="s">
        <v>7189</v>
      </c>
      <c r="I44" s="15">
        <v>81</v>
      </c>
      <c r="J44" s="15">
        <v>30</v>
      </c>
      <c r="K44" s="15">
        <v>26</v>
      </c>
      <c r="L44" s="15">
        <v>3</v>
      </c>
      <c r="M44" s="79">
        <v>15.795</v>
      </c>
      <c r="N44" s="101">
        <v>15.795</v>
      </c>
      <c r="O44" s="63">
        <v>2530</v>
      </c>
      <c r="P44" s="64">
        <f>Table22457891011234567891011121314151617181920212223242526272829303132333435363738394041424344454647484950515253545556[[#This Row],[PEMBULATAN]]*O44</f>
        <v>39961.35</v>
      </c>
    </row>
    <row r="45" spans="1:16" ht="26.25" customHeight="1" x14ac:dyDescent="0.2">
      <c r="A45" s="13"/>
      <c r="B45" s="73"/>
      <c r="C45" s="71" t="s">
        <v>7231</v>
      </c>
      <c r="D45" s="76" t="s">
        <v>69</v>
      </c>
      <c r="E45" s="12" t="s">
        <v>65</v>
      </c>
      <c r="F45" s="74" t="s">
        <v>523</v>
      </c>
      <c r="G45" s="12">
        <v>44500</v>
      </c>
      <c r="H45" s="75" t="s">
        <v>7189</v>
      </c>
      <c r="I45" s="15">
        <v>92</v>
      </c>
      <c r="J45" s="15">
        <v>50</v>
      </c>
      <c r="K45" s="15">
        <v>29</v>
      </c>
      <c r="L45" s="15">
        <v>24</v>
      </c>
      <c r="M45" s="79">
        <v>33.35</v>
      </c>
      <c r="N45" s="101">
        <v>34</v>
      </c>
      <c r="O45" s="63">
        <v>2530</v>
      </c>
      <c r="P45" s="64">
        <f>Table22457891011234567891011121314151617181920212223242526272829303132333435363738394041424344454647484950515253545556[[#This Row],[PEMBULATAN]]*O45</f>
        <v>86020</v>
      </c>
    </row>
    <row r="46" spans="1:16" ht="26.25" customHeight="1" x14ac:dyDescent="0.2">
      <c r="A46" s="13"/>
      <c r="B46" s="73"/>
      <c r="C46" s="71" t="s">
        <v>7232</v>
      </c>
      <c r="D46" s="76" t="s">
        <v>69</v>
      </c>
      <c r="E46" s="12" t="s">
        <v>65</v>
      </c>
      <c r="F46" s="74" t="s">
        <v>523</v>
      </c>
      <c r="G46" s="12">
        <v>44500</v>
      </c>
      <c r="H46" s="75" t="s">
        <v>7189</v>
      </c>
      <c r="I46" s="15">
        <v>76</v>
      </c>
      <c r="J46" s="15">
        <v>52</v>
      </c>
      <c r="K46" s="15">
        <v>30</v>
      </c>
      <c r="L46" s="15">
        <v>10</v>
      </c>
      <c r="M46" s="79">
        <v>29.64</v>
      </c>
      <c r="N46" s="101">
        <v>29.64</v>
      </c>
      <c r="O46" s="63">
        <v>2530</v>
      </c>
      <c r="P46" s="64">
        <f>Table22457891011234567891011121314151617181920212223242526272829303132333435363738394041424344454647484950515253545556[[#This Row],[PEMBULATAN]]*O46</f>
        <v>74989.2</v>
      </c>
    </row>
    <row r="47" spans="1:16" ht="26.25" customHeight="1" x14ac:dyDescent="0.2">
      <c r="A47" s="13"/>
      <c r="B47" s="73"/>
      <c r="C47" s="71" t="s">
        <v>7233</v>
      </c>
      <c r="D47" s="76" t="s">
        <v>69</v>
      </c>
      <c r="E47" s="12" t="s">
        <v>65</v>
      </c>
      <c r="F47" s="74" t="s">
        <v>523</v>
      </c>
      <c r="G47" s="12">
        <v>44500</v>
      </c>
      <c r="H47" s="75" t="s">
        <v>7189</v>
      </c>
      <c r="I47" s="15">
        <v>85</v>
      </c>
      <c r="J47" s="15">
        <v>60</v>
      </c>
      <c r="K47" s="15">
        <v>28</v>
      </c>
      <c r="L47" s="15">
        <v>18</v>
      </c>
      <c r="M47" s="79">
        <v>35.700000000000003</v>
      </c>
      <c r="N47" s="101">
        <v>35.700000000000003</v>
      </c>
      <c r="O47" s="63">
        <v>2530</v>
      </c>
      <c r="P47" s="64">
        <f>Table22457891011234567891011121314151617181920212223242526272829303132333435363738394041424344454647484950515253545556[[#This Row],[PEMBULATAN]]*O47</f>
        <v>90321</v>
      </c>
    </row>
    <row r="48" spans="1:16" ht="26.25" customHeight="1" x14ac:dyDescent="0.2">
      <c r="A48" s="13"/>
      <c r="B48" s="73"/>
      <c r="C48" s="71" t="s">
        <v>7234</v>
      </c>
      <c r="D48" s="76" t="s">
        <v>69</v>
      </c>
      <c r="E48" s="12" t="s">
        <v>65</v>
      </c>
      <c r="F48" s="74" t="s">
        <v>523</v>
      </c>
      <c r="G48" s="12">
        <v>44500</v>
      </c>
      <c r="H48" s="75" t="s">
        <v>7189</v>
      </c>
      <c r="I48" s="15">
        <v>80</v>
      </c>
      <c r="J48" s="15">
        <v>56</v>
      </c>
      <c r="K48" s="15">
        <v>23</v>
      </c>
      <c r="L48" s="15">
        <v>9</v>
      </c>
      <c r="M48" s="79">
        <v>25.76</v>
      </c>
      <c r="N48" s="101">
        <v>25.76</v>
      </c>
      <c r="O48" s="63">
        <v>2530</v>
      </c>
      <c r="P48" s="64">
        <f>Table22457891011234567891011121314151617181920212223242526272829303132333435363738394041424344454647484950515253545556[[#This Row],[PEMBULATAN]]*O48</f>
        <v>65172.800000000003</v>
      </c>
    </row>
    <row r="49" spans="1:16" ht="26.25" customHeight="1" x14ac:dyDescent="0.2">
      <c r="A49" s="13"/>
      <c r="B49" s="73"/>
      <c r="C49" s="71" t="s">
        <v>7235</v>
      </c>
      <c r="D49" s="76" t="s">
        <v>69</v>
      </c>
      <c r="E49" s="12" t="s">
        <v>65</v>
      </c>
      <c r="F49" s="74" t="s">
        <v>523</v>
      </c>
      <c r="G49" s="12">
        <v>44500</v>
      </c>
      <c r="H49" s="75" t="s">
        <v>7189</v>
      </c>
      <c r="I49" s="15">
        <v>72</v>
      </c>
      <c r="J49" s="15">
        <v>54</v>
      </c>
      <c r="K49" s="15">
        <v>30</v>
      </c>
      <c r="L49" s="15">
        <v>9</v>
      </c>
      <c r="M49" s="79">
        <v>29.16</v>
      </c>
      <c r="N49" s="101">
        <v>29.16</v>
      </c>
      <c r="O49" s="63">
        <v>2530</v>
      </c>
      <c r="P49" s="64">
        <f>Table22457891011234567891011121314151617181920212223242526272829303132333435363738394041424344454647484950515253545556[[#This Row],[PEMBULATAN]]*O49</f>
        <v>73774.8</v>
      </c>
    </row>
    <row r="50" spans="1:16" ht="26.25" customHeight="1" x14ac:dyDescent="0.2">
      <c r="A50" s="13"/>
      <c r="B50" s="73"/>
      <c r="C50" s="71" t="s">
        <v>7236</v>
      </c>
      <c r="D50" s="76" t="s">
        <v>69</v>
      </c>
      <c r="E50" s="12" t="s">
        <v>65</v>
      </c>
      <c r="F50" s="74" t="s">
        <v>523</v>
      </c>
      <c r="G50" s="12">
        <v>44500</v>
      </c>
      <c r="H50" s="75" t="s">
        <v>7189</v>
      </c>
      <c r="I50" s="15">
        <v>116</v>
      </c>
      <c r="J50" s="15">
        <v>40</v>
      </c>
      <c r="K50" s="15">
        <v>2</v>
      </c>
      <c r="L50" s="15">
        <v>8</v>
      </c>
      <c r="M50" s="79">
        <v>2.3199999999999998</v>
      </c>
      <c r="N50" s="101">
        <v>8</v>
      </c>
      <c r="O50" s="63">
        <v>2530</v>
      </c>
      <c r="P50" s="64">
        <f>Table22457891011234567891011121314151617181920212223242526272829303132333435363738394041424344454647484950515253545556[[#This Row],[PEMBULATAN]]*O50</f>
        <v>20240</v>
      </c>
    </row>
    <row r="51" spans="1:16" ht="26.25" customHeight="1" x14ac:dyDescent="0.2">
      <c r="A51" s="13"/>
      <c r="B51" s="73"/>
      <c r="C51" s="71" t="s">
        <v>7237</v>
      </c>
      <c r="D51" s="76" t="s">
        <v>69</v>
      </c>
      <c r="E51" s="12" t="s">
        <v>65</v>
      </c>
      <c r="F51" s="74" t="s">
        <v>523</v>
      </c>
      <c r="G51" s="12">
        <v>44500</v>
      </c>
      <c r="H51" s="75" t="s">
        <v>7189</v>
      </c>
      <c r="I51" s="15">
        <v>72</v>
      </c>
      <c r="J51" s="15">
        <v>55</v>
      </c>
      <c r="K51" s="15">
        <v>24</v>
      </c>
      <c r="L51" s="15">
        <v>9</v>
      </c>
      <c r="M51" s="79">
        <v>23.76</v>
      </c>
      <c r="N51" s="101">
        <v>23.76</v>
      </c>
      <c r="O51" s="63">
        <v>2530</v>
      </c>
      <c r="P51" s="64">
        <f>Table22457891011234567891011121314151617181920212223242526272829303132333435363738394041424344454647484950515253545556[[#This Row],[PEMBULATAN]]*O51</f>
        <v>60112.800000000003</v>
      </c>
    </row>
    <row r="52" spans="1:16" ht="26.25" customHeight="1" x14ac:dyDescent="0.2">
      <c r="A52" s="13"/>
      <c r="B52" s="73"/>
      <c r="C52" s="71" t="s">
        <v>7238</v>
      </c>
      <c r="D52" s="76" t="s">
        <v>69</v>
      </c>
      <c r="E52" s="12" t="s">
        <v>65</v>
      </c>
      <c r="F52" s="74" t="s">
        <v>523</v>
      </c>
      <c r="G52" s="12">
        <v>44500</v>
      </c>
      <c r="H52" s="75" t="s">
        <v>7189</v>
      </c>
      <c r="I52" s="15">
        <v>72</v>
      </c>
      <c r="J52" s="15">
        <v>44</v>
      </c>
      <c r="K52" s="15">
        <v>20</v>
      </c>
      <c r="L52" s="15">
        <v>8</v>
      </c>
      <c r="M52" s="79">
        <v>15.84</v>
      </c>
      <c r="N52" s="101">
        <v>16</v>
      </c>
      <c r="O52" s="63">
        <v>2530</v>
      </c>
      <c r="P52" s="64">
        <f>Table22457891011234567891011121314151617181920212223242526272829303132333435363738394041424344454647484950515253545556[[#This Row],[PEMBULATAN]]*O52</f>
        <v>40480</v>
      </c>
    </row>
    <row r="53" spans="1:16" ht="26.25" customHeight="1" x14ac:dyDescent="0.2">
      <c r="A53" s="13"/>
      <c r="B53" s="73"/>
      <c r="C53" s="71" t="s">
        <v>7239</v>
      </c>
      <c r="D53" s="76" t="s">
        <v>69</v>
      </c>
      <c r="E53" s="12" t="s">
        <v>65</v>
      </c>
      <c r="F53" s="74" t="s">
        <v>523</v>
      </c>
      <c r="G53" s="12">
        <v>44500</v>
      </c>
      <c r="H53" s="75" t="s">
        <v>7189</v>
      </c>
      <c r="I53" s="15">
        <v>91</v>
      </c>
      <c r="J53" s="15">
        <v>52</v>
      </c>
      <c r="K53" s="15">
        <v>30</v>
      </c>
      <c r="L53" s="15">
        <v>8</v>
      </c>
      <c r="M53" s="79">
        <v>35.49</v>
      </c>
      <c r="N53" s="101">
        <v>36</v>
      </c>
      <c r="O53" s="63">
        <v>2530</v>
      </c>
      <c r="P53" s="64">
        <f>Table22457891011234567891011121314151617181920212223242526272829303132333435363738394041424344454647484950515253545556[[#This Row],[PEMBULATAN]]*O53</f>
        <v>91080</v>
      </c>
    </row>
    <row r="54" spans="1:16" ht="26.25" customHeight="1" x14ac:dyDescent="0.2">
      <c r="A54" s="13"/>
      <c r="B54" s="73"/>
      <c r="C54" s="71" t="s">
        <v>7240</v>
      </c>
      <c r="D54" s="76" t="s">
        <v>69</v>
      </c>
      <c r="E54" s="12" t="s">
        <v>65</v>
      </c>
      <c r="F54" s="74" t="s">
        <v>523</v>
      </c>
      <c r="G54" s="12">
        <v>44500</v>
      </c>
      <c r="H54" s="75" t="s">
        <v>7189</v>
      </c>
      <c r="I54" s="15">
        <v>80</v>
      </c>
      <c r="J54" s="15">
        <v>82</v>
      </c>
      <c r="K54" s="15">
        <v>20</v>
      </c>
      <c r="L54" s="15">
        <v>15</v>
      </c>
      <c r="M54" s="79">
        <v>32.799999999999997</v>
      </c>
      <c r="N54" s="101">
        <v>32.799999999999997</v>
      </c>
      <c r="O54" s="63">
        <v>2530</v>
      </c>
      <c r="P54" s="64">
        <f>Table22457891011234567891011121314151617181920212223242526272829303132333435363738394041424344454647484950515253545556[[#This Row],[PEMBULATAN]]*O54</f>
        <v>82984</v>
      </c>
    </row>
    <row r="55" spans="1:16" ht="26.25" customHeight="1" x14ac:dyDescent="0.2">
      <c r="A55" s="13"/>
      <c r="B55" s="73"/>
      <c r="C55" s="71" t="s">
        <v>7241</v>
      </c>
      <c r="D55" s="76" t="s">
        <v>69</v>
      </c>
      <c r="E55" s="12" t="s">
        <v>65</v>
      </c>
      <c r="F55" s="74" t="s">
        <v>523</v>
      </c>
      <c r="G55" s="12">
        <v>44500</v>
      </c>
      <c r="H55" s="75" t="s">
        <v>7189</v>
      </c>
      <c r="I55" s="15">
        <v>72</v>
      </c>
      <c r="J55" s="15">
        <v>41</v>
      </c>
      <c r="K55" s="15">
        <v>25</v>
      </c>
      <c r="L55" s="15">
        <v>3</v>
      </c>
      <c r="M55" s="79">
        <v>18.45</v>
      </c>
      <c r="N55" s="101">
        <v>19</v>
      </c>
      <c r="O55" s="63">
        <v>2530</v>
      </c>
      <c r="P55" s="64">
        <f>Table22457891011234567891011121314151617181920212223242526272829303132333435363738394041424344454647484950515253545556[[#This Row],[PEMBULATAN]]*O55</f>
        <v>48070</v>
      </c>
    </row>
    <row r="56" spans="1:16" ht="26.25" customHeight="1" x14ac:dyDescent="0.2">
      <c r="A56" s="13"/>
      <c r="B56" s="73"/>
      <c r="C56" s="71" t="s">
        <v>7242</v>
      </c>
      <c r="D56" s="76" t="s">
        <v>69</v>
      </c>
      <c r="E56" s="12" t="s">
        <v>65</v>
      </c>
      <c r="F56" s="74" t="s">
        <v>523</v>
      </c>
      <c r="G56" s="12">
        <v>44500</v>
      </c>
      <c r="H56" s="75" t="s">
        <v>7189</v>
      </c>
      <c r="I56" s="15">
        <v>102</v>
      </c>
      <c r="J56" s="15">
        <v>59</v>
      </c>
      <c r="K56" s="15">
        <v>30</v>
      </c>
      <c r="L56" s="15">
        <v>15</v>
      </c>
      <c r="M56" s="79">
        <v>45.134999999999998</v>
      </c>
      <c r="N56" s="101">
        <v>45.134999999999998</v>
      </c>
      <c r="O56" s="63">
        <v>2530</v>
      </c>
      <c r="P56" s="64">
        <f>Table22457891011234567891011121314151617181920212223242526272829303132333435363738394041424344454647484950515253545556[[#This Row],[PEMBULATAN]]*O56</f>
        <v>114191.54999999999</v>
      </c>
    </row>
    <row r="57" spans="1:16" ht="26.25" customHeight="1" x14ac:dyDescent="0.2">
      <c r="A57" s="13"/>
      <c r="B57" s="73"/>
      <c r="C57" s="71" t="s">
        <v>7243</v>
      </c>
      <c r="D57" s="76" t="s">
        <v>69</v>
      </c>
      <c r="E57" s="12" t="s">
        <v>65</v>
      </c>
      <c r="F57" s="74" t="s">
        <v>523</v>
      </c>
      <c r="G57" s="12">
        <v>44500</v>
      </c>
      <c r="H57" s="75" t="s">
        <v>7189</v>
      </c>
      <c r="I57" s="15">
        <v>57</v>
      </c>
      <c r="J57" s="15">
        <v>59</v>
      </c>
      <c r="K57" s="15">
        <v>15</v>
      </c>
      <c r="L57" s="15">
        <v>5</v>
      </c>
      <c r="M57" s="79">
        <v>12.61125</v>
      </c>
      <c r="N57" s="101">
        <v>12.61125</v>
      </c>
      <c r="O57" s="63">
        <v>2530</v>
      </c>
      <c r="P57" s="64">
        <f>Table22457891011234567891011121314151617181920212223242526272829303132333435363738394041424344454647484950515253545556[[#This Row],[PEMBULATAN]]*O57</f>
        <v>31906.462500000001</v>
      </c>
    </row>
    <row r="58" spans="1:16" ht="26.25" customHeight="1" x14ac:dyDescent="0.2">
      <c r="A58" s="13"/>
      <c r="B58" s="73"/>
      <c r="C58" s="71" t="s">
        <v>7244</v>
      </c>
      <c r="D58" s="76" t="s">
        <v>69</v>
      </c>
      <c r="E58" s="12" t="s">
        <v>65</v>
      </c>
      <c r="F58" s="74" t="s">
        <v>523</v>
      </c>
      <c r="G58" s="12">
        <v>44500</v>
      </c>
      <c r="H58" s="75" t="s">
        <v>7189</v>
      </c>
      <c r="I58" s="15">
        <v>91</v>
      </c>
      <c r="J58" s="15">
        <v>55</v>
      </c>
      <c r="K58" s="15">
        <v>22</v>
      </c>
      <c r="L58" s="15">
        <v>22</v>
      </c>
      <c r="M58" s="79">
        <v>27.5275</v>
      </c>
      <c r="N58" s="101">
        <v>27.5275</v>
      </c>
      <c r="O58" s="63">
        <v>2530</v>
      </c>
      <c r="P58" s="64">
        <f>Table22457891011234567891011121314151617181920212223242526272829303132333435363738394041424344454647484950515253545556[[#This Row],[PEMBULATAN]]*O58</f>
        <v>69644.574999999997</v>
      </c>
    </row>
    <row r="59" spans="1:16" ht="26.25" customHeight="1" x14ac:dyDescent="0.2">
      <c r="A59" s="13"/>
      <c r="B59" s="73"/>
      <c r="C59" s="71" t="s">
        <v>7245</v>
      </c>
      <c r="D59" s="76" t="s">
        <v>69</v>
      </c>
      <c r="E59" s="12" t="s">
        <v>65</v>
      </c>
      <c r="F59" s="74" t="s">
        <v>523</v>
      </c>
      <c r="G59" s="12">
        <v>44500</v>
      </c>
      <c r="H59" s="75" t="s">
        <v>7189</v>
      </c>
      <c r="I59" s="15">
        <v>31</v>
      </c>
      <c r="J59" s="15">
        <v>32</v>
      </c>
      <c r="K59" s="15">
        <v>25</v>
      </c>
      <c r="L59" s="15">
        <v>4</v>
      </c>
      <c r="M59" s="79">
        <v>6.2</v>
      </c>
      <c r="N59" s="101">
        <v>6.2</v>
      </c>
      <c r="O59" s="63">
        <v>2530</v>
      </c>
      <c r="P59" s="64">
        <f>Table22457891011234567891011121314151617181920212223242526272829303132333435363738394041424344454647484950515253545556[[#This Row],[PEMBULATAN]]*O59</f>
        <v>15686</v>
      </c>
    </row>
    <row r="60" spans="1:16" ht="26.25" customHeight="1" x14ac:dyDescent="0.2">
      <c r="A60" s="13"/>
      <c r="B60" s="73"/>
      <c r="C60" s="71" t="s">
        <v>7246</v>
      </c>
      <c r="D60" s="76" t="s">
        <v>69</v>
      </c>
      <c r="E60" s="12" t="s">
        <v>65</v>
      </c>
      <c r="F60" s="74" t="s">
        <v>523</v>
      </c>
      <c r="G60" s="12">
        <v>44500</v>
      </c>
      <c r="H60" s="75" t="s">
        <v>7189</v>
      </c>
      <c r="I60" s="15">
        <v>20</v>
      </c>
      <c r="J60" s="15">
        <v>15</v>
      </c>
      <c r="K60" s="15">
        <v>10</v>
      </c>
      <c r="L60" s="15">
        <v>1</v>
      </c>
      <c r="M60" s="79">
        <v>0.75</v>
      </c>
      <c r="N60" s="101">
        <v>1</v>
      </c>
      <c r="O60" s="63">
        <v>2530</v>
      </c>
      <c r="P60" s="64">
        <f>Table22457891011234567891011121314151617181920212223242526272829303132333435363738394041424344454647484950515253545556[[#This Row],[PEMBULATAN]]*O60</f>
        <v>2530</v>
      </c>
    </row>
    <row r="61" spans="1:16" ht="26.25" customHeight="1" x14ac:dyDescent="0.2">
      <c r="A61" s="13"/>
      <c r="B61" s="73"/>
      <c r="C61" s="71" t="s">
        <v>7247</v>
      </c>
      <c r="D61" s="76" t="s">
        <v>69</v>
      </c>
      <c r="E61" s="12" t="s">
        <v>65</v>
      </c>
      <c r="F61" s="74" t="s">
        <v>523</v>
      </c>
      <c r="G61" s="12">
        <v>44500</v>
      </c>
      <c r="H61" s="75" t="s">
        <v>7189</v>
      </c>
      <c r="I61" s="15">
        <v>50</v>
      </c>
      <c r="J61" s="15">
        <v>45</v>
      </c>
      <c r="K61" s="15">
        <v>29</v>
      </c>
      <c r="L61" s="15">
        <v>2</v>
      </c>
      <c r="M61" s="79">
        <v>16.3125</v>
      </c>
      <c r="N61" s="101">
        <v>17</v>
      </c>
      <c r="O61" s="63">
        <v>2530</v>
      </c>
      <c r="P61" s="64">
        <f>Table22457891011234567891011121314151617181920212223242526272829303132333435363738394041424344454647484950515253545556[[#This Row],[PEMBULATAN]]*O61</f>
        <v>43010</v>
      </c>
    </row>
    <row r="62" spans="1:16" ht="26.25" customHeight="1" x14ac:dyDescent="0.2">
      <c r="A62" s="13"/>
      <c r="B62" s="73"/>
      <c r="C62" s="71" t="s">
        <v>7248</v>
      </c>
      <c r="D62" s="76" t="s">
        <v>69</v>
      </c>
      <c r="E62" s="12" t="s">
        <v>65</v>
      </c>
      <c r="F62" s="74" t="s">
        <v>523</v>
      </c>
      <c r="G62" s="12">
        <v>44500</v>
      </c>
      <c r="H62" s="75" t="s">
        <v>7189</v>
      </c>
      <c r="I62" s="15">
        <v>66</v>
      </c>
      <c r="J62" s="15">
        <v>37</v>
      </c>
      <c r="K62" s="15">
        <v>23</v>
      </c>
      <c r="L62" s="15">
        <v>19</v>
      </c>
      <c r="M62" s="79">
        <v>14.041499999999999</v>
      </c>
      <c r="N62" s="101">
        <v>19</v>
      </c>
      <c r="O62" s="63">
        <v>2530</v>
      </c>
      <c r="P62" s="64">
        <f>Table22457891011234567891011121314151617181920212223242526272829303132333435363738394041424344454647484950515253545556[[#This Row],[PEMBULATAN]]*O62</f>
        <v>48070</v>
      </c>
    </row>
    <row r="63" spans="1:16" ht="26.25" customHeight="1" x14ac:dyDescent="0.2">
      <c r="A63" s="13"/>
      <c r="B63" s="106"/>
      <c r="C63" s="71" t="s">
        <v>7249</v>
      </c>
      <c r="D63" s="76" t="s">
        <v>69</v>
      </c>
      <c r="E63" s="12" t="s">
        <v>65</v>
      </c>
      <c r="F63" s="74" t="s">
        <v>523</v>
      </c>
      <c r="G63" s="12">
        <v>44500</v>
      </c>
      <c r="H63" s="75" t="s">
        <v>7189</v>
      </c>
      <c r="I63" s="15">
        <v>116</v>
      </c>
      <c r="J63" s="15">
        <v>40</v>
      </c>
      <c r="K63" s="15">
        <v>2</v>
      </c>
      <c r="L63" s="15">
        <v>8</v>
      </c>
      <c r="M63" s="79">
        <v>2.3199999999999998</v>
      </c>
      <c r="N63" s="101">
        <v>8</v>
      </c>
      <c r="O63" s="63">
        <v>2530</v>
      </c>
      <c r="P63" s="64">
        <f>Table22457891011234567891011121314151617181920212223242526272829303132333435363738394041424344454647484950515253545556[[#This Row],[PEMBULATAN]]*O63</f>
        <v>20240</v>
      </c>
    </row>
    <row r="64" spans="1:16" ht="26.25" customHeight="1" x14ac:dyDescent="0.2">
      <c r="A64" s="13"/>
      <c r="B64" s="73" t="s">
        <v>7250</v>
      </c>
      <c r="C64" s="71" t="s">
        <v>7251</v>
      </c>
      <c r="D64" s="76" t="s">
        <v>69</v>
      </c>
      <c r="E64" s="12" t="s">
        <v>65</v>
      </c>
      <c r="F64" s="74" t="s">
        <v>523</v>
      </c>
      <c r="G64" s="12">
        <v>44500</v>
      </c>
      <c r="H64" s="75" t="s">
        <v>7189</v>
      </c>
      <c r="I64" s="15">
        <v>52</v>
      </c>
      <c r="J64" s="15">
        <v>31</v>
      </c>
      <c r="K64" s="15">
        <v>16</v>
      </c>
      <c r="L64" s="15">
        <v>5</v>
      </c>
      <c r="M64" s="79">
        <v>6.4480000000000004</v>
      </c>
      <c r="N64" s="101">
        <v>7</v>
      </c>
      <c r="O64" s="63">
        <v>2530</v>
      </c>
      <c r="P64" s="64">
        <f>Table22457891011234567891011121314151617181920212223242526272829303132333435363738394041424344454647484950515253545556[[#This Row],[PEMBULATAN]]*O64</f>
        <v>17710</v>
      </c>
    </row>
    <row r="65" spans="1:16" ht="26.25" customHeight="1" x14ac:dyDescent="0.2">
      <c r="A65" s="13"/>
      <c r="B65" s="106"/>
      <c r="C65" s="8" t="s">
        <v>7252</v>
      </c>
      <c r="D65" s="74" t="s">
        <v>69</v>
      </c>
      <c r="E65" s="12" t="s">
        <v>65</v>
      </c>
      <c r="F65" s="74" t="s">
        <v>523</v>
      </c>
      <c r="G65" s="12">
        <v>44500</v>
      </c>
      <c r="H65" s="9" t="s">
        <v>7189</v>
      </c>
      <c r="I65" s="1">
        <v>75</v>
      </c>
      <c r="J65" s="1">
        <v>36</v>
      </c>
      <c r="K65" s="1">
        <v>19</v>
      </c>
      <c r="L65" s="1">
        <v>13</v>
      </c>
      <c r="M65" s="78">
        <v>12.824999999999999</v>
      </c>
      <c r="N65" s="101">
        <v>13</v>
      </c>
      <c r="O65" s="63">
        <v>2530</v>
      </c>
      <c r="P65" s="64">
        <f>Table22457891011234567891011121314151617181920212223242526272829303132333435363738394041424344454647484950515253545556[[#This Row],[PEMBULATAN]]*O65</f>
        <v>32890</v>
      </c>
    </row>
    <row r="66" spans="1:16" ht="26.25" customHeight="1" x14ac:dyDescent="0.2">
      <c r="A66" s="13"/>
      <c r="B66" s="73" t="s">
        <v>7253</v>
      </c>
      <c r="C66" s="94" t="s">
        <v>7254</v>
      </c>
      <c r="D66" s="95" t="s">
        <v>69</v>
      </c>
      <c r="E66" s="96" t="s">
        <v>65</v>
      </c>
      <c r="F66" s="97" t="s">
        <v>523</v>
      </c>
      <c r="G66" s="96">
        <v>44500</v>
      </c>
      <c r="H66" s="98" t="s">
        <v>7189</v>
      </c>
      <c r="I66" s="99">
        <v>31</v>
      </c>
      <c r="J66" s="99">
        <v>29</v>
      </c>
      <c r="K66" s="99">
        <v>20</v>
      </c>
      <c r="L66" s="99">
        <v>7</v>
      </c>
      <c r="M66" s="100">
        <v>4.4950000000000001</v>
      </c>
      <c r="N66" s="105">
        <v>7</v>
      </c>
      <c r="O66" s="63">
        <v>2530</v>
      </c>
      <c r="P66" s="64">
        <f>Table22457891011234567891011121314151617181920212223242526272829303132333435363738394041424344454647484950515253545556[[#This Row],[PEMBULATAN]]*O66</f>
        <v>17710</v>
      </c>
    </row>
    <row r="67" spans="1:16" ht="22.5" customHeight="1" x14ac:dyDescent="0.2">
      <c r="A67" s="165" t="s">
        <v>30</v>
      </c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7"/>
      <c r="M67" s="77">
        <f>SUBTOTAL(109,Table22457891011234567891011121314151617181920212223242526272829303132333435363738394041424344454647484950515253545556[KG VOLUME])</f>
        <v>1078.2390000000005</v>
      </c>
      <c r="N67" s="67">
        <f>SUM(N3:N66)</f>
        <v>1137.5449999999998</v>
      </c>
      <c r="O67" s="168">
        <f>SUM(P3:P66)</f>
        <v>2877988.8499999996</v>
      </c>
      <c r="P67" s="169"/>
    </row>
    <row r="68" spans="1:16" ht="18" customHeight="1" x14ac:dyDescent="0.2">
      <c r="A68" s="84"/>
      <c r="B68" s="55" t="s">
        <v>42</v>
      </c>
      <c r="C68" s="54"/>
      <c r="D68" s="56" t="s">
        <v>43</v>
      </c>
      <c r="E68" s="84"/>
      <c r="F68" s="84"/>
      <c r="G68" s="84"/>
      <c r="H68" s="84"/>
      <c r="I68" s="84"/>
      <c r="J68" s="84"/>
      <c r="K68" s="84"/>
      <c r="L68" s="84"/>
      <c r="M68" s="85"/>
      <c r="N68" s="86" t="s">
        <v>51</v>
      </c>
      <c r="O68" s="87"/>
      <c r="P68" s="87">
        <f>O67*10%</f>
        <v>287798.88499999995</v>
      </c>
    </row>
    <row r="69" spans="1:16" ht="18" customHeight="1" thickBot="1" x14ac:dyDescent="0.25">
      <c r="A69" s="84"/>
      <c r="B69" s="55"/>
      <c r="C69" s="54"/>
      <c r="D69" s="56"/>
      <c r="E69" s="84"/>
      <c r="F69" s="84"/>
      <c r="G69" s="84"/>
      <c r="H69" s="84"/>
      <c r="I69" s="84"/>
      <c r="J69" s="84"/>
      <c r="K69" s="84"/>
      <c r="L69" s="84"/>
      <c r="M69" s="85"/>
      <c r="N69" s="88" t="s">
        <v>52</v>
      </c>
      <c r="O69" s="89"/>
      <c r="P69" s="89">
        <f>O67-P68</f>
        <v>2590189.9649999999</v>
      </c>
    </row>
    <row r="70" spans="1:16" ht="18" customHeight="1" x14ac:dyDescent="0.2">
      <c r="A70" s="10"/>
      <c r="H70" s="62"/>
      <c r="N70" s="61" t="s">
        <v>31</v>
      </c>
      <c r="P70" s="68">
        <f>P69*1%</f>
        <v>25901.899649999999</v>
      </c>
    </row>
    <row r="71" spans="1:16" ht="18" customHeight="1" thickBot="1" x14ac:dyDescent="0.25">
      <c r="A71" s="10"/>
      <c r="H71" s="62"/>
      <c r="N71" s="61" t="s">
        <v>53</v>
      </c>
      <c r="P71" s="70">
        <f>P69*2%</f>
        <v>51803.799299999999</v>
      </c>
    </row>
    <row r="72" spans="1:16" ht="18" customHeight="1" x14ac:dyDescent="0.2">
      <c r="A72" s="10"/>
      <c r="H72" s="62"/>
      <c r="N72" s="65" t="s">
        <v>32</v>
      </c>
      <c r="O72" s="66"/>
      <c r="P72" s="69">
        <f>P69+P70-P71</f>
        <v>2564288.0653499998</v>
      </c>
    </row>
    <row r="74" spans="1:16" x14ac:dyDescent="0.2">
      <c r="A74" s="10"/>
      <c r="H74" s="62"/>
      <c r="P74" s="70"/>
    </row>
    <row r="75" spans="1:16" x14ac:dyDescent="0.2">
      <c r="A75" s="10"/>
      <c r="H75" s="62"/>
      <c r="O75" s="57"/>
      <c r="P75" s="70"/>
    </row>
    <row r="76" spans="1:16" s="3" customFormat="1" x14ac:dyDescent="0.25">
      <c r="A76" s="10"/>
      <c r="B76" s="2"/>
      <c r="C76" s="2"/>
      <c r="E76" s="11"/>
      <c r="H76" s="62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2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2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2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2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2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2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2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2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2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2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2"/>
      <c r="N87" s="14"/>
      <c r="O87" s="14"/>
      <c r="P87" s="14"/>
    </row>
  </sheetData>
  <mergeCells count="2">
    <mergeCell ref="A67:L67"/>
    <mergeCell ref="O67:P67"/>
  </mergeCells>
  <conditionalFormatting sqref="B3:B64">
    <cfRule type="duplicateValues" dxfId="97" priority="2"/>
  </conditionalFormatting>
  <conditionalFormatting sqref="B65:B66">
    <cfRule type="duplicateValues" dxfId="96" priority="123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06"/>
  <sheetViews>
    <sheetView zoomScale="110" zoomScaleNormal="110" workbookViewId="0">
      <pane xSplit="3" ySplit="2" topLeftCell="D180" activePane="bottomRight" state="frozen"/>
      <selection pane="topRight" activeCell="B1" sqref="B1"/>
      <selection pane="bottomLeft" activeCell="A3" sqref="A3"/>
      <selection pane="bottomRight" activeCell="A186" sqref="A186:L186"/>
    </sheetView>
  </sheetViews>
  <sheetFormatPr defaultRowHeight="15" x14ac:dyDescent="0.2"/>
  <cols>
    <col min="1" max="1" width="8" style="4" customWidth="1"/>
    <col min="2" max="2" width="20.28515625" style="2" customWidth="1"/>
    <col min="3" max="3" width="15.1406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402305</v>
      </c>
      <c r="B3" s="72" t="s">
        <v>7255</v>
      </c>
      <c r="C3" s="8" t="s">
        <v>7256</v>
      </c>
      <c r="D3" s="74" t="s">
        <v>69</v>
      </c>
      <c r="E3" s="12" t="s">
        <v>65</v>
      </c>
      <c r="F3" s="74" t="s">
        <v>523</v>
      </c>
      <c r="G3" s="12">
        <v>44500</v>
      </c>
      <c r="H3" s="9" t="s">
        <v>7189</v>
      </c>
      <c r="I3" s="1">
        <v>42</v>
      </c>
      <c r="J3" s="1">
        <v>32</v>
      </c>
      <c r="K3" s="1">
        <v>25</v>
      </c>
      <c r="L3" s="1">
        <v>7</v>
      </c>
      <c r="M3" s="78">
        <v>8.4</v>
      </c>
      <c r="N3" s="101">
        <v>9</v>
      </c>
      <c r="O3" s="63">
        <v>2530</v>
      </c>
      <c r="P3" s="64">
        <f>Table2245789101123456789101112131415161718192021222324252627282930313233343536373839404142434445464748495051525354555628[[#This Row],[PEMBULATAN]]*O3</f>
        <v>22770</v>
      </c>
    </row>
    <row r="4" spans="1:16" ht="26.25" customHeight="1" x14ac:dyDescent="0.2">
      <c r="A4" s="13"/>
      <c r="B4" s="73"/>
      <c r="C4" s="71" t="s">
        <v>7257</v>
      </c>
      <c r="D4" s="76" t="s">
        <v>69</v>
      </c>
      <c r="E4" s="12" t="s">
        <v>65</v>
      </c>
      <c r="F4" s="74" t="s">
        <v>523</v>
      </c>
      <c r="G4" s="12">
        <v>44500</v>
      </c>
      <c r="H4" s="75" t="s">
        <v>7189</v>
      </c>
      <c r="I4" s="15">
        <v>55</v>
      </c>
      <c r="J4" s="15">
        <v>35</v>
      </c>
      <c r="K4" s="15">
        <v>20</v>
      </c>
      <c r="L4" s="15">
        <v>9</v>
      </c>
      <c r="M4" s="79">
        <v>9.625</v>
      </c>
      <c r="N4" s="101">
        <v>9.625</v>
      </c>
      <c r="O4" s="63">
        <v>2530</v>
      </c>
      <c r="P4" s="64">
        <f>Table2245789101123456789101112131415161718192021222324252627282930313233343536373839404142434445464748495051525354555628[[#This Row],[PEMBULATAN]]*O4</f>
        <v>24351.25</v>
      </c>
    </row>
    <row r="5" spans="1:16" ht="26.25" customHeight="1" x14ac:dyDescent="0.2">
      <c r="A5" s="13"/>
      <c r="B5" s="73"/>
      <c r="C5" s="71" t="s">
        <v>7258</v>
      </c>
      <c r="D5" s="76" t="s">
        <v>69</v>
      </c>
      <c r="E5" s="12" t="s">
        <v>65</v>
      </c>
      <c r="F5" s="74" t="s">
        <v>523</v>
      </c>
      <c r="G5" s="12">
        <v>44500</v>
      </c>
      <c r="H5" s="75" t="s">
        <v>7189</v>
      </c>
      <c r="I5" s="15">
        <v>52</v>
      </c>
      <c r="J5" s="15">
        <v>52</v>
      </c>
      <c r="K5" s="15">
        <v>25</v>
      </c>
      <c r="L5" s="15">
        <v>5</v>
      </c>
      <c r="M5" s="79">
        <v>16.899999999999999</v>
      </c>
      <c r="N5" s="101">
        <v>16.899999999999999</v>
      </c>
      <c r="O5" s="63">
        <v>2530</v>
      </c>
      <c r="P5" s="64">
        <f>Table2245789101123456789101112131415161718192021222324252627282930313233343536373839404142434445464748495051525354555628[[#This Row],[PEMBULATAN]]*O5</f>
        <v>42757</v>
      </c>
    </row>
    <row r="6" spans="1:16" ht="26.25" customHeight="1" x14ac:dyDescent="0.2">
      <c r="A6" s="13"/>
      <c r="B6" s="73"/>
      <c r="C6" s="71" t="s">
        <v>7259</v>
      </c>
      <c r="D6" s="76" t="s">
        <v>69</v>
      </c>
      <c r="E6" s="12" t="s">
        <v>65</v>
      </c>
      <c r="F6" s="74" t="s">
        <v>523</v>
      </c>
      <c r="G6" s="12">
        <v>44500</v>
      </c>
      <c r="H6" s="75" t="s">
        <v>7189</v>
      </c>
      <c r="I6" s="15">
        <v>55</v>
      </c>
      <c r="J6" s="15">
        <v>50</v>
      </c>
      <c r="K6" s="15">
        <v>42</v>
      </c>
      <c r="L6" s="15">
        <v>24</v>
      </c>
      <c r="M6" s="79">
        <v>28.875</v>
      </c>
      <c r="N6" s="101">
        <v>28.875</v>
      </c>
      <c r="O6" s="63">
        <v>2530</v>
      </c>
      <c r="P6" s="64">
        <f>Table2245789101123456789101112131415161718192021222324252627282930313233343536373839404142434445464748495051525354555628[[#This Row],[PEMBULATAN]]*O6</f>
        <v>73053.75</v>
      </c>
    </row>
    <row r="7" spans="1:16" ht="26.25" customHeight="1" x14ac:dyDescent="0.2">
      <c r="A7" s="13"/>
      <c r="B7" s="73"/>
      <c r="C7" s="71" t="s">
        <v>7260</v>
      </c>
      <c r="D7" s="76" t="s">
        <v>69</v>
      </c>
      <c r="E7" s="12" t="s">
        <v>65</v>
      </c>
      <c r="F7" s="74" t="s">
        <v>523</v>
      </c>
      <c r="G7" s="12">
        <v>44500</v>
      </c>
      <c r="H7" s="75" t="s">
        <v>7189</v>
      </c>
      <c r="I7" s="15">
        <v>118</v>
      </c>
      <c r="J7" s="15">
        <v>58</v>
      </c>
      <c r="K7" s="15">
        <v>19</v>
      </c>
      <c r="L7" s="15">
        <v>21</v>
      </c>
      <c r="M7" s="79">
        <v>32.509</v>
      </c>
      <c r="N7" s="101">
        <v>32.509</v>
      </c>
      <c r="O7" s="63">
        <v>2530</v>
      </c>
      <c r="P7" s="64">
        <f>Table2245789101123456789101112131415161718192021222324252627282930313233343536373839404142434445464748495051525354555628[[#This Row],[PEMBULATAN]]*O7</f>
        <v>82247.77</v>
      </c>
    </row>
    <row r="8" spans="1:16" ht="26.25" customHeight="1" x14ac:dyDescent="0.2">
      <c r="A8" s="13"/>
      <c r="B8" s="73"/>
      <c r="C8" s="71" t="s">
        <v>7261</v>
      </c>
      <c r="D8" s="76" t="s">
        <v>69</v>
      </c>
      <c r="E8" s="12" t="s">
        <v>65</v>
      </c>
      <c r="F8" s="74" t="s">
        <v>523</v>
      </c>
      <c r="G8" s="12">
        <v>44500</v>
      </c>
      <c r="H8" s="75" t="s">
        <v>7189</v>
      </c>
      <c r="I8" s="15">
        <v>46</v>
      </c>
      <c r="J8" s="15">
        <v>45</v>
      </c>
      <c r="K8" s="15">
        <v>24</v>
      </c>
      <c r="L8" s="15">
        <v>6</v>
      </c>
      <c r="M8" s="79">
        <v>12.42</v>
      </c>
      <c r="N8" s="101">
        <v>13</v>
      </c>
      <c r="O8" s="63">
        <v>2530</v>
      </c>
      <c r="P8" s="64">
        <f>Table2245789101123456789101112131415161718192021222324252627282930313233343536373839404142434445464748495051525354555628[[#This Row],[PEMBULATAN]]*O8</f>
        <v>32890</v>
      </c>
    </row>
    <row r="9" spans="1:16" ht="26.25" customHeight="1" x14ac:dyDescent="0.2">
      <c r="A9" s="13"/>
      <c r="B9" s="73"/>
      <c r="C9" s="71" t="s">
        <v>7262</v>
      </c>
      <c r="D9" s="76" t="s">
        <v>69</v>
      </c>
      <c r="E9" s="12" t="s">
        <v>65</v>
      </c>
      <c r="F9" s="74" t="s">
        <v>523</v>
      </c>
      <c r="G9" s="12">
        <v>44500</v>
      </c>
      <c r="H9" s="75" t="s">
        <v>7189</v>
      </c>
      <c r="I9" s="15">
        <v>45</v>
      </c>
      <c r="J9" s="15">
        <v>32</v>
      </c>
      <c r="K9" s="15">
        <v>29</v>
      </c>
      <c r="L9" s="15">
        <v>8</v>
      </c>
      <c r="M9" s="79">
        <v>10.44</v>
      </c>
      <c r="N9" s="101">
        <v>11</v>
      </c>
      <c r="O9" s="63">
        <v>2530</v>
      </c>
      <c r="P9" s="64">
        <f>Table2245789101123456789101112131415161718192021222324252627282930313233343536373839404142434445464748495051525354555628[[#This Row],[PEMBULATAN]]*O9</f>
        <v>27830</v>
      </c>
    </row>
    <row r="10" spans="1:16" ht="26.25" customHeight="1" x14ac:dyDescent="0.2">
      <c r="A10" s="13"/>
      <c r="B10" s="73"/>
      <c r="C10" s="71" t="s">
        <v>7263</v>
      </c>
      <c r="D10" s="76" t="s">
        <v>69</v>
      </c>
      <c r="E10" s="12" t="s">
        <v>65</v>
      </c>
      <c r="F10" s="74" t="s">
        <v>523</v>
      </c>
      <c r="G10" s="12">
        <v>44500</v>
      </c>
      <c r="H10" s="75" t="s">
        <v>7189</v>
      </c>
      <c r="I10" s="15">
        <v>96</v>
      </c>
      <c r="J10" s="15">
        <v>61</v>
      </c>
      <c r="K10" s="15">
        <v>28</v>
      </c>
      <c r="L10" s="15">
        <v>23</v>
      </c>
      <c r="M10" s="79">
        <v>40.991999999999997</v>
      </c>
      <c r="N10" s="101">
        <v>40.991999999999997</v>
      </c>
      <c r="O10" s="63">
        <v>2530</v>
      </c>
      <c r="P10" s="64">
        <f>Table2245789101123456789101112131415161718192021222324252627282930313233343536373839404142434445464748495051525354555628[[#This Row],[PEMBULATAN]]*O10</f>
        <v>103709.75999999999</v>
      </c>
    </row>
    <row r="11" spans="1:16" ht="26.25" customHeight="1" x14ac:dyDescent="0.2">
      <c r="A11" s="13"/>
      <c r="B11" s="73"/>
      <c r="C11" s="71" t="s">
        <v>7264</v>
      </c>
      <c r="D11" s="76" t="s">
        <v>69</v>
      </c>
      <c r="E11" s="12" t="s">
        <v>65</v>
      </c>
      <c r="F11" s="74" t="s">
        <v>523</v>
      </c>
      <c r="G11" s="12">
        <v>44500</v>
      </c>
      <c r="H11" s="75" t="s">
        <v>7189</v>
      </c>
      <c r="I11" s="15">
        <v>32</v>
      </c>
      <c r="J11" s="15">
        <v>17</v>
      </c>
      <c r="K11" s="15">
        <v>16</v>
      </c>
      <c r="L11" s="15">
        <v>4</v>
      </c>
      <c r="M11" s="79">
        <v>2.1760000000000002</v>
      </c>
      <c r="N11" s="101">
        <v>4</v>
      </c>
      <c r="O11" s="63">
        <v>2530</v>
      </c>
      <c r="P11" s="64">
        <f>Table2245789101123456789101112131415161718192021222324252627282930313233343536373839404142434445464748495051525354555628[[#This Row],[PEMBULATAN]]*O11</f>
        <v>10120</v>
      </c>
    </row>
    <row r="12" spans="1:16" ht="26.25" customHeight="1" x14ac:dyDescent="0.2">
      <c r="A12" s="13"/>
      <c r="B12" s="73"/>
      <c r="C12" s="71" t="s">
        <v>7265</v>
      </c>
      <c r="D12" s="76" t="s">
        <v>69</v>
      </c>
      <c r="E12" s="12" t="s">
        <v>65</v>
      </c>
      <c r="F12" s="74" t="s">
        <v>523</v>
      </c>
      <c r="G12" s="12">
        <v>44500</v>
      </c>
      <c r="H12" s="75" t="s">
        <v>7189</v>
      </c>
      <c r="I12" s="15">
        <v>51</v>
      </c>
      <c r="J12" s="15">
        <v>30</v>
      </c>
      <c r="K12" s="15">
        <v>12</v>
      </c>
      <c r="L12" s="15">
        <v>9</v>
      </c>
      <c r="M12" s="79">
        <v>4.59</v>
      </c>
      <c r="N12" s="101">
        <v>9</v>
      </c>
      <c r="O12" s="63">
        <v>2530</v>
      </c>
      <c r="P12" s="64">
        <f>Table2245789101123456789101112131415161718192021222324252627282930313233343536373839404142434445464748495051525354555628[[#This Row],[PEMBULATAN]]*O12</f>
        <v>22770</v>
      </c>
    </row>
    <row r="13" spans="1:16" ht="26.25" customHeight="1" x14ac:dyDescent="0.2">
      <c r="A13" s="13"/>
      <c r="B13" s="73"/>
      <c r="C13" s="71" t="s">
        <v>7266</v>
      </c>
      <c r="D13" s="76" t="s">
        <v>69</v>
      </c>
      <c r="E13" s="12" t="s">
        <v>65</v>
      </c>
      <c r="F13" s="74" t="s">
        <v>523</v>
      </c>
      <c r="G13" s="12">
        <v>44500</v>
      </c>
      <c r="H13" s="75" t="s">
        <v>7189</v>
      </c>
      <c r="I13" s="15">
        <v>47</v>
      </c>
      <c r="J13" s="15">
        <v>46</v>
      </c>
      <c r="K13" s="15">
        <v>30</v>
      </c>
      <c r="L13" s="15">
        <v>11</v>
      </c>
      <c r="M13" s="79">
        <v>16.215</v>
      </c>
      <c r="N13" s="101">
        <v>16.215</v>
      </c>
      <c r="O13" s="63">
        <v>2530</v>
      </c>
      <c r="P13" s="64">
        <f>Table2245789101123456789101112131415161718192021222324252627282930313233343536373839404142434445464748495051525354555628[[#This Row],[PEMBULATAN]]*O13</f>
        <v>41023.949999999997</v>
      </c>
    </row>
    <row r="14" spans="1:16" ht="26.25" customHeight="1" x14ac:dyDescent="0.2">
      <c r="A14" s="13"/>
      <c r="B14" s="73"/>
      <c r="C14" s="71" t="s">
        <v>7267</v>
      </c>
      <c r="D14" s="76" t="s">
        <v>69</v>
      </c>
      <c r="E14" s="12" t="s">
        <v>65</v>
      </c>
      <c r="F14" s="74" t="s">
        <v>523</v>
      </c>
      <c r="G14" s="12">
        <v>44500</v>
      </c>
      <c r="H14" s="75" t="s">
        <v>7189</v>
      </c>
      <c r="I14" s="15">
        <v>73</v>
      </c>
      <c r="J14" s="15">
        <v>30</v>
      </c>
      <c r="K14" s="15">
        <v>20</v>
      </c>
      <c r="L14" s="15">
        <v>11</v>
      </c>
      <c r="M14" s="79">
        <v>10.95</v>
      </c>
      <c r="N14" s="101">
        <v>11</v>
      </c>
      <c r="O14" s="63">
        <v>2530</v>
      </c>
      <c r="P14" s="64">
        <f>Table2245789101123456789101112131415161718192021222324252627282930313233343536373839404142434445464748495051525354555628[[#This Row],[PEMBULATAN]]*O14</f>
        <v>27830</v>
      </c>
    </row>
    <row r="15" spans="1:16" ht="26.25" customHeight="1" x14ac:dyDescent="0.2">
      <c r="A15" s="13"/>
      <c r="B15" s="73"/>
      <c r="C15" s="71" t="s">
        <v>7268</v>
      </c>
      <c r="D15" s="76" t="s">
        <v>69</v>
      </c>
      <c r="E15" s="12" t="s">
        <v>65</v>
      </c>
      <c r="F15" s="74" t="s">
        <v>523</v>
      </c>
      <c r="G15" s="12">
        <v>44500</v>
      </c>
      <c r="H15" s="75" t="s">
        <v>7189</v>
      </c>
      <c r="I15" s="15">
        <v>40</v>
      </c>
      <c r="J15" s="15">
        <v>34</v>
      </c>
      <c r="K15" s="15">
        <v>20</v>
      </c>
      <c r="L15" s="15">
        <v>11</v>
      </c>
      <c r="M15" s="79">
        <v>6.8</v>
      </c>
      <c r="N15" s="101">
        <v>11</v>
      </c>
      <c r="O15" s="63">
        <v>2530</v>
      </c>
      <c r="P15" s="64">
        <f>Table2245789101123456789101112131415161718192021222324252627282930313233343536373839404142434445464748495051525354555628[[#This Row],[PEMBULATAN]]*O15</f>
        <v>27830</v>
      </c>
    </row>
    <row r="16" spans="1:16" ht="26.25" customHeight="1" x14ac:dyDescent="0.2">
      <c r="A16" s="13"/>
      <c r="B16" s="73"/>
      <c r="C16" s="71" t="s">
        <v>7269</v>
      </c>
      <c r="D16" s="76" t="s">
        <v>69</v>
      </c>
      <c r="E16" s="12" t="s">
        <v>65</v>
      </c>
      <c r="F16" s="74" t="s">
        <v>523</v>
      </c>
      <c r="G16" s="12">
        <v>44500</v>
      </c>
      <c r="H16" s="75" t="s">
        <v>7189</v>
      </c>
      <c r="I16" s="15">
        <v>97</v>
      </c>
      <c r="J16" s="15">
        <v>54</v>
      </c>
      <c r="K16" s="15">
        <v>30</v>
      </c>
      <c r="L16" s="15">
        <v>23</v>
      </c>
      <c r="M16" s="79">
        <v>39.284999999999997</v>
      </c>
      <c r="N16" s="101">
        <v>39.284999999999997</v>
      </c>
      <c r="O16" s="63">
        <v>2530</v>
      </c>
      <c r="P16" s="64">
        <f>Table2245789101123456789101112131415161718192021222324252627282930313233343536373839404142434445464748495051525354555628[[#This Row],[PEMBULATAN]]*O16</f>
        <v>99391.049999999988</v>
      </c>
    </row>
    <row r="17" spans="1:16" ht="26.25" customHeight="1" x14ac:dyDescent="0.2">
      <c r="A17" s="13"/>
      <c r="B17" s="73"/>
      <c r="C17" s="71" t="s">
        <v>7270</v>
      </c>
      <c r="D17" s="76" t="s">
        <v>69</v>
      </c>
      <c r="E17" s="12" t="s">
        <v>65</v>
      </c>
      <c r="F17" s="74" t="s">
        <v>523</v>
      </c>
      <c r="G17" s="12">
        <v>44500</v>
      </c>
      <c r="H17" s="75" t="s">
        <v>7189</v>
      </c>
      <c r="I17" s="15">
        <v>35</v>
      </c>
      <c r="J17" s="15">
        <v>26</v>
      </c>
      <c r="K17" s="15">
        <v>17</v>
      </c>
      <c r="L17" s="15">
        <v>5</v>
      </c>
      <c r="M17" s="79">
        <v>3.8675000000000002</v>
      </c>
      <c r="N17" s="101">
        <v>5</v>
      </c>
      <c r="O17" s="63">
        <v>2530</v>
      </c>
      <c r="P17" s="64">
        <f>Table2245789101123456789101112131415161718192021222324252627282930313233343536373839404142434445464748495051525354555628[[#This Row],[PEMBULATAN]]*O17</f>
        <v>12650</v>
      </c>
    </row>
    <row r="18" spans="1:16" ht="26.25" customHeight="1" x14ac:dyDescent="0.2">
      <c r="A18" s="13"/>
      <c r="B18" s="73"/>
      <c r="C18" s="71" t="s">
        <v>7271</v>
      </c>
      <c r="D18" s="76" t="s">
        <v>69</v>
      </c>
      <c r="E18" s="12" t="s">
        <v>65</v>
      </c>
      <c r="F18" s="74" t="s">
        <v>523</v>
      </c>
      <c r="G18" s="12">
        <v>44500</v>
      </c>
      <c r="H18" s="75" t="s">
        <v>7189</v>
      </c>
      <c r="I18" s="15">
        <v>37</v>
      </c>
      <c r="J18" s="15">
        <v>30</v>
      </c>
      <c r="K18" s="15">
        <v>29</v>
      </c>
      <c r="L18" s="15">
        <v>7</v>
      </c>
      <c r="M18" s="79">
        <v>8.0474999999999994</v>
      </c>
      <c r="N18" s="101">
        <v>8.0474999999999994</v>
      </c>
      <c r="O18" s="63">
        <v>2530</v>
      </c>
      <c r="P18" s="64">
        <f>Table2245789101123456789101112131415161718192021222324252627282930313233343536373839404142434445464748495051525354555628[[#This Row],[PEMBULATAN]]*O18</f>
        <v>20360.174999999999</v>
      </c>
    </row>
    <row r="19" spans="1:16" ht="26.25" customHeight="1" x14ac:dyDescent="0.2">
      <c r="A19" s="13"/>
      <c r="B19" s="73"/>
      <c r="C19" s="71" t="s">
        <v>7272</v>
      </c>
      <c r="D19" s="76" t="s">
        <v>69</v>
      </c>
      <c r="E19" s="12" t="s">
        <v>65</v>
      </c>
      <c r="F19" s="74" t="s">
        <v>523</v>
      </c>
      <c r="G19" s="12">
        <v>44500</v>
      </c>
      <c r="H19" s="75" t="s">
        <v>7189</v>
      </c>
      <c r="I19" s="15">
        <v>90</v>
      </c>
      <c r="J19" s="15">
        <v>48</v>
      </c>
      <c r="K19" s="15">
        <v>34</v>
      </c>
      <c r="L19" s="15">
        <v>23</v>
      </c>
      <c r="M19" s="79">
        <v>36.72</v>
      </c>
      <c r="N19" s="101">
        <v>36.72</v>
      </c>
      <c r="O19" s="63">
        <v>2530</v>
      </c>
      <c r="P19" s="64">
        <f>Table2245789101123456789101112131415161718192021222324252627282930313233343536373839404142434445464748495051525354555628[[#This Row],[PEMBULATAN]]*O19</f>
        <v>92901.599999999991</v>
      </c>
    </row>
    <row r="20" spans="1:16" ht="26.25" customHeight="1" x14ac:dyDescent="0.2">
      <c r="A20" s="13"/>
      <c r="B20" s="73"/>
      <c r="C20" s="71" t="s">
        <v>7273</v>
      </c>
      <c r="D20" s="76" t="s">
        <v>69</v>
      </c>
      <c r="E20" s="12" t="s">
        <v>65</v>
      </c>
      <c r="F20" s="74" t="s">
        <v>523</v>
      </c>
      <c r="G20" s="12">
        <v>44500</v>
      </c>
      <c r="H20" s="75" t="s">
        <v>7189</v>
      </c>
      <c r="I20" s="15">
        <v>84</v>
      </c>
      <c r="J20" s="15">
        <v>51</v>
      </c>
      <c r="K20" s="15">
        <v>22</v>
      </c>
      <c r="L20" s="15">
        <v>7</v>
      </c>
      <c r="M20" s="79">
        <v>23.562000000000001</v>
      </c>
      <c r="N20" s="101">
        <v>23.562000000000001</v>
      </c>
      <c r="O20" s="63">
        <v>2530</v>
      </c>
      <c r="P20" s="64">
        <f>Table2245789101123456789101112131415161718192021222324252627282930313233343536373839404142434445464748495051525354555628[[#This Row],[PEMBULATAN]]*O20</f>
        <v>59611.86</v>
      </c>
    </row>
    <row r="21" spans="1:16" ht="26.25" customHeight="1" x14ac:dyDescent="0.2">
      <c r="A21" s="13"/>
      <c r="B21" s="73"/>
      <c r="C21" s="71" t="s">
        <v>7274</v>
      </c>
      <c r="D21" s="76" t="s">
        <v>69</v>
      </c>
      <c r="E21" s="12" t="s">
        <v>65</v>
      </c>
      <c r="F21" s="74" t="s">
        <v>523</v>
      </c>
      <c r="G21" s="12">
        <v>44500</v>
      </c>
      <c r="H21" s="75" t="s">
        <v>7189</v>
      </c>
      <c r="I21" s="15">
        <v>90</v>
      </c>
      <c r="J21" s="15">
        <v>60</v>
      </c>
      <c r="K21" s="15">
        <v>30</v>
      </c>
      <c r="L21" s="15">
        <v>23</v>
      </c>
      <c r="M21" s="79">
        <v>40.5</v>
      </c>
      <c r="N21" s="101">
        <v>40.5</v>
      </c>
      <c r="O21" s="63">
        <v>2530</v>
      </c>
      <c r="P21" s="64">
        <f>Table2245789101123456789101112131415161718192021222324252627282930313233343536373839404142434445464748495051525354555628[[#This Row],[PEMBULATAN]]*O21</f>
        <v>102465</v>
      </c>
    </row>
    <row r="22" spans="1:16" ht="26.25" customHeight="1" x14ac:dyDescent="0.2">
      <c r="A22" s="13"/>
      <c r="B22" s="73"/>
      <c r="C22" s="71" t="s">
        <v>7275</v>
      </c>
      <c r="D22" s="76" t="s">
        <v>69</v>
      </c>
      <c r="E22" s="12" t="s">
        <v>65</v>
      </c>
      <c r="F22" s="74" t="s">
        <v>523</v>
      </c>
      <c r="G22" s="12">
        <v>44500</v>
      </c>
      <c r="H22" s="75" t="s">
        <v>7189</v>
      </c>
      <c r="I22" s="15">
        <v>48</v>
      </c>
      <c r="J22" s="15">
        <v>33</v>
      </c>
      <c r="K22" s="15">
        <v>26</v>
      </c>
      <c r="L22" s="15">
        <v>6</v>
      </c>
      <c r="M22" s="79">
        <v>10.295999999999999</v>
      </c>
      <c r="N22" s="101">
        <v>11</v>
      </c>
      <c r="O22" s="63">
        <v>2530</v>
      </c>
      <c r="P22" s="64">
        <f>Table2245789101123456789101112131415161718192021222324252627282930313233343536373839404142434445464748495051525354555628[[#This Row],[PEMBULATAN]]*O22</f>
        <v>27830</v>
      </c>
    </row>
    <row r="23" spans="1:16" ht="26.25" customHeight="1" x14ac:dyDescent="0.2">
      <c r="A23" s="13"/>
      <c r="B23" s="73"/>
      <c r="C23" s="71" t="s">
        <v>7276</v>
      </c>
      <c r="D23" s="76" t="s">
        <v>69</v>
      </c>
      <c r="E23" s="12" t="s">
        <v>65</v>
      </c>
      <c r="F23" s="74" t="s">
        <v>523</v>
      </c>
      <c r="G23" s="12">
        <v>44500</v>
      </c>
      <c r="H23" s="75" t="s">
        <v>7189</v>
      </c>
      <c r="I23" s="15">
        <v>94</v>
      </c>
      <c r="J23" s="15">
        <v>17</v>
      </c>
      <c r="K23" s="15">
        <v>7</v>
      </c>
      <c r="L23" s="15">
        <v>15</v>
      </c>
      <c r="M23" s="79">
        <v>2.7965</v>
      </c>
      <c r="N23" s="101">
        <v>15</v>
      </c>
      <c r="O23" s="63">
        <v>2530</v>
      </c>
      <c r="P23" s="64">
        <f>Table2245789101123456789101112131415161718192021222324252627282930313233343536373839404142434445464748495051525354555628[[#This Row],[PEMBULATAN]]*O23</f>
        <v>37950</v>
      </c>
    </row>
    <row r="24" spans="1:16" ht="26.25" customHeight="1" x14ac:dyDescent="0.2">
      <c r="A24" s="13"/>
      <c r="B24" s="73"/>
      <c r="C24" s="71" t="s">
        <v>7277</v>
      </c>
      <c r="D24" s="76" t="s">
        <v>69</v>
      </c>
      <c r="E24" s="12" t="s">
        <v>65</v>
      </c>
      <c r="F24" s="74" t="s">
        <v>523</v>
      </c>
      <c r="G24" s="12">
        <v>44500</v>
      </c>
      <c r="H24" s="75" t="s">
        <v>7189</v>
      </c>
      <c r="I24" s="15">
        <v>54</v>
      </c>
      <c r="J24" s="15">
        <v>36</v>
      </c>
      <c r="K24" s="15">
        <v>28</v>
      </c>
      <c r="L24" s="15">
        <v>7</v>
      </c>
      <c r="M24" s="79">
        <v>13.608000000000001</v>
      </c>
      <c r="N24" s="101">
        <v>13.608000000000001</v>
      </c>
      <c r="O24" s="63">
        <v>2530</v>
      </c>
      <c r="P24" s="64">
        <f>Table2245789101123456789101112131415161718192021222324252627282930313233343536373839404142434445464748495051525354555628[[#This Row],[PEMBULATAN]]*O24</f>
        <v>34428.239999999998</v>
      </c>
    </row>
    <row r="25" spans="1:16" ht="26.25" customHeight="1" x14ac:dyDescent="0.2">
      <c r="A25" s="13"/>
      <c r="B25" s="73"/>
      <c r="C25" s="71" t="s">
        <v>7278</v>
      </c>
      <c r="D25" s="76" t="s">
        <v>69</v>
      </c>
      <c r="E25" s="12" t="s">
        <v>65</v>
      </c>
      <c r="F25" s="74" t="s">
        <v>523</v>
      </c>
      <c r="G25" s="12">
        <v>44500</v>
      </c>
      <c r="H25" s="75" t="s">
        <v>7189</v>
      </c>
      <c r="I25" s="15">
        <v>41</v>
      </c>
      <c r="J25" s="15">
        <v>30</v>
      </c>
      <c r="K25" s="15">
        <v>29</v>
      </c>
      <c r="L25" s="15">
        <v>4</v>
      </c>
      <c r="M25" s="79">
        <v>8.9175000000000004</v>
      </c>
      <c r="N25" s="101">
        <v>8.9175000000000004</v>
      </c>
      <c r="O25" s="63">
        <v>2530</v>
      </c>
      <c r="P25" s="64">
        <f>Table2245789101123456789101112131415161718192021222324252627282930313233343536373839404142434445464748495051525354555628[[#This Row],[PEMBULATAN]]*O25</f>
        <v>22561.275000000001</v>
      </c>
    </row>
    <row r="26" spans="1:16" ht="26.25" customHeight="1" x14ac:dyDescent="0.2">
      <c r="A26" s="13"/>
      <c r="B26" s="73"/>
      <c r="C26" s="71" t="s">
        <v>7279</v>
      </c>
      <c r="D26" s="76" t="s">
        <v>69</v>
      </c>
      <c r="E26" s="12" t="s">
        <v>65</v>
      </c>
      <c r="F26" s="74" t="s">
        <v>523</v>
      </c>
      <c r="G26" s="12">
        <v>44500</v>
      </c>
      <c r="H26" s="75" t="s">
        <v>7189</v>
      </c>
      <c r="I26" s="15">
        <v>58</v>
      </c>
      <c r="J26" s="15">
        <v>20</v>
      </c>
      <c r="K26" s="15">
        <v>20</v>
      </c>
      <c r="L26" s="15">
        <v>4</v>
      </c>
      <c r="M26" s="79">
        <v>5.8</v>
      </c>
      <c r="N26" s="101">
        <v>5.8</v>
      </c>
      <c r="O26" s="63">
        <v>2530</v>
      </c>
      <c r="P26" s="64">
        <f>Table2245789101123456789101112131415161718192021222324252627282930313233343536373839404142434445464748495051525354555628[[#This Row],[PEMBULATAN]]*O26</f>
        <v>14674</v>
      </c>
    </row>
    <row r="27" spans="1:16" ht="26.25" customHeight="1" x14ac:dyDescent="0.2">
      <c r="A27" s="13"/>
      <c r="B27" s="73"/>
      <c r="C27" s="71" t="s">
        <v>7280</v>
      </c>
      <c r="D27" s="76" t="s">
        <v>69</v>
      </c>
      <c r="E27" s="12" t="s">
        <v>65</v>
      </c>
      <c r="F27" s="74" t="s">
        <v>523</v>
      </c>
      <c r="G27" s="12">
        <v>44500</v>
      </c>
      <c r="H27" s="75" t="s">
        <v>7189</v>
      </c>
      <c r="I27" s="15">
        <v>80</v>
      </c>
      <c r="J27" s="15">
        <v>48</v>
      </c>
      <c r="K27" s="15">
        <v>11</v>
      </c>
      <c r="L27" s="15">
        <v>11</v>
      </c>
      <c r="M27" s="79">
        <v>10.56</v>
      </c>
      <c r="N27" s="101">
        <v>11</v>
      </c>
      <c r="O27" s="63">
        <v>2530</v>
      </c>
      <c r="P27" s="64">
        <f>Table2245789101123456789101112131415161718192021222324252627282930313233343536373839404142434445464748495051525354555628[[#This Row],[PEMBULATAN]]*O27</f>
        <v>27830</v>
      </c>
    </row>
    <row r="28" spans="1:16" ht="26.25" customHeight="1" x14ac:dyDescent="0.2">
      <c r="A28" s="13"/>
      <c r="B28" s="73"/>
      <c r="C28" s="71" t="s">
        <v>7281</v>
      </c>
      <c r="D28" s="76" t="s">
        <v>69</v>
      </c>
      <c r="E28" s="12" t="s">
        <v>65</v>
      </c>
      <c r="F28" s="74" t="s">
        <v>523</v>
      </c>
      <c r="G28" s="12">
        <v>44500</v>
      </c>
      <c r="H28" s="75" t="s">
        <v>7189</v>
      </c>
      <c r="I28" s="15">
        <v>79</v>
      </c>
      <c r="J28" s="15">
        <v>52</v>
      </c>
      <c r="K28" s="15">
        <v>22</v>
      </c>
      <c r="L28" s="15">
        <v>15</v>
      </c>
      <c r="M28" s="79">
        <v>22.594000000000001</v>
      </c>
      <c r="N28" s="101">
        <v>22.594000000000001</v>
      </c>
      <c r="O28" s="63">
        <v>2530</v>
      </c>
      <c r="P28" s="64">
        <f>Table2245789101123456789101112131415161718192021222324252627282930313233343536373839404142434445464748495051525354555628[[#This Row],[PEMBULATAN]]*O28</f>
        <v>57162.82</v>
      </c>
    </row>
    <row r="29" spans="1:16" ht="26.25" customHeight="1" x14ac:dyDescent="0.2">
      <c r="A29" s="13"/>
      <c r="B29" s="73"/>
      <c r="C29" s="71" t="s">
        <v>7282</v>
      </c>
      <c r="D29" s="76" t="s">
        <v>69</v>
      </c>
      <c r="E29" s="12" t="s">
        <v>65</v>
      </c>
      <c r="F29" s="74" t="s">
        <v>523</v>
      </c>
      <c r="G29" s="12">
        <v>44500</v>
      </c>
      <c r="H29" s="75" t="s">
        <v>7189</v>
      </c>
      <c r="I29" s="15">
        <v>88</v>
      </c>
      <c r="J29" s="15">
        <v>60</v>
      </c>
      <c r="K29" s="15">
        <v>32</v>
      </c>
      <c r="L29" s="15">
        <v>23</v>
      </c>
      <c r="M29" s="79">
        <v>42.24</v>
      </c>
      <c r="N29" s="101">
        <v>42.24</v>
      </c>
      <c r="O29" s="63">
        <v>2530</v>
      </c>
      <c r="P29" s="64">
        <f>Table2245789101123456789101112131415161718192021222324252627282930313233343536373839404142434445464748495051525354555628[[#This Row],[PEMBULATAN]]*O29</f>
        <v>106867.20000000001</v>
      </c>
    </row>
    <row r="30" spans="1:16" ht="26.25" customHeight="1" x14ac:dyDescent="0.2">
      <c r="A30" s="13"/>
      <c r="B30" s="73"/>
      <c r="C30" s="71" t="s">
        <v>7283</v>
      </c>
      <c r="D30" s="76" t="s">
        <v>69</v>
      </c>
      <c r="E30" s="12" t="s">
        <v>65</v>
      </c>
      <c r="F30" s="74" t="s">
        <v>523</v>
      </c>
      <c r="G30" s="12">
        <v>44500</v>
      </c>
      <c r="H30" s="75" t="s">
        <v>7189</v>
      </c>
      <c r="I30" s="15">
        <v>94</v>
      </c>
      <c r="J30" s="15">
        <v>57</v>
      </c>
      <c r="K30" s="15">
        <v>30</v>
      </c>
      <c r="L30" s="15">
        <v>30</v>
      </c>
      <c r="M30" s="79">
        <v>40.185000000000002</v>
      </c>
      <c r="N30" s="101">
        <v>40.185000000000002</v>
      </c>
      <c r="O30" s="63">
        <v>2530</v>
      </c>
      <c r="P30" s="64">
        <f>Table2245789101123456789101112131415161718192021222324252627282930313233343536373839404142434445464748495051525354555628[[#This Row],[PEMBULATAN]]*O30</f>
        <v>101668.05</v>
      </c>
    </row>
    <row r="31" spans="1:16" ht="26.25" customHeight="1" x14ac:dyDescent="0.2">
      <c r="A31" s="13"/>
      <c r="B31" s="73"/>
      <c r="C31" s="71" t="s">
        <v>7284</v>
      </c>
      <c r="D31" s="76" t="s">
        <v>69</v>
      </c>
      <c r="E31" s="12" t="s">
        <v>65</v>
      </c>
      <c r="F31" s="74" t="s">
        <v>523</v>
      </c>
      <c r="G31" s="12">
        <v>44500</v>
      </c>
      <c r="H31" s="75" t="s">
        <v>7189</v>
      </c>
      <c r="I31" s="15">
        <v>75</v>
      </c>
      <c r="J31" s="15">
        <v>51</v>
      </c>
      <c r="K31" s="15">
        <v>32</v>
      </c>
      <c r="L31" s="15">
        <v>8</v>
      </c>
      <c r="M31" s="79">
        <v>30.6</v>
      </c>
      <c r="N31" s="101">
        <v>30.6</v>
      </c>
      <c r="O31" s="63">
        <v>2530</v>
      </c>
      <c r="P31" s="64">
        <f>Table2245789101123456789101112131415161718192021222324252627282930313233343536373839404142434445464748495051525354555628[[#This Row],[PEMBULATAN]]*O31</f>
        <v>77418</v>
      </c>
    </row>
    <row r="32" spans="1:16" ht="26.25" customHeight="1" x14ac:dyDescent="0.2">
      <c r="A32" s="13"/>
      <c r="B32" s="73"/>
      <c r="C32" s="71" t="s">
        <v>7285</v>
      </c>
      <c r="D32" s="76" t="s">
        <v>69</v>
      </c>
      <c r="E32" s="12" t="s">
        <v>65</v>
      </c>
      <c r="F32" s="74" t="s">
        <v>523</v>
      </c>
      <c r="G32" s="12">
        <v>44500</v>
      </c>
      <c r="H32" s="75" t="s">
        <v>7189</v>
      </c>
      <c r="I32" s="15">
        <v>86</v>
      </c>
      <c r="J32" s="15">
        <v>53</v>
      </c>
      <c r="K32" s="15">
        <v>32</v>
      </c>
      <c r="L32" s="15">
        <v>28</v>
      </c>
      <c r="M32" s="79">
        <v>36.463999999999999</v>
      </c>
      <c r="N32" s="101">
        <v>37</v>
      </c>
      <c r="O32" s="63">
        <v>2530</v>
      </c>
      <c r="P32" s="64">
        <f>Table2245789101123456789101112131415161718192021222324252627282930313233343536373839404142434445464748495051525354555628[[#This Row],[PEMBULATAN]]*O32</f>
        <v>93610</v>
      </c>
    </row>
    <row r="33" spans="1:16" ht="26.25" customHeight="1" x14ac:dyDescent="0.2">
      <c r="A33" s="13"/>
      <c r="B33" s="73"/>
      <c r="C33" s="71" t="s">
        <v>7286</v>
      </c>
      <c r="D33" s="76" t="s">
        <v>69</v>
      </c>
      <c r="E33" s="12" t="s">
        <v>65</v>
      </c>
      <c r="F33" s="74" t="s">
        <v>523</v>
      </c>
      <c r="G33" s="12">
        <v>44500</v>
      </c>
      <c r="H33" s="75" t="s">
        <v>7189</v>
      </c>
      <c r="I33" s="15">
        <v>44</v>
      </c>
      <c r="J33" s="15">
        <v>32</v>
      </c>
      <c r="K33" s="15">
        <v>21</v>
      </c>
      <c r="L33" s="15">
        <v>4</v>
      </c>
      <c r="M33" s="79">
        <v>7.3920000000000003</v>
      </c>
      <c r="N33" s="101">
        <v>7.3920000000000003</v>
      </c>
      <c r="O33" s="63">
        <v>2530</v>
      </c>
      <c r="P33" s="64">
        <f>Table2245789101123456789101112131415161718192021222324252627282930313233343536373839404142434445464748495051525354555628[[#This Row],[PEMBULATAN]]*O33</f>
        <v>18701.760000000002</v>
      </c>
    </row>
    <row r="34" spans="1:16" ht="26.25" customHeight="1" x14ac:dyDescent="0.2">
      <c r="A34" s="13"/>
      <c r="B34" s="73"/>
      <c r="C34" s="71" t="s">
        <v>7287</v>
      </c>
      <c r="D34" s="76" t="s">
        <v>69</v>
      </c>
      <c r="E34" s="12" t="s">
        <v>65</v>
      </c>
      <c r="F34" s="74" t="s">
        <v>523</v>
      </c>
      <c r="G34" s="12">
        <v>44500</v>
      </c>
      <c r="H34" s="75" t="s">
        <v>7189</v>
      </c>
      <c r="I34" s="15">
        <v>93</v>
      </c>
      <c r="J34" s="15">
        <v>52</v>
      </c>
      <c r="K34" s="15">
        <v>35</v>
      </c>
      <c r="L34" s="15">
        <v>18</v>
      </c>
      <c r="M34" s="79">
        <v>42.314999999999998</v>
      </c>
      <c r="N34" s="101">
        <v>43</v>
      </c>
      <c r="O34" s="63">
        <v>2530</v>
      </c>
      <c r="P34" s="64">
        <f>Table2245789101123456789101112131415161718192021222324252627282930313233343536373839404142434445464748495051525354555628[[#This Row],[PEMBULATAN]]*O34</f>
        <v>108790</v>
      </c>
    </row>
    <row r="35" spans="1:16" ht="26.25" customHeight="1" x14ac:dyDescent="0.2">
      <c r="A35" s="13"/>
      <c r="B35" s="73"/>
      <c r="C35" s="71" t="s">
        <v>7288</v>
      </c>
      <c r="D35" s="76" t="s">
        <v>69</v>
      </c>
      <c r="E35" s="12" t="s">
        <v>65</v>
      </c>
      <c r="F35" s="74" t="s">
        <v>523</v>
      </c>
      <c r="G35" s="12">
        <v>44500</v>
      </c>
      <c r="H35" s="75" t="s">
        <v>7189</v>
      </c>
      <c r="I35" s="15">
        <v>100</v>
      </c>
      <c r="J35" s="15">
        <v>51</v>
      </c>
      <c r="K35" s="15">
        <v>35</v>
      </c>
      <c r="L35" s="15">
        <v>23</v>
      </c>
      <c r="M35" s="79">
        <v>44.625</v>
      </c>
      <c r="N35" s="101">
        <v>44.625</v>
      </c>
      <c r="O35" s="63">
        <v>2530</v>
      </c>
      <c r="P35" s="64">
        <f>Table2245789101123456789101112131415161718192021222324252627282930313233343536373839404142434445464748495051525354555628[[#This Row],[PEMBULATAN]]*O35</f>
        <v>112901.25</v>
      </c>
    </row>
    <row r="36" spans="1:16" ht="26.25" customHeight="1" x14ac:dyDescent="0.2">
      <c r="A36" s="13"/>
      <c r="B36" s="73"/>
      <c r="C36" s="71" t="s">
        <v>7289</v>
      </c>
      <c r="D36" s="76" t="s">
        <v>69</v>
      </c>
      <c r="E36" s="12" t="s">
        <v>65</v>
      </c>
      <c r="F36" s="74" t="s">
        <v>523</v>
      </c>
      <c r="G36" s="12">
        <v>44500</v>
      </c>
      <c r="H36" s="75" t="s">
        <v>7189</v>
      </c>
      <c r="I36" s="15">
        <v>50</v>
      </c>
      <c r="J36" s="15">
        <v>38</v>
      </c>
      <c r="K36" s="15">
        <v>33</v>
      </c>
      <c r="L36" s="15">
        <v>11</v>
      </c>
      <c r="M36" s="79">
        <v>15.675000000000001</v>
      </c>
      <c r="N36" s="101">
        <v>15.675000000000001</v>
      </c>
      <c r="O36" s="63">
        <v>2530</v>
      </c>
      <c r="P36" s="64">
        <f>Table2245789101123456789101112131415161718192021222324252627282930313233343536373839404142434445464748495051525354555628[[#This Row],[PEMBULATAN]]*O36</f>
        <v>39657.75</v>
      </c>
    </row>
    <row r="37" spans="1:16" ht="26.25" customHeight="1" x14ac:dyDescent="0.2">
      <c r="A37" s="13"/>
      <c r="B37" s="73"/>
      <c r="C37" s="71" t="s">
        <v>7290</v>
      </c>
      <c r="D37" s="76" t="s">
        <v>69</v>
      </c>
      <c r="E37" s="12" t="s">
        <v>65</v>
      </c>
      <c r="F37" s="74" t="s">
        <v>523</v>
      </c>
      <c r="G37" s="12">
        <v>44500</v>
      </c>
      <c r="H37" s="75" t="s">
        <v>7189</v>
      </c>
      <c r="I37" s="15">
        <v>102</v>
      </c>
      <c r="J37" s="15">
        <v>57</v>
      </c>
      <c r="K37" s="15">
        <v>23</v>
      </c>
      <c r="L37" s="15">
        <v>16</v>
      </c>
      <c r="M37" s="79">
        <v>33.430500000000002</v>
      </c>
      <c r="N37" s="101">
        <v>34</v>
      </c>
      <c r="O37" s="63">
        <v>2530</v>
      </c>
      <c r="P37" s="64">
        <f>Table2245789101123456789101112131415161718192021222324252627282930313233343536373839404142434445464748495051525354555628[[#This Row],[PEMBULATAN]]*O37</f>
        <v>86020</v>
      </c>
    </row>
    <row r="38" spans="1:16" ht="26.25" customHeight="1" x14ac:dyDescent="0.2">
      <c r="A38" s="13"/>
      <c r="B38" s="73"/>
      <c r="C38" s="71" t="s">
        <v>7291</v>
      </c>
      <c r="D38" s="76" t="s">
        <v>69</v>
      </c>
      <c r="E38" s="12" t="s">
        <v>65</v>
      </c>
      <c r="F38" s="74" t="s">
        <v>523</v>
      </c>
      <c r="G38" s="12">
        <v>44500</v>
      </c>
      <c r="H38" s="75" t="s">
        <v>7189</v>
      </c>
      <c r="I38" s="15">
        <v>84</v>
      </c>
      <c r="J38" s="15">
        <v>53</v>
      </c>
      <c r="K38" s="15">
        <v>32</v>
      </c>
      <c r="L38" s="15">
        <v>16</v>
      </c>
      <c r="M38" s="79">
        <v>35.616</v>
      </c>
      <c r="N38" s="101">
        <v>35.616</v>
      </c>
      <c r="O38" s="63">
        <v>2530</v>
      </c>
      <c r="P38" s="64">
        <f>Table2245789101123456789101112131415161718192021222324252627282930313233343536373839404142434445464748495051525354555628[[#This Row],[PEMBULATAN]]*O38</f>
        <v>90108.479999999996</v>
      </c>
    </row>
    <row r="39" spans="1:16" ht="26.25" customHeight="1" x14ac:dyDescent="0.2">
      <c r="A39" s="13"/>
      <c r="B39" s="73"/>
      <c r="C39" s="71" t="s">
        <v>7292</v>
      </c>
      <c r="D39" s="76" t="s">
        <v>69</v>
      </c>
      <c r="E39" s="12" t="s">
        <v>65</v>
      </c>
      <c r="F39" s="74" t="s">
        <v>523</v>
      </c>
      <c r="G39" s="12">
        <v>44500</v>
      </c>
      <c r="H39" s="75" t="s">
        <v>7189</v>
      </c>
      <c r="I39" s="15">
        <v>63</v>
      </c>
      <c r="J39" s="15">
        <v>52</v>
      </c>
      <c r="K39" s="15">
        <v>28</v>
      </c>
      <c r="L39" s="15">
        <v>8</v>
      </c>
      <c r="M39" s="79">
        <v>22.931999999999999</v>
      </c>
      <c r="N39" s="101">
        <v>22.931999999999999</v>
      </c>
      <c r="O39" s="63">
        <v>2530</v>
      </c>
      <c r="P39" s="64">
        <f>Table2245789101123456789101112131415161718192021222324252627282930313233343536373839404142434445464748495051525354555628[[#This Row],[PEMBULATAN]]*O39</f>
        <v>58017.96</v>
      </c>
    </row>
    <row r="40" spans="1:16" ht="26.25" customHeight="1" x14ac:dyDescent="0.2">
      <c r="A40" s="13"/>
      <c r="B40" s="73"/>
      <c r="C40" s="71" t="s">
        <v>7293</v>
      </c>
      <c r="D40" s="76" t="s">
        <v>69</v>
      </c>
      <c r="E40" s="12" t="s">
        <v>65</v>
      </c>
      <c r="F40" s="74" t="s">
        <v>523</v>
      </c>
      <c r="G40" s="12">
        <v>44500</v>
      </c>
      <c r="H40" s="75" t="s">
        <v>7189</v>
      </c>
      <c r="I40" s="15">
        <v>69</v>
      </c>
      <c r="J40" s="15">
        <v>51</v>
      </c>
      <c r="K40" s="15">
        <v>23</v>
      </c>
      <c r="L40" s="15">
        <v>8</v>
      </c>
      <c r="M40" s="79">
        <v>20.234249999999999</v>
      </c>
      <c r="N40" s="101">
        <v>20.234249999999999</v>
      </c>
      <c r="O40" s="63">
        <v>2530</v>
      </c>
      <c r="P40" s="64">
        <f>Table2245789101123456789101112131415161718192021222324252627282930313233343536373839404142434445464748495051525354555628[[#This Row],[PEMBULATAN]]*O40</f>
        <v>51192.652499999997</v>
      </c>
    </row>
    <row r="41" spans="1:16" ht="26.25" customHeight="1" x14ac:dyDescent="0.2">
      <c r="A41" s="13"/>
      <c r="B41" s="73"/>
      <c r="C41" s="71" t="s">
        <v>7294</v>
      </c>
      <c r="D41" s="76" t="s">
        <v>69</v>
      </c>
      <c r="E41" s="12" t="s">
        <v>65</v>
      </c>
      <c r="F41" s="74" t="s">
        <v>523</v>
      </c>
      <c r="G41" s="12">
        <v>44500</v>
      </c>
      <c r="H41" s="75" t="s">
        <v>7189</v>
      </c>
      <c r="I41" s="15">
        <v>87</v>
      </c>
      <c r="J41" s="15">
        <v>50</v>
      </c>
      <c r="K41" s="15">
        <v>31</v>
      </c>
      <c r="L41" s="15">
        <v>18</v>
      </c>
      <c r="M41" s="79">
        <v>33.712499999999999</v>
      </c>
      <c r="N41" s="101">
        <v>33.712499999999999</v>
      </c>
      <c r="O41" s="63">
        <v>2530</v>
      </c>
      <c r="P41" s="64">
        <f>Table2245789101123456789101112131415161718192021222324252627282930313233343536373839404142434445464748495051525354555628[[#This Row],[PEMBULATAN]]*O41</f>
        <v>85292.625</v>
      </c>
    </row>
    <row r="42" spans="1:16" ht="26.25" customHeight="1" x14ac:dyDescent="0.2">
      <c r="A42" s="13"/>
      <c r="B42" s="73"/>
      <c r="C42" s="71" t="s">
        <v>7295</v>
      </c>
      <c r="D42" s="76" t="s">
        <v>69</v>
      </c>
      <c r="E42" s="12" t="s">
        <v>65</v>
      </c>
      <c r="F42" s="74" t="s">
        <v>523</v>
      </c>
      <c r="G42" s="12">
        <v>44500</v>
      </c>
      <c r="H42" s="75" t="s">
        <v>7189</v>
      </c>
      <c r="I42" s="15">
        <v>62</v>
      </c>
      <c r="J42" s="15">
        <v>52</v>
      </c>
      <c r="K42" s="15">
        <v>12</v>
      </c>
      <c r="L42" s="15">
        <v>5</v>
      </c>
      <c r="M42" s="79">
        <v>9.6720000000000006</v>
      </c>
      <c r="N42" s="101">
        <v>9.6720000000000006</v>
      </c>
      <c r="O42" s="63">
        <v>2530</v>
      </c>
      <c r="P42" s="64">
        <f>Table2245789101123456789101112131415161718192021222324252627282930313233343536373839404142434445464748495051525354555628[[#This Row],[PEMBULATAN]]*O42</f>
        <v>24470.16</v>
      </c>
    </row>
    <row r="43" spans="1:16" ht="26.25" customHeight="1" x14ac:dyDescent="0.2">
      <c r="A43" s="13"/>
      <c r="B43" s="73"/>
      <c r="C43" s="71" t="s">
        <v>7296</v>
      </c>
      <c r="D43" s="76" t="s">
        <v>69</v>
      </c>
      <c r="E43" s="12" t="s">
        <v>65</v>
      </c>
      <c r="F43" s="74" t="s">
        <v>523</v>
      </c>
      <c r="G43" s="12">
        <v>44500</v>
      </c>
      <c r="H43" s="75" t="s">
        <v>7189</v>
      </c>
      <c r="I43" s="15">
        <v>85</v>
      </c>
      <c r="J43" s="15">
        <v>50</v>
      </c>
      <c r="K43" s="15">
        <v>29</v>
      </c>
      <c r="L43" s="15">
        <v>12</v>
      </c>
      <c r="M43" s="79">
        <v>30.8125</v>
      </c>
      <c r="N43" s="101">
        <v>30.8125</v>
      </c>
      <c r="O43" s="63">
        <v>2530</v>
      </c>
      <c r="P43" s="64">
        <f>Table2245789101123456789101112131415161718192021222324252627282930313233343536373839404142434445464748495051525354555628[[#This Row],[PEMBULATAN]]*O43</f>
        <v>77955.625</v>
      </c>
    </row>
    <row r="44" spans="1:16" ht="26.25" customHeight="1" x14ac:dyDescent="0.2">
      <c r="A44" s="13"/>
      <c r="B44" s="73"/>
      <c r="C44" s="71" t="s">
        <v>7297</v>
      </c>
      <c r="D44" s="76" t="s">
        <v>69</v>
      </c>
      <c r="E44" s="12" t="s">
        <v>65</v>
      </c>
      <c r="F44" s="74" t="s">
        <v>523</v>
      </c>
      <c r="G44" s="12">
        <v>44500</v>
      </c>
      <c r="H44" s="75" t="s">
        <v>7189</v>
      </c>
      <c r="I44" s="15">
        <v>93</v>
      </c>
      <c r="J44" s="15">
        <v>50</v>
      </c>
      <c r="K44" s="15">
        <v>20</v>
      </c>
      <c r="L44" s="15">
        <v>34</v>
      </c>
      <c r="M44" s="79">
        <v>23.25</v>
      </c>
      <c r="N44" s="101">
        <v>34</v>
      </c>
      <c r="O44" s="63">
        <v>2530</v>
      </c>
      <c r="P44" s="64">
        <f>Table2245789101123456789101112131415161718192021222324252627282930313233343536373839404142434445464748495051525354555628[[#This Row],[PEMBULATAN]]*O44</f>
        <v>86020</v>
      </c>
    </row>
    <row r="45" spans="1:16" ht="26.25" customHeight="1" x14ac:dyDescent="0.2">
      <c r="A45" s="13"/>
      <c r="B45" s="73"/>
      <c r="C45" s="71" t="s">
        <v>7298</v>
      </c>
      <c r="D45" s="76" t="s">
        <v>69</v>
      </c>
      <c r="E45" s="12" t="s">
        <v>65</v>
      </c>
      <c r="F45" s="74" t="s">
        <v>523</v>
      </c>
      <c r="G45" s="12">
        <v>44500</v>
      </c>
      <c r="H45" s="75" t="s">
        <v>7189</v>
      </c>
      <c r="I45" s="15">
        <v>72</v>
      </c>
      <c r="J45" s="15">
        <v>45</v>
      </c>
      <c r="K45" s="15">
        <v>30</v>
      </c>
      <c r="L45" s="15">
        <v>7</v>
      </c>
      <c r="M45" s="79">
        <v>24.3</v>
      </c>
      <c r="N45" s="101">
        <v>25</v>
      </c>
      <c r="O45" s="63">
        <v>2530</v>
      </c>
      <c r="P45" s="64">
        <f>Table2245789101123456789101112131415161718192021222324252627282930313233343536373839404142434445464748495051525354555628[[#This Row],[PEMBULATAN]]*O45</f>
        <v>63250</v>
      </c>
    </row>
    <row r="46" spans="1:16" ht="26.25" customHeight="1" x14ac:dyDescent="0.2">
      <c r="A46" s="13"/>
      <c r="B46" s="73"/>
      <c r="C46" s="71" t="s">
        <v>7299</v>
      </c>
      <c r="D46" s="76" t="s">
        <v>69</v>
      </c>
      <c r="E46" s="12" t="s">
        <v>65</v>
      </c>
      <c r="F46" s="74" t="s">
        <v>523</v>
      </c>
      <c r="G46" s="12">
        <v>44500</v>
      </c>
      <c r="H46" s="75" t="s">
        <v>7189</v>
      </c>
      <c r="I46" s="15">
        <v>84</v>
      </c>
      <c r="J46" s="15">
        <v>62</v>
      </c>
      <c r="K46" s="15">
        <v>2</v>
      </c>
      <c r="L46" s="15">
        <v>3</v>
      </c>
      <c r="M46" s="79">
        <v>2.6040000000000001</v>
      </c>
      <c r="N46" s="101">
        <v>3</v>
      </c>
      <c r="O46" s="63">
        <v>2530</v>
      </c>
      <c r="P46" s="64">
        <f>Table2245789101123456789101112131415161718192021222324252627282930313233343536373839404142434445464748495051525354555628[[#This Row],[PEMBULATAN]]*O46</f>
        <v>7590</v>
      </c>
    </row>
    <row r="47" spans="1:16" ht="26.25" customHeight="1" x14ac:dyDescent="0.2">
      <c r="A47" s="13"/>
      <c r="B47" s="73"/>
      <c r="C47" s="71" t="s">
        <v>7300</v>
      </c>
      <c r="D47" s="76" t="s">
        <v>69</v>
      </c>
      <c r="E47" s="12" t="s">
        <v>65</v>
      </c>
      <c r="F47" s="74" t="s">
        <v>523</v>
      </c>
      <c r="G47" s="12">
        <v>44500</v>
      </c>
      <c r="H47" s="75" t="s">
        <v>7189</v>
      </c>
      <c r="I47" s="15">
        <v>82</v>
      </c>
      <c r="J47" s="15">
        <v>60</v>
      </c>
      <c r="K47" s="15">
        <v>30</v>
      </c>
      <c r="L47" s="15">
        <v>20</v>
      </c>
      <c r="M47" s="79">
        <v>36.9</v>
      </c>
      <c r="N47" s="101">
        <v>36.9</v>
      </c>
      <c r="O47" s="63">
        <v>2530</v>
      </c>
      <c r="P47" s="64">
        <f>Table2245789101123456789101112131415161718192021222324252627282930313233343536373839404142434445464748495051525354555628[[#This Row],[PEMBULATAN]]*O47</f>
        <v>93357</v>
      </c>
    </row>
    <row r="48" spans="1:16" ht="26.25" customHeight="1" x14ac:dyDescent="0.2">
      <c r="A48" s="13"/>
      <c r="B48" s="73"/>
      <c r="C48" s="71" t="s">
        <v>7301</v>
      </c>
      <c r="D48" s="76" t="s">
        <v>69</v>
      </c>
      <c r="E48" s="12" t="s">
        <v>65</v>
      </c>
      <c r="F48" s="74" t="s">
        <v>523</v>
      </c>
      <c r="G48" s="12">
        <v>44500</v>
      </c>
      <c r="H48" s="75" t="s">
        <v>7189</v>
      </c>
      <c r="I48" s="15">
        <v>95</v>
      </c>
      <c r="J48" s="15">
        <v>40</v>
      </c>
      <c r="K48" s="15">
        <v>35</v>
      </c>
      <c r="L48" s="15">
        <v>28</v>
      </c>
      <c r="M48" s="79">
        <v>33.25</v>
      </c>
      <c r="N48" s="101">
        <v>33.25</v>
      </c>
      <c r="O48" s="63">
        <v>2530</v>
      </c>
      <c r="P48" s="64">
        <f>Table2245789101123456789101112131415161718192021222324252627282930313233343536373839404142434445464748495051525354555628[[#This Row],[PEMBULATAN]]*O48</f>
        <v>84122.5</v>
      </c>
    </row>
    <row r="49" spans="1:16" ht="26.25" customHeight="1" x14ac:dyDescent="0.2">
      <c r="A49" s="13"/>
      <c r="B49" s="73"/>
      <c r="C49" s="71" t="s">
        <v>7302</v>
      </c>
      <c r="D49" s="76" t="s">
        <v>69</v>
      </c>
      <c r="E49" s="12" t="s">
        <v>65</v>
      </c>
      <c r="F49" s="74" t="s">
        <v>523</v>
      </c>
      <c r="G49" s="12">
        <v>44500</v>
      </c>
      <c r="H49" s="75" t="s">
        <v>7189</v>
      </c>
      <c r="I49" s="15">
        <v>70</v>
      </c>
      <c r="J49" s="15">
        <v>50</v>
      </c>
      <c r="K49" s="15">
        <v>20</v>
      </c>
      <c r="L49" s="15">
        <v>12</v>
      </c>
      <c r="M49" s="79">
        <v>17.5</v>
      </c>
      <c r="N49" s="101">
        <v>17.5</v>
      </c>
      <c r="O49" s="63">
        <v>2530</v>
      </c>
      <c r="P49" s="64">
        <f>Table2245789101123456789101112131415161718192021222324252627282930313233343536373839404142434445464748495051525354555628[[#This Row],[PEMBULATAN]]*O49</f>
        <v>44275</v>
      </c>
    </row>
    <row r="50" spans="1:16" ht="26.25" customHeight="1" x14ac:dyDescent="0.2">
      <c r="A50" s="13"/>
      <c r="B50" s="73"/>
      <c r="C50" s="71" t="s">
        <v>7303</v>
      </c>
      <c r="D50" s="76" t="s">
        <v>69</v>
      </c>
      <c r="E50" s="12" t="s">
        <v>65</v>
      </c>
      <c r="F50" s="74" t="s">
        <v>523</v>
      </c>
      <c r="G50" s="12">
        <v>44500</v>
      </c>
      <c r="H50" s="75" t="s">
        <v>7189</v>
      </c>
      <c r="I50" s="15">
        <v>57</v>
      </c>
      <c r="J50" s="15">
        <v>40</v>
      </c>
      <c r="K50" s="15">
        <v>20</v>
      </c>
      <c r="L50" s="15">
        <v>5</v>
      </c>
      <c r="M50" s="79">
        <v>11.4</v>
      </c>
      <c r="N50" s="101">
        <v>12</v>
      </c>
      <c r="O50" s="63">
        <v>2530</v>
      </c>
      <c r="P50" s="64">
        <f>Table2245789101123456789101112131415161718192021222324252627282930313233343536373839404142434445464748495051525354555628[[#This Row],[PEMBULATAN]]*O50</f>
        <v>30360</v>
      </c>
    </row>
    <row r="51" spans="1:16" ht="26.25" customHeight="1" x14ac:dyDescent="0.2">
      <c r="A51" s="13"/>
      <c r="B51" s="73"/>
      <c r="C51" s="71" t="s">
        <v>7304</v>
      </c>
      <c r="D51" s="76" t="s">
        <v>69</v>
      </c>
      <c r="E51" s="12" t="s">
        <v>65</v>
      </c>
      <c r="F51" s="74" t="s">
        <v>523</v>
      </c>
      <c r="G51" s="12">
        <v>44500</v>
      </c>
      <c r="H51" s="75" t="s">
        <v>7189</v>
      </c>
      <c r="I51" s="15">
        <v>37</v>
      </c>
      <c r="J51" s="15">
        <v>30</v>
      </c>
      <c r="K51" s="15">
        <v>20</v>
      </c>
      <c r="L51" s="15">
        <v>6</v>
      </c>
      <c r="M51" s="79">
        <v>5.55</v>
      </c>
      <c r="N51" s="101">
        <v>6</v>
      </c>
      <c r="O51" s="63">
        <v>2530</v>
      </c>
      <c r="P51" s="64">
        <f>Table2245789101123456789101112131415161718192021222324252627282930313233343536373839404142434445464748495051525354555628[[#This Row],[PEMBULATAN]]*O51</f>
        <v>15180</v>
      </c>
    </row>
    <row r="52" spans="1:16" ht="26.25" customHeight="1" x14ac:dyDescent="0.2">
      <c r="A52" s="13"/>
      <c r="B52" s="73"/>
      <c r="C52" s="71" t="s">
        <v>7305</v>
      </c>
      <c r="D52" s="76" t="s">
        <v>69</v>
      </c>
      <c r="E52" s="12" t="s">
        <v>65</v>
      </c>
      <c r="F52" s="74" t="s">
        <v>523</v>
      </c>
      <c r="G52" s="12">
        <v>44500</v>
      </c>
      <c r="H52" s="75" t="s">
        <v>7189</v>
      </c>
      <c r="I52" s="15">
        <v>50</v>
      </c>
      <c r="J52" s="15">
        <v>50</v>
      </c>
      <c r="K52" s="15">
        <v>10</v>
      </c>
      <c r="L52" s="15">
        <v>3</v>
      </c>
      <c r="M52" s="79">
        <v>6.25</v>
      </c>
      <c r="N52" s="101">
        <v>6.25</v>
      </c>
      <c r="O52" s="63">
        <v>2530</v>
      </c>
      <c r="P52" s="64">
        <f>Table2245789101123456789101112131415161718192021222324252627282930313233343536373839404142434445464748495051525354555628[[#This Row],[PEMBULATAN]]*O52</f>
        <v>15812.5</v>
      </c>
    </row>
    <row r="53" spans="1:16" ht="26.25" customHeight="1" x14ac:dyDescent="0.2">
      <c r="A53" s="13"/>
      <c r="B53" s="73"/>
      <c r="C53" s="71" t="s">
        <v>7306</v>
      </c>
      <c r="D53" s="76" t="s">
        <v>69</v>
      </c>
      <c r="E53" s="12" t="s">
        <v>65</v>
      </c>
      <c r="F53" s="74" t="s">
        <v>523</v>
      </c>
      <c r="G53" s="12">
        <v>44500</v>
      </c>
      <c r="H53" s="75" t="s">
        <v>7189</v>
      </c>
      <c r="I53" s="15">
        <v>68</v>
      </c>
      <c r="J53" s="15">
        <v>51</v>
      </c>
      <c r="K53" s="15">
        <v>20</v>
      </c>
      <c r="L53" s="15">
        <v>11</v>
      </c>
      <c r="M53" s="79">
        <v>17.34</v>
      </c>
      <c r="N53" s="101">
        <v>18</v>
      </c>
      <c r="O53" s="63">
        <v>2530</v>
      </c>
      <c r="P53" s="64">
        <f>Table2245789101123456789101112131415161718192021222324252627282930313233343536373839404142434445464748495051525354555628[[#This Row],[PEMBULATAN]]*O53</f>
        <v>45540</v>
      </c>
    </row>
    <row r="54" spans="1:16" ht="26.25" customHeight="1" x14ac:dyDescent="0.2">
      <c r="A54" s="13"/>
      <c r="B54" s="73"/>
      <c r="C54" s="71" t="s">
        <v>7307</v>
      </c>
      <c r="D54" s="76" t="s">
        <v>69</v>
      </c>
      <c r="E54" s="12" t="s">
        <v>65</v>
      </c>
      <c r="F54" s="74" t="s">
        <v>523</v>
      </c>
      <c r="G54" s="12">
        <v>44500</v>
      </c>
      <c r="H54" s="75" t="s">
        <v>7189</v>
      </c>
      <c r="I54" s="15">
        <v>50</v>
      </c>
      <c r="J54" s="15">
        <v>31</v>
      </c>
      <c r="K54" s="15">
        <v>19</v>
      </c>
      <c r="L54" s="15">
        <v>4</v>
      </c>
      <c r="M54" s="79">
        <v>7.3624999999999998</v>
      </c>
      <c r="N54" s="101">
        <v>8</v>
      </c>
      <c r="O54" s="63">
        <v>2530</v>
      </c>
      <c r="P54" s="64">
        <f>Table2245789101123456789101112131415161718192021222324252627282930313233343536373839404142434445464748495051525354555628[[#This Row],[PEMBULATAN]]*O54</f>
        <v>20240</v>
      </c>
    </row>
    <row r="55" spans="1:16" ht="26.25" customHeight="1" x14ac:dyDescent="0.2">
      <c r="A55" s="13"/>
      <c r="B55" s="73"/>
      <c r="C55" s="71" t="s">
        <v>7308</v>
      </c>
      <c r="D55" s="76" t="s">
        <v>69</v>
      </c>
      <c r="E55" s="12" t="s">
        <v>65</v>
      </c>
      <c r="F55" s="74" t="s">
        <v>523</v>
      </c>
      <c r="G55" s="12">
        <v>44500</v>
      </c>
      <c r="H55" s="75" t="s">
        <v>7189</v>
      </c>
      <c r="I55" s="15">
        <v>66</v>
      </c>
      <c r="J55" s="15">
        <v>41</v>
      </c>
      <c r="K55" s="15">
        <v>10</v>
      </c>
      <c r="L55" s="15">
        <v>3</v>
      </c>
      <c r="M55" s="79">
        <v>6.7649999999999997</v>
      </c>
      <c r="N55" s="101">
        <v>6.7649999999999997</v>
      </c>
      <c r="O55" s="63">
        <v>2530</v>
      </c>
      <c r="P55" s="64">
        <f>Table2245789101123456789101112131415161718192021222324252627282930313233343536373839404142434445464748495051525354555628[[#This Row],[PEMBULATAN]]*O55</f>
        <v>17115.45</v>
      </c>
    </row>
    <row r="56" spans="1:16" ht="26.25" customHeight="1" x14ac:dyDescent="0.2">
      <c r="A56" s="13"/>
      <c r="B56" s="73"/>
      <c r="C56" s="71" t="s">
        <v>7309</v>
      </c>
      <c r="D56" s="76" t="s">
        <v>69</v>
      </c>
      <c r="E56" s="12" t="s">
        <v>65</v>
      </c>
      <c r="F56" s="74" t="s">
        <v>523</v>
      </c>
      <c r="G56" s="12">
        <v>44500</v>
      </c>
      <c r="H56" s="75" t="s">
        <v>7189</v>
      </c>
      <c r="I56" s="15">
        <v>40</v>
      </c>
      <c r="J56" s="15">
        <v>32</v>
      </c>
      <c r="K56" s="15">
        <v>11</v>
      </c>
      <c r="L56" s="15">
        <v>4</v>
      </c>
      <c r="M56" s="79">
        <v>3.52</v>
      </c>
      <c r="N56" s="101">
        <v>4</v>
      </c>
      <c r="O56" s="63">
        <v>2530</v>
      </c>
      <c r="P56" s="64">
        <f>Table2245789101123456789101112131415161718192021222324252627282930313233343536373839404142434445464748495051525354555628[[#This Row],[PEMBULATAN]]*O56</f>
        <v>10120</v>
      </c>
    </row>
    <row r="57" spans="1:16" ht="26.25" customHeight="1" x14ac:dyDescent="0.2">
      <c r="A57" s="13"/>
      <c r="B57" s="73"/>
      <c r="C57" s="71" t="s">
        <v>7310</v>
      </c>
      <c r="D57" s="76" t="s">
        <v>69</v>
      </c>
      <c r="E57" s="12" t="s">
        <v>65</v>
      </c>
      <c r="F57" s="74" t="s">
        <v>523</v>
      </c>
      <c r="G57" s="12">
        <v>44500</v>
      </c>
      <c r="H57" s="75" t="s">
        <v>7189</v>
      </c>
      <c r="I57" s="15">
        <v>45</v>
      </c>
      <c r="J57" s="15">
        <v>42</v>
      </c>
      <c r="K57" s="15">
        <v>20</v>
      </c>
      <c r="L57" s="15">
        <v>2</v>
      </c>
      <c r="M57" s="79">
        <v>9.4499999999999993</v>
      </c>
      <c r="N57" s="101">
        <v>10</v>
      </c>
      <c r="O57" s="63">
        <v>2530</v>
      </c>
      <c r="P57" s="64">
        <f>Table2245789101123456789101112131415161718192021222324252627282930313233343536373839404142434445464748495051525354555628[[#This Row],[PEMBULATAN]]*O57</f>
        <v>25300</v>
      </c>
    </row>
    <row r="58" spans="1:16" ht="26.25" customHeight="1" x14ac:dyDescent="0.2">
      <c r="A58" s="13"/>
      <c r="B58" s="73"/>
      <c r="C58" s="71" t="s">
        <v>7311</v>
      </c>
      <c r="D58" s="76" t="s">
        <v>69</v>
      </c>
      <c r="E58" s="12" t="s">
        <v>65</v>
      </c>
      <c r="F58" s="74" t="s">
        <v>523</v>
      </c>
      <c r="G58" s="12">
        <v>44500</v>
      </c>
      <c r="H58" s="75" t="s">
        <v>7189</v>
      </c>
      <c r="I58" s="15">
        <v>81</v>
      </c>
      <c r="J58" s="15">
        <v>65</v>
      </c>
      <c r="K58" s="15">
        <v>32</v>
      </c>
      <c r="L58" s="15">
        <v>30</v>
      </c>
      <c r="M58" s="79">
        <v>42.12</v>
      </c>
      <c r="N58" s="101">
        <v>42.12</v>
      </c>
      <c r="O58" s="63">
        <v>2530</v>
      </c>
      <c r="P58" s="64">
        <f>Table2245789101123456789101112131415161718192021222324252627282930313233343536373839404142434445464748495051525354555628[[#This Row],[PEMBULATAN]]*O58</f>
        <v>106563.59999999999</v>
      </c>
    </row>
    <row r="59" spans="1:16" ht="26.25" customHeight="1" x14ac:dyDescent="0.2">
      <c r="A59" s="13"/>
      <c r="B59" s="73"/>
      <c r="C59" s="71" t="s">
        <v>7312</v>
      </c>
      <c r="D59" s="76" t="s">
        <v>69</v>
      </c>
      <c r="E59" s="12" t="s">
        <v>65</v>
      </c>
      <c r="F59" s="74" t="s">
        <v>523</v>
      </c>
      <c r="G59" s="12">
        <v>44500</v>
      </c>
      <c r="H59" s="75" t="s">
        <v>7189</v>
      </c>
      <c r="I59" s="15">
        <v>156</v>
      </c>
      <c r="J59" s="15">
        <v>15</v>
      </c>
      <c r="K59" s="15">
        <v>6</v>
      </c>
      <c r="L59" s="15">
        <v>5</v>
      </c>
      <c r="M59" s="79">
        <v>3.51</v>
      </c>
      <c r="N59" s="101">
        <v>5</v>
      </c>
      <c r="O59" s="63">
        <v>2530</v>
      </c>
      <c r="P59" s="64">
        <f>Table2245789101123456789101112131415161718192021222324252627282930313233343536373839404142434445464748495051525354555628[[#This Row],[PEMBULATAN]]*O59</f>
        <v>12650</v>
      </c>
    </row>
    <row r="60" spans="1:16" ht="26.25" customHeight="1" x14ac:dyDescent="0.2">
      <c r="A60" s="13"/>
      <c r="B60" s="73"/>
      <c r="C60" s="71" t="s">
        <v>7313</v>
      </c>
      <c r="D60" s="76" t="s">
        <v>69</v>
      </c>
      <c r="E60" s="12" t="s">
        <v>65</v>
      </c>
      <c r="F60" s="74" t="s">
        <v>523</v>
      </c>
      <c r="G60" s="12">
        <v>44500</v>
      </c>
      <c r="H60" s="75" t="s">
        <v>7189</v>
      </c>
      <c r="I60" s="15">
        <v>130</v>
      </c>
      <c r="J60" s="15">
        <v>13</v>
      </c>
      <c r="K60" s="15">
        <v>13</v>
      </c>
      <c r="L60" s="15">
        <v>3</v>
      </c>
      <c r="M60" s="79">
        <v>5.4924999999999997</v>
      </c>
      <c r="N60" s="101">
        <v>6</v>
      </c>
      <c r="O60" s="63">
        <v>2530</v>
      </c>
      <c r="P60" s="64">
        <f>Table2245789101123456789101112131415161718192021222324252627282930313233343536373839404142434445464748495051525354555628[[#This Row],[PEMBULATAN]]*O60</f>
        <v>15180</v>
      </c>
    </row>
    <row r="61" spans="1:16" ht="26.25" customHeight="1" x14ac:dyDescent="0.2">
      <c r="A61" s="13"/>
      <c r="B61" s="73"/>
      <c r="C61" s="71" t="s">
        <v>7314</v>
      </c>
      <c r="D61" s="76" t="s">
        <v>69</v>
      </c>
      <c r="E61" s="12" t="s">
        <v>65</v>
      </c>
      <c r="F61" s="74" t="s">
        <v>523</v>
      </c>
      <c r="G61" s="12">
        <v>44500</v>
      </c>
      <c r="H61" s="75" t="s">
        <v>7189</v>
      </c>
      <c r="I61" s="15">
        <v>82</v>
      </c>
      <c r="J61" s="15">
        <v>50</v>
      </c>
      <c r="K61" s="15">
        <v>13</v>
      </c>
      <c r="L61" s="15">
        <v>2</v>
      </c>
      <c r="M61" s="79">
        <v>13.324999999999999</v>
      </c>
      <c r="N61" s="101">
        <v>14</v>
      </c>
      <c r="O61" s="63">
        <v>2530</v>
      </c>
      <c r="P61" s="64">
        <f>Table2245789101123456789101112131415161718192021222324252627282930313233343536373839404142434445464748495051525354555628[[#This Row],[PEMBULATAN]]*O61</f>
        <v>35420</v>
      </c>
    </row>
    <row r="62" spans="1:16" ht="26.25" customHeight="1" x14ac:dyDescent="0.2">
      <c r="A62" s="13"/>
      <c r="B62" s="73"/>
      <c r="C62" s="71" t="s">
        <v>7315</v>
      </c>
      <c r="D62" s="76" t="s">
        <v>69</v>
      </c>
      <c r="E62" s="12" t="s">
        <v>65</v>
      </c>
      <c r="F62" s="74" t="s">
        <v>523</v>
      </c>
      <c r="G62" s="12">
        <v>44500</v>
      </c>
      <c r="H62" s="75" t="s">
        <v>7189</v>
      </c>
      <c r="I62" s="15">
        <v>96</v>
      </c>
      <c r="J62" s="15">
        <v>10</v>
      </c>
      <c r="K62" s="15">
        <v>9</v>
      </c>
      <c r="L62" s="15">
        <v>1</v>
      </c>
      <c r="M62" s="79">
        <v>2.16</v>
      </c>
      <c r="N62" s="101">
        <v>2.16</v>
      </c>
      <c r="O62" s="63">
        <v>2530</v>
      </c>
      <c r="P62" s="64">
        <f>Table2245789101123456789101112131415161718192021222324252627282930313233343536373839404142434445464748495051525354555628[[#This Row],[PEMBULATAN]]*O62</f>
        <v>5464.8</v>
      </c>
    </row>
    <row r="63" spans="1:16" ht="26.25" customHeight="1" x14ac:dyDescent="0.2">
      <c r="A63" s="13"/>
      <c r="B63" s="73"/>
      <c r="C63" s="71" t="s">
        <v>7316</v>
      </c>
      <c r="D63" s="76" t="s">
        <v>69</v>
      </c>
      <c r="E63" s="12" t="s">
        <v>65</v>
      </c>
      <c r="F63" s="74" t="s">
        <v>523</v>
      </c>
      <c r="G63" s="12">
        <v>44500</v>
      </c>
      <c r="H63" s="75" t="s">
        <v>7189</v>
      </c>
      <c r="I63" s="15">
        <v>34</v>
      </c>
      <c r="J63" s="15">
        <v>31</v>
      </c>
      <c r="K63" s="15">
        <v>31</v>
      </c>
      <c r="L63" s="15">
        <v>12</v>
      </c>
      <c r="M63" s="79">
        <v>8.1684999999999999</v>
      </c>
      <c r="N63" s="101">
        <v>12</v>
      </c>
      <c r="O63" s="63">
        <v>2530</v>
      </c>
      <c r="P63" s="64">
        <f>Table2245789101123456789101112131415161718192021222324252627282930313233343536373839404142434445464748495051525354555628[[#This Row],[PEMBULATAN]]*O63</f>
        <v>30360</v>
      </c>
    </row>
    <row r="64" spans="1:16" ht="26.25" customHeight="1" x14ac:dyDescent="0.2">
      <c r="A64" s="13"/>
      <c r="B64" s="73"/>
      <c r="C64" s="71" t="s">
        <v>7317</v>
      </c>
      <c r="D64" s="76" t="s">
        <v>69</v>
      </c>
      <c r="E64" s="12" t="s">
        <v>65</v>
      </c>
      <c r="F64" s="74" t="s">
        <v>523</v>
      </c>
      <c r="G64" s="12">
        <v>44500</v>
      </c>
      <c r="H64" s="75" t="s">
        <v>7189</v>
      </c>
      <c r="I64" s="15">
        <v>64</v>
      </c>
      <c r="J64" s="15">
        <v>48</v>
      </c>
      <c r="K64" s="15">
        <v>15</v>
      </c>
      <c r="L64" s="15">
        <v>10</v>
      </c>
      <c r="M64" s="79">
        <v>11.52</v>
      </c>
      <c r="N64" s="101">
        <v>11.52</v>
      </c>
      <c r="O64" s="63">
        <v>2530</v>
      </c>
      <c r="P64" s="64">
        <f>Table2245789101123456789101112131415161718192021222324252627282930313233343536373839404142434445464748495051525354555628[[#This Row],[PEMBULATAN]]*O64</f>
        <v>29145.599999999999</v>
      </c>
    </row>
    <row r="65" spans="1:16" ht="26.25" customHeight="1" x14ac:dyDescent="0.2">
      <c r="A65" s="13"/>
      <c r="B65" s="73"/>
      <c r="C65" s="71" t="s">
        <v>7318</v>
      </c>
      <c r="D65" s="76" t="s">
        <v>69</v>
      </c>
      <c r="E65" s="12" t="s">
        <v>65</v>
      </c>
      <c r="F65" s="74" t="s">
        <v>523</v>
      </c>
      <c r="G65" s="12">
        <v>44500</v>
      </c>
      <c r="H65" s="75" t="s">
        <v>7189</v>
      </c>
      <c r="I65" s="15">
        <v>102</v>
      </c>
      <c r="J65" s="15">
        <v>36</v>
      </c>
      <c r="K65" s="15">
        <v>6</v>
      </c>
      <c r="L65" s="15">
        <v>4</v>
      </c>
      <c r="M65" s="79">
        <v>5.508</v>
      </c>
      <c r="N65" s="101">
        <v>5.508</v>
      </c>
      <c r="O65" s="63">
        <v>2530</v>
      </c>
      <c r="P65" s="64">
        <f>Table2245789101123456789101112131415161718192021222324252627282930313233343536373839404142434445464748495051525354555628[[#This Row],[PEMBULATAN]]*O65</f>
        <v>13935.24</v>
      </c>
    </row>
    <row r="66" spans="1:16" ht="26.25" customHeight="1" x14ac:dyDescent="0.2">
      <c r="A66" s="13"/>
      <c r="B66" s="73"/>
      <c r="C66" s="71" t="s">
        <v>7319</v>
      </c>
      <c r="D66" s="76" t="s">
        <v>69</v>
      </c>
      <c r="E66" s="12" t="s">
        <v>65</v>
      </c>
      <c r="F66" s="74" t="s">
        <v>523</v>
      </c>
      <c r="G66" s="12">
        <v>44500</v>
      </c>
      <c r="H66" s="75" t="s">
        <v>7189</v>
      </c>
      <c r="I66" s="15">
        <v>113</v>
      </c>
      <c r="J66" s="15">
        <v>40</v>
      </c>
      <c r="K66" s="15">
        <v>10</v>
      </c>
      <c r="L66" s="15">
        <v>6</v>
      </c>
      <c r="M66" s="79">
        <v>11.3</v>
      </c>
      <c r="N66" s="101">
        <v>12</v>
      </c>
      <c r="O66" s="63">
        <v>2530</v>
      </c>
      <c r="P66" s="64">
        <f>Table2245789101123456789101112131415161718192021222324252627282930313233343536373839404142434445464748495051525354555628[[#This Row],[PEMBULATAN]]*O66</f>
        <v>30360</v>
      </c>
    </row>
    <row r="67" spans="1:16" ht="26.25" customHeight="1" x14ac:dyDescent="0.2">
      <c r="A67" s="13"/>
      <c r="B67" s="73"/>
      <c r="C67" s="71" t="s">
        <v>7320</v>
      </c>
      <c r="D67" s="76" t="s">
        <v>69</v>
      </c>
      <c r="E67" s="12" t="s">
        <v>65</v>
      </c>
      <c r="F67" s="74" t="s">
        <v>523</v>
      </c>
      <c r="G67" s="12">
        <v>44500</v>
      </c>
      <c r="H67" s="75" t="s">
        <v>7189</v>
      </c>
      <c r="I67" s="15">
        <v>117</v>
      </c>
      <c r="J67" s="15">
        <v>30</v>
      </c>
      <c r="K67" s="15">
        <v>6</v>
      </c>
      <c r="L67" s="15">
        <v>2</v>
      </c>
      <c r="M67" s="79">
        <v>5.2649999999999997</v>
      </c>
      <c r="N67" s="101">
        <v>5.2649999999999997</v>
      </c>
      <c r="O67" s="63">
        <v>2530</v>
      </c>
      <c r="P67" s="64">
        <f>Table2245789101123456789101112131415161718192021222324252627282930313233343536373839404142434445464748495051525354555628[[#This Row],[PEMBULATAN]]*O67</f>
        <v>13320.449999999999</v>
      </c>
    </row>
    <row r="68" spans="1:16" ht="26.25" customHeight="1" x14ac:dyDescent="0.2">
      <c r="A68" s="13"/>
      <c r="B68" s="73"/>
      <c r="C68" s="71" t="s">
        <v>7321</v>
      </c>
      <c r="D68" s="76" t="s">
        <v>69</v>
      </c>
      <c r="E68" s="12" t="s">
        <v>65</v>
      </c>
      <c r="F68" s="74" t="s">
        <v>523</v>
      </c>
      <c r="G68" s="12">
        <v>44500</v>
      </c>
      <c r="H68" s="75" t="s">
        <v>7189</v>
      </c>
      <c r="I68" s="15">
        <v>15</v>
      </c>
      <c r="J68" s="15">
        <v>23</v>
      </c>
      <c r="K68" s="15">
        <v>7</v>
      </c>
      <c r="L68" s="15">
        <v>3</v>
      </c>
      <c r="M68" s="79">
        <v>0.60375000000000001</v>
      </c>
      <c r="N68" s="101">
        <v>3</v>
      </c>
      <c r="O68" s="63">
        <v>2530</v>
      </c>
      <c r="P68" s="64">
        <f>Table2245789101123456789101112131415161718192021222324252627282930313233343536373839404142434445464748495051525354555628[[#This Row],[PEMBULATAN]]*O68</f>
        <v>7590</v>
      </c>
    </row>
    <row r="69" spans="1:16" ht="26.25" customHeight="1" x14ac:dyDescent="0.2">
      <c r="A69" s="13"/>
      <c r="B69" s="73"/>
      <c r="C69" s="71" t="s">
        <v>7322</v>
      </c>
      <c r="D69" s="76" t="s">
        <v>69</v>
      </c>
      <c r="E69" s="12" t="s">
        <v>65</v>
      </c>
      <c r="F69" s="74" t="s">
        <v>523</v>
      </c>
      <c r="G69" s="12">
        <v>44500</v>
      </c>
      <c r="H69" s="75" t="s">
        <v>7189</v>
      </c>
      <c r="I69" s="15">
        <v>110</v>
      </c>
      <c r="J69" s="15">
        <v>6</v>
      </c>
      <c r="K69" s="15">
        <v>6</v>
      </c>
      <c r="L69" s="15">
        <v>1</v>
      </c>
      <c r="M69" s="79">
        <v>0.99</v>
      </c>
      <c r="N69" s="101">
        <v>1</v>
      </c>
      <c r="O69" s="63">
        <v>2530</v>
      </c>
      <c r="P69" s="64">
        <f>Table2245789101123456789101112131415161718192021222324252627282930313233343536373839404142434445464748495051525354555628[[#This Row],[PEMBULATAN]]*O69</f>
        <v>2530</v>
      </c>
    </row>
    <row r="70" spans="1:16" ht="26.25" customHeight="1" x14ac:dyDescent="0.2">
      <c r="A70" s="13"/>
      <c r="B70" s="73"/>
      <c r="C70" s="71" t="s">
        <v>7323</v>
      </c>
      <c r="D70" s="76" t="s">
        <v>69</v>
      </c>
      <c r="E70" s="12" t="s">
        <v>65</v>
      </c>
      <c r="F70" s="74" t="s">
        <v>523</v>
      </c>
      <c r="G70" s="12">
        <v>44500</v>
      </c>
      <c r="H70" s="75" t="s">
        <v>7189</v>
      </c>
      <c r="I70" s="15">
        <v>155</v>
      </c>
      <c r="J70" s="15">
        <v>12</v>
      </c>
      <c r="K70" s="15">
        <v>15</v>
      </c>
      <c r="L70" s="15">
        <v>10</v>
      </c>
      <c r="M70" s="79">
        <v>6.9749999999999996</v>
      </c>
      <c r="N70" s="101">
        <v>10</v>
      </c>
      <c r="O70" s="63">
        <v>2530</v>
      </c>
      <c r="P70" s="64">
        <f>Table2245789101123456789101112131415161718192021222324252627282930313233343536373839404142434445464748495051525354555628[[#This Row],[PEMBULATAN]]*O70</f>
        <v>25300</v>
      </c>
    </row>
    <row r="71" spans="1:16" ht="26.25" customHeight="1" x14ac:dyDescent="0.2">
      <c r="A71" s="13"/>
      <c r="B71" s="73"/>
      <c r="C71" s="71" t="s">
        <v>7324</v>
      </c>
      <c r="D71" s="76" t="s">
        <v>69</v>
      </c>
      <c r="E71" s="12" t="s">
        <v>65</v>
      </c>
      <c r="F71" s="74" t="s">
        <v>523</v>
      </c>
      <c r="G71" s="12">
        <v>44500</v>
      </c>
      <c r="H71" s="75" t="s">
        <v>7189</v>
      </c>
      <c r="I71" s="15">
        <v>63</v>
      </c>
      <c r="J71" s="15">
        <v>63</v>
      </c>
      <c r="K71" s="15">
        <v>10</v>
      </c>
      <c r="L71" s="15">
        <v>8</v>
      </c>
      <c r="M71" s="79">
        <v>9.9224999999999994</v>
      </c>
      <c r="N71" s="101">
        <v>9.9224999999999994</v>
      </c>
      <c r="O71" s="63">
        <v>2530</v>
      </c>
      <c r="P71" s="64">
        <f>Table2245789101123456789101112131415161718192021222324252627282930313233343536373839404142434445464748495051525354555628[[#This Row],[PEMBULATAN]]*O71</f>
        <v>25103.924999999999</v>
      </c>
    </row>
    <row r="72" spans="1:16" ht="26.25" customHeight="1" x14ac:dyDescent="0.2">
      <c r="A72" s="13"/>
      <c r="B72" s="73"/>
      <c r="C72" s="71" t="s">
        <v>7325</v>
      </c>
      <c r="D72" s="76" t="s">
        <v>69</v>
      </c>
      <c r="E72" s="12" t="s">
        <v>65</v>
      </c>
      <c r="F72" s="74" t="s">
        <v>523</v>
      </c>
      <c r="G72" s="12">
        <v>44500</v>
      </c>
      <c r="H72" s="75" t="s">
        <v>7189</v>
      </c>
      <c r="I72" s="15">
        <v>85</v>
      </c>
      <c r="J72" s="15">
        <v>61</v>
      </c>
      <c r="K72" s="15">
        <v>22</v>
      </c>
      <c r="L72" s="15">
        <v>15</v>
      </c>
      <c r="M72" s="79">
        <v>28.517499999999998</v>
      </c>
      <c r="N72" s="101">
        <v>28.517499999999998</v>
      </c>
      <c r="O72" s="63">
        <v>2530</v>
      </c>
      <c r="P72" s="64">
        <f>Table2245789101123456789101112131415161718192021222324252627282930313233343536373839404142434445464748495051525354555628[[#This Row],[PEMBULATAN]]*O72</f>
        <v>72149.274999999994</v>
      </c>
    </row>
    <row r="73" spans="1:16" ht="26.25" customHeight="1" x14ac:dyDescent="0.2">
      <c r="A73" s="13"/>
      <c r="B73" s="73"/>
      <c r="C73" s="71" t="s">
        <v>7326</v>
      </c>
      <c r="D73" s="76" t="s">
        <v>69</v>
      </c>
      <c r="E73" s="12" t="s">
        <v>65</v>
      </c>
      <c r="F73" s="74" t="s">
        <v>523</v>
      </c>
      <c r="G73" s="12">
        <v>44500</v>
      </c>
      <c r="H73" s="75" t="s">
        <v>7189</v>
      </c>
      <c r="I73" s="15">
        <v>45</v>
      </c>
      <c r="J73" s="15">
        <v>31</v>
      </c>
      <c r="K73" s="15">
        <v>15</v>
      </c>
      <c r="L73" s="15">
        <v>2</v>
      </c>
      <c r="M73" s="79">
        <v>5.2312500000000002</v>
      </c>
      <c r="N73" s="101">
        <v>5.2312500000000002</v>
      </c>
      <c r="O73" s="63">
        <v>2530</v>
      </c>
      <c r="P73" s="64">
        <f>Table2245789101123456789101112131415161718192021222324252627282930313233343536373839404142434445464748495051525354555628[[#This Row],[PEMBULATAN]]*O73</f>
        <v>13235.0625</v>
      </c>
    </row>
    <row r="74" spans="1:16" ht="26.25" customHeight="1" x14ac:dyDescent="0.2">
      <c r="A74" s="13"/>
      <c r="B74" s="73"/>
      <c r="C74" s="71" t="s">
        <v>7327</v>
      </c>
      <c r="D74" s="76" t="s">
        <v>69</v>
      </c>
      <c r="E74" s="12" t="s">
        <v>65</v>
      </c>
      <c r="F74" s="74" t="s">
        <v>523</v>
      </c>
      <c r="G74" s="12">
        <v>44500</v>
      </c>
      <c r="H74" s="75" t="s">
        <v>7189</v>
      </c>
      <c r="I74" s="15">
        <v>76</v>
      </c>
      <c r="J74" s="15">
        <v>65</v>
      </c>
      <c r="K74" s="15">
        <v>21</v>
      </c>
      <c r="L74" s="15">
        <v>9</v>
      </c>
      <c r="M74" s="79">
        <v>25.934999999999999</v>
      </c>
      <c r="N74" s="101">
        <v>25.934999999999999</v>
      </c>
      <c r="O74" s="63">
        <v>2530</v>
      </c>
      <c r="P74" s="64">
        <f>Table2245789101123456789101112131415161718192021222324252627282930313233343536373839404142434445464748495051525354555628[[#This Row],[PEMBULATAN]]*O74</f>
        <v>65615.55</v>
      </c>
    </row>
    <row r="75" spans="1:16" ht="26.25" customHeight="1" x14ac:dyDescent="0.2">
      <c r="A75" s="13"/>
      <c r="B75" s="73"/>
      <c r="C75" s="71" t="s">
        <v>7328</v>
      </c>
      <c r="D75" s="76" t="s">
        <v>69</v>
      </c>
      <c r="E75" s="12" t="s">
        <v>65</v>
      </c>
      <c r="F75" s="74" t="s">
        <v>523</v>
      </c>
      <c r="G75" s="12">
        <v>44500</v>
      </c>
      <c r="H75" s="75" t="s">
        <v>7189</v>
      </c>
      <c r="I75" s="15">
        <v>96</v>
      </c>
      <c r="J75" s="15">
        <v>64</v>
      </c>
      <c r="K75" s="15">
        <v>37</v>
      </c>
      <c r="L75" s="15">
        <v>20</v>
      </c>
      <c r="M75" s="79">
        <v>56.832000000000001</v>
      </c>
      <c r="N75" s="101">
        <v>56.832000000000001</v>
      </c>
      <c r="O75" s="63">
        <v>2530</v>
      </c>
      <c r="P75" s="64">
        <f>Table2245789101123456789101112131415161718192021222324252627282930313233343536373839404142434445464748495051525354555628[[#This Row],[PEMBULATAN]]*O75</f>
        <v>143784.95999999999</v>
      </c>
    </row>
    <row r="76" spans="1:16" ht="26.25" customHeight="1" x14ac:dyDescent="0.2">
      <c r="A76" s="13"/>
      <c r="B76" s="73"/>
      <c r="C76" s="71" t="s">
        <v>7329</v>
      </c>
      <c r="D76" s="76" t="s">
        <v>69</v>
      </c>
      <c r="E76" s="12" t="s">
        <v>65</v>
      </c>
      <c r="F76" s="74" t="s">
        <v>523</v>
      </c>
      <c r="G76" s="12">
        <v>44500</v>
      </c>
      <c r="H76" s="75" t="s">
        <v>7189</v>
      </c>
      <c r="I76" s="15">
        <v>45</v>
      </c>
      <c r="J76" s="15">
        <v>31</v>
      </c>
      <c r="K76" s="15">
        <v>15</v>
      </c>
      <c r="L76" s="15">
        <v>2</v>
      </c>
      <c r="M76" s="79">
        <v>5.2312500000000002</v>
      </c>
      <c r="N76" s="101">
        <v>5.2312500000000002</v>
      </c>
      <c r="O76" s="63">
        <v>2530</v>
      </c>
      <c r="P76" s="64">
        <f>Table2245789101123456789101112131415161718192021222324252627282930313233343536373839404142434445464748495051525354555628[[#This Row],[PEMBULATAN]]*O76</f>
        <v>13235.0625</v>
      </c>
    </row>
    <row r="77" spans="1:16" ht="26.25" customHeight="1" x14ac:dyDescent="0.2">
      <c r="A77" s="13"/>
      <c r="B77" s="73"/>
      <c r="C77" s="71" t="s">
        <v>7330</v>
      </c>
      <c r="D77" s="76" t="s">
        <v>69</v>
      </c>
      <c r="E77" s="12" t="s">
        <v>65</v>
      </c>
      <c r="F77" s="74" t="s">
        <v>523</v>
      </c>
      <c r="G77" s="12">
        <v>44500</v>
      </c>
      <c r="H77" s="75" t="s">
        <v>7189</v>
      </c>
      <c r="I77" s="15">
        <v>54</v>
      </c>
      <c r="J77" s="15">
        <v>44</v>
      </c>
      <c r="K77" s="15">
        <v>17</v>
      </c>
      <c r="L77" s="15">
        <v>5</v>
      </c>
      <c r="M77" s="79">
        <v>10.098000000000001</v>
      </c>
      <c r="N77" s="101">
        <v>10.098000000000001</v>
      </c>
      <c r="O77" s="63">
        <v>2530</v>
      </c>
      <c r="P77" s="64">
        <f>Table2245789101123456789101112131415161718192021222324252627282930313233343536373839404142434445464748495051525354555628[[#This Row],[PEMBULATAN]]*O77</f>
        <v>25547.940000000002</v>
      </c>
    </row>
    <row r="78" spans="1:16" ht="26.25" customHeight="1" x14ac:dyDescent="0.2">
      <c r="A78" s="13"/>
      <c r="B78" s="73"/>
      <c r="C78" s="71" t="s">
        <v>7331</v>
      </c>
      <c r="D78" s="76" t="s">
        <v>69</v>
      </c>
      <c r="E78" s="12" t="s">
        <v>65</v>
      </c>
      <c r="F78" s="74" t="s">
        <v>523</v>
      </c>
      <c r="G78" s="12">
        <v>44500</v>
      </c>
      <c r="H78" s="75" t="s">
        <v>7189</v>
      </c>
      <c r="I78" s="15">
        <v>60</v>
      </c>
      <c r="J78" s="15">
        <v>38</v>
      </c>
      <c r="K78" s="15">
        <v>25</v>
      </c>
      <c r="L78" s="15">
        <v>5</v>
      </c>
      <c r="M78" s="79">
        <v>14.25</v>
      </c>
      <c r="N78" s="101">
        <v>14.25</v>
      </c>
      <c r="O78" s="63">
        <v>2530</v>
      </c>
      <c r="P78" s="64">
        <f>Table2245789101123456789101112131415161718192021222324252627282930313233343536373839404142434445464748495051525354555628[[#This Row],[PEMBULATAN]]*O78</f>
        <v>36052.5</v>
      </c>
    </row>
    <row r="79" spans="1:16" ht="26.25" customHeight="1" x14ac:dyDescent="0.2">
      <c r="A79" s="13"/>
      <c r="B79" s="73"/>
      <c r="C79" s="71" t="s">
        <v>7332</v>
      </c>
      <c r="D79" s="76" t="s">
        <v>69</v>
      </c>
      <c r="E79" s="12" t="s">
        <v>65</v>
      </c>
      <c r="F79" s="74" t="s">
        <v>523</v>
      </c>
      <c r="G79" s="12">
        <v>44500</v>
      </c>
      <c r="H79" s="75" t="s">
        <v>7189</v>
      </c>
      <c r="I79" s="15">
        <v>75</v>
      </c>
      <c r="J79" s="15">
        <v>55</v>
      </c>
      <c r="K79" s="15">
        <v>24</v>
      </c>
      <c r="L79" s="15">
        <v>7</v>
      </c>
      <c r="M79" s="79">
        <v>24.75</v>
      </c>
      <c r="N79" s="101">
        <v>24.75</v>
      </c>
      <c r="O79" s="63">
        <v>2530</v>
      </c>
      <c r="P79" s="64">
        <f>Table2245789101123456789101112131415161718192021222324252627282930313233343536373839404142434445464748495051525354555628[[#This Row],[PEMBULATAN]]*O79</f>
        <v>62617.5</v>
      </c>
    </row>
    <row r="80" spans="1:16" ht="26.25" customHeight="1" x14ac:dyDescent="0.2">
      <c r="A80" s="13"/>
      <c r="B80" s="73"/>
      <c r="C80" s="71" t="s">
        <v>7333</v>
      </c>
      <c r="D80" s="76" t="s">
        <v>69</v>
      </c>
      <c r="E80" s="12" t="s">
        <v>65</v>
      </c>
      <c r="F80" s="74" t="s">
        <v>523</v>
      </c>
      <c r="G80" s="12">
        <v>44500</v>
      </c>
      <c r="H80" s="75" t="s">
        <v>7189</v>
      </c>
      <c r="I80" s="15">
        <v>98</v>
      </c>
      <c r="J80" s="15">
        <v>50</v>
      </c>
      <c r="K80" s="15">
        <v>35</v>
      </c>
      <c r="L80" s="15">
        <v>20</v>
      </c>
      <c r="M80" s="79">
        <v>42.875</v>
      </c>
      <c r="N80" s="101">
        <v>42.875</v>
      </c>
      <c r="O80" s="63">
        <v>2530</v>
      </c>
      <c r="P80" s="64">
        <f>Table2245789101123456789101112131415161718192021222324252627282930313233343536373839404142434445464748495051525354555628[[#This Row],[PEMBULATAN]]*O80</f>
        <v>108473.75</v>
      </c>
    </row>
    <row r="81" spans="1:16" ht="26.25" customHeight="1" x14ac:dyDescent="0.2">
      <c r="A81" s="13"/>
      <c r="B81" s="73"/>
      <c r="C81" s="71" t="s">
        <v>7334</v>
      </c>
      <c r="D81" s="76" t="s">
        <v>69</v>
      </c>
      <c r="E81" s="12" t="s">
        <v>65</v>
      </c>
      <c r="F81" s="74" t="s">
        <v>523</v>
      </c>
      <c r="G81" s="12">
        <v>44500</v>
      </c>
      <c r="H81" s="75" t="s">
        <v>7189</v>
      </c>
      <c r="I81" s="15">
        <v>100</v>
      </c>
      <c r="J81" s="15">
        <v>47</v>
      </c>
      <c r="K81" s="15">
        <v>36</v>
      </c>
      <c r="L81" s="15">
        <v>21</v>
      </c>
      <c r="M81" s="79">
        <v>42.3</v>
      </c>
      <c r="N81" s="101">
        <v>43</v>
      </c>
      <c r="O81" s="63">
        <v>2530</v>
      </c>
      <c r="P81" s="64">
        <f>Table2245789101123456789101112131415161718192021222324252627282930313233343536373839404142434445464748495051525354555628[[#This Row],[PEMBULATAN]]*O81</f>
        <v>108790</v>
      </c>
    </row>
    <row r="82" spans="1:16" ht="26.25" customHeight="1" x14ac:dyDescent="0.2">
      <c r="A82" s="13"/>
      <c r="B82" s="73"/>
      <c r="C82" s="71" t="s">
        <v>7335</v>
      </c>
      <c r="D82" s="76" t="s">
        <v>69</v>
      </c>
      <c r="E82" s="12" t="s">
        <v>65</v>
      </c>
      <c r="F82" s="74" t="s">
        <v>523</v>
      </c>
      <c r="G82" s="12">
        <v>44500</v>
      </c>
      <c r="H82" s="75" t="s">
        <v>7189</v>
      </c>
      <c r="I82" s="15">
        <v>65</v>
      </c>
      <c r="J82" s="15">
        <v>63</v>
      </c>
      <c r="K82" s="15">
        <v>25</v>
      </c>
      <c r="L82" s="15">
        <v>8</v>
      </c>
      <c r="M82" s="79">
        <v>25.59375</v>
      </c>
      <c r="N82" s="101">
        <v>25.59375</v>
      </c>
      <c r="O82" s="63">
        <v>2530</v>
      </c>
      <c r="P82" s="64">
        <f>Table2245789101123456789101112131415161718192021222324252627282930313233343536373839404142434445464748495051525354555628[[#This Row],[PEMBULATAN]]*O82</f>
        <v>64752.1875</v>
      </c>
    </row>
    <row r="83" spans="1:16" ht="26.25" customHeight="1" x14ac:dyDescent="0.2">
      <c r="A83" s="13"/>
      <c r="B83" s="73"/>
      <c r="C83" s="71" t="s">
        <v>7336</v>
      </c>
      <c r="D83" s="76" t="s">
        <v>69</v>
      </c>
      <c r="E83" s="12" t="s">
        <v>65</v>
      </c>
      <c r="F83" s="74" t="s">
        <v>523</v>
      </c>
      <c r="G83" s="12">
        <v>44500</v>
      </c>
      <c r="H83" s="75" t="s">
        <v>7189</v>
      </c>
      <c r="I83" s="15">
        <v>68</v>
      </c>
      <c r="J83" s="15">
        <v>41</v>
      </c>
      <c r="K83" s="15">
        <v>22</v>
      </c>
      <c r="L83" s="15">
        <v>8</v>
      </c>
      <c r="M83" s="79">
        <v>15.334</v>
      </c>
      <c r="N83" s="101">
        <v>16</v>
      </c>
      <c r="O83" s="63">
        <v>2530</v>
      </c>
      <c r="P83" s="64">
        <f>Table2245789101123456789101112131415161718192021222324252627282930313233343536373839404142434445464748495051525354555628[[#This Row],[PEMBULATAN]]*O83</f>
        <v>40480</v>
      </c>
    </row>
    <row r="84" spans="1:16" ht="26.25" customHeight="1" x14ac:dyDescent="0.2">
      <c r="A84" s="13"/>
      <c r="B84" s="73"/>
      <c r="C84" s="71" t="s">
        <v>7337</v>
      </c>
      <c r="D84" s="76" t="s">
        <v>69</v>
      </c>
      <c r="E84" s="12" t="s">
        <v>65</v>
      </c>
      <c r="F84" s="74" t="s">
        <v>523</v>
      </c>
      <c r="G84" s="12">
        <v>44500</v>
      </c>
      <c r="H84" s="75" t="s">
        <v>7189</v>
      </c>
      <c r="I84" s="15">
        <v>41</v>
      </c>
      <c r="J84" s="15">
        <v>31</v>
      </c>
      <c r="K84" s="15">
        <v>10</v>
      </c>
      <c r="L84" s="15">
        <v>1</v>
      </c>
      <c r="M84" s="79">
        <v>3.1775000000000002</v>
      </c>
      <c r="N84" s="101">
        <v>3.1775000000000002</v>
      </c>
      <c r="O84" s="63">
        <v>2530</v>
      </c>
      <c r="P84" s="64">
        <f>Table2245789101123456789101112131415161718192021222324252627282930313233343536373839404142434445464748495051525354555628[[#This Row],[PEMBULATAN]]*O84</f>
        <v>8039.0750000000007</v>
      </c>
    </row>
    <row r="85" spans="1:16" ht="26.25" customHeight="1" x14ac:dyDescent="0.2">
      <c r="A85" s="13"/>
      <c r="B85" s="73"/>
      <c r="C85" s="71" t="s">
        <v>7338</v>
      </c>
      <c r="D85" s="76" t="s">
        <v>69</v>
      </c>
      <c r="E85" s="12" t="s">
        <v>65</v>
      </c>
      <c r="F85" s="74" t="s">
        <v>523</v>
      </c>
      <c r="G85" s="12">
        <v>44500</v>
      </c>
      <c r="H85" s="75" t="s">
        <v>7189</v>
      </c>
      <c r="I85" s="15">
        <v>29</v>
      </c>
      <c r="J85" s="15">
        <v>20</v>
      </c>
      <c r="K85" s="15">
        <v>18</v>
      </c>
      <c r="L85" s="15">
        <v>3</v>
      </c>
      <c r="M85" s="79">
        <v>2.61</v>
      </c>
      <c r="N85" s="101">
        <v>3</v>
      </c>
      <c r="O85" s="63">
        <v>2530</v>
      </c>
      <c r="P85" s="64">
        <f>Table2245789101123456789101112131415161718192021222324252627282930313233343536373839404142434445464748495051525354555628[[#This Row],[PEMBULATAN]]*O85</f>
        <v>7590</v>
      </c>
    </row>
    <row r="86" spans="1:16" ht="26.25" customHeight="1" x14ac:dyDescent="0.2">
      <c r="A86" s="13"/>
      <c r="B86" s="73"/>
      <c r="C86" s="71" t="s">
        <v>7339</v>
      </c>
      <c r="D86" s="76" t="s">
        <v>69</v>
      </c>
      <c r="E86" s="12" t="s">
        <v>65</v>
      </c>
      <c r="F86" s="74" t="s">
        <v>523</v>
      </c>
      <c r="G86" s="12">
        <v>44500</v>
      </c>
      <c r="H86" s="75" t="s">
        <v>7189</v>
      </c>
      <c r="I86" s="15">
        <v>100</v>
      </c>
      <c r="J86" s="15">
        <v>58</v>
      </c>
      <c r="K86" s="15">
        <v>31</v>
      </c>
      <c r="L86" s="15">
        <v>14</v>
      </c>
      <c r="M86" s="79">
        <v>44.95</v>
      </c>
      <c r="N86" s="101">
        <v>44.95</v>
      </c>
      <c r="O86" s="63">
        <v>2530</v>
      </c>
      <c r="P86" s="64">
        <f>Table2245789101123456789101112131415161718192021222324252627282930313233343536373839404142434445464748495051525354555628[[#This Row],[PEMBULATAN]]*O86</f>
        <v>113723.5</v>
      </c>
    </row>
    <row r="87" spans="1:16" ht="26.25" customHeight="1" x14ac:dyDescent="0.2">
      <c r="A87" s="13"/>
      <c r="B87" s="73"/>
      <c r="C87" s="71" t="s">
        <v>7340</v>
      </c>
      <c r="D87" s="76" t="s">
        <v>69</v>
      </c>
      <c r="E87" s="12" t="s">
        <v>65</v>
      </c>
      <c r="F87" s="74" t="s">
        <v>523</v>
      </c>
      <c r="G87" s="12">
        <v>44500</v>
      </c>
      <c r="H87" s="75" t="s">
        <v>7189</v>
      </c>
      <c r="I87" s="15">
        <v>87</v>
      </c>
      <c r="J87" s="15">
        <v>72</v>
      </c>
      <c r="K87" s="15">
        <v>21</v>
      </c>
      <c r="L87" s="15">
        <v>9</v>
      </c>
      <c r="M87" s="79">
        <v>32.886000000000003</v>
      </c>
      <c r="N87" s="101">
        <v>32.886000000000003</v>
      </c>
      <c r="O87" s="63">
        <v>2530</v>
      </c>
      <c r="P87" s="64">
        <f>Table2245789101123456789101112131415161718192021222324252627282930313233343536373839404142434445464748495051525354555628[[#This Row],[PEMBULATAN]]*O87</f>
        <v>83201.58</v>
      </c>
    </row>
    <row r="88" spans="1:16" ht="26.25" customHeight="1" x14ac:dyDescent="0.2">
      <c r="A88" s="13"/>
      <c r="B88" s="73"/>
      <c r="C88" s="71" t="s">
        <v>7341</v>
      </c>
      <c r="D88" s="76" t="s">
        <v>69</v>
      </c>
      <c r="E88" s="12" t="s">
        <v>65</v>
      </c>
      <c r="F88" s="74" t="s">
        <v>523</v>
      </c>
      <c r="G88" s="12">
        <v>44500</v>
      </c>
      <c r="H88" s="75" t="s">
        <v>7189</v>
      </c>
      <c r="I88" s="15">
        <v>60</v>
      </c>
      <c r="J88" s="15">
        <v>47</v>
      </c>
      <c r="K88" s="15">
        <v>30</v>
      </c>
      <c r="L88" s="15">
        <v>14</v>
      </c>
      <c r="M88" s="79">
        <v>21.15</v>
      </c>
      <c r="N88" s="101">
        <v>21.15</v>
      </c>
      <c r="O88" s="63">
        <v>2530</v>
      </c>
      <c r="P88" s="64">
        <f>Table2245789101123456789101112131415161718192021222324252627282930313233343536373839404142434445464748495051525354555628[[#This Row],[PEMBULATAN]]*O88</f>
        <v>53509.5</v>
      </c>
    </row>
    <row r="89" spans="1:16" ht="26.25" customHeight="1" x14ac:dyDescent="0.2">
      <c r="A89" s="13"/>
      <c r="B89" s="73"/>
      <c r="C89" s="71" t="s">
        <v>7342</v>
      </c>
      <c r="D89" s="76" t="s">
        <v>69</v>
      </c>
      <c r="E89" s="12" t="s">
        <v>65</v>
      </c>
      <c r="F89" s="74" t="s">
        <v>523</v>
      </c>
      <c r="G89" s="12">
        <v>44500</v>
      </c>
      <c r="H89" s="75" t="s">
        <v>7189</v>
      </c>
      <c r="I89" s="15">
        <v>40</v>
      </c>
      <c r="J89" s="15">
        <v>38</v>
      </c>
      <c r="K89" s="15">
        <v>23</v>
      </c>
      <c r="L89" s="15">
        <v>7</v>
      </c>
      <c r="M89" s="79">
        <v>8.74</v>
      </c>
      <c r="N89" s="101">
        <v>8.74</v>
      </c>
      <c r="O89" s="63">
        <v>2530</v>
      </c>
      <c r="P89" s="64">
        <f>Table2245789101123456789101112131415161718192021222324252627282930313233343536373839404142434445464748495051525354555628[[#This Row],[PEMBULATAN]]*O89</f>
        <v>22112.2</v>
      </c>
    </row>
    <row r="90" spans="1:16" ht="26.25" customHeight="1" x14ac:dyDescent="0.2">
      <c r="A90" s="13"/>
      <c r="B90" s="73"/>
      <c r="C90" s="71" t="s">
        <v>7343</v>
      </c>
      <c r="D90" s="76" t="s">
        <v>69</v>
      </c>
      <c r="E90" s="12" t="s">
        <v>65</v>
      </c>
      <c r="F90" s="74" t="s">
        <v>523</v>
      </c>
      <c r="G90" s="12">
        <v>44500</v>
      </c>
      <c r="H90" s="75" t="s">
        <v>7189</v>
      </c>
      <c r="I90" s="15">
        <v>71</v>
      </c>
      <c r="J90" s="15">
        <v>58</v>
      </c>
      <c r="K90" s="15">
        <v>32</v>
      </c>
      <c r="L90" s="15">
        <v>9</v>
      </c>
      <c r="M90" s="79">
        <v>32.944000000000003</v>
      </c>
      <c r="N90" s="101">
        <v>32.944000000000003</v>
      </c>
      <c r="O90" s="63">
        <v>2530</v>
      </c>
      <c r="P90" s="64">
        <f>Table2245789101123456789101112131415161718192021222324252627282930313233343536373839404142434445464748495051525354555628[[#This Row],[PEMBULATAN]]*O90</f>
        <v>83348.320000000007</v>
      </c>
    </row>
    <row r="91" spans="1:16" ht="26.25" customHeight="1" x14ac:dyDescent="0.2">
      <c r="A91" s="13"/>
      <c r="B91" s="73"/>
      <c r="C91" s="71" t="s">
        <v>7344</v>
      </c>
      <c r="D91" s="76" t="s">
        <v>69</v>
      </c>
      <c r="E91" s="12" t="s">
        <v>65</v>
      </c>
      <c r="F91" s="74" t="s">
        <v>523</v>
      </c>
      <c r="G91" s="12">
        <v>44500</v>
      </c>
      <c r="H91" s="75" t="s">
        <v>7189</v>
      </c>
      <c r="I91" s="15">
        <v>98</v>
      </c>
      <c r="J91" s="15">
        <v>21</v>
      </c>
      <c r="K91" s="15">
        <v>10</v>
      </c>
      <c r="L91" s="15">
        <v>7</v>
      </c>
      <c r="M91" s="79">
        <v>5.1449999999999996</v>
      </c>
      <c r="N91" s="101">
        <v>7</v>
      </c>
      <c r="O91" s="63">
        <v>2530</v>
      </c>
      <c r="P91" s="64">
        <f>Table2245789101123456789101112131415161718192021222324252627282930313233343536373839404142434445464748495051525354555628[[#This Row],[PEMBULATAN]]*O91</f>
        <v>17710</v>
      </c>
    </row>
    <row r="92" spans="1:16" ht="26.25" customHeight="1" x14ac:dyDescent="0.2">
      <c r="A92" s="13"/>
      <c r="B92" s="73"/>
      <c r="C92" s="71" t="s">
        <v>7345</v>
      </c>
      <c r="D92" s="76" t="s">
        <v>69</v>
      </c>
      <c r="E92" s="12" t="s">
        <v>65</v>
      </c>
      <c r="F92" s="74" t="s">
        <v>523</v>
      </c>
      <c r="G92" s="12">
        <v>44500</v>
      </c>
      <c r="H92" s="75" t="s">
        <v>7189</v>
      </c>
      <c r="I92" s="15">
        <v>95</v>
      </c>
      <c r="J92" s="15">
        <v>57</v>
      </c>
      <c r="K92" s="15">
        <v>28</v>
      </c>
      <c r="L92" s="15">
        <v>26</v>
      </c>
      <c r="M92" s="79">
        <v>37.905000000000001</v>
      </c>
      <c r="N92" s="101">
        <v>37.905000000000001</v>
      </c>
      <c r="O92" s="63">
        <v>2530</v>
      </c>
      <c r="P92" s="64">
        <f>Table2245789101123456789101112131415161718192021222324252627282930313233343536373839404142434445464748495051525354555628[[#This Row],[PEMBULATAN]]*O92</f>
        <v>95899.650000000009</v>
      </c>
    </row>
    <row r="93" spans="1:16" ht="26.25" customHeight="1" x14ac:dyDescent="0.2">
      <c r="A93" s="13"/>
      <c r="B93" s="73"/>
      <c r="C93" s="71" t="s">
        <v>7346</v>
      </c>
      <c r="D93" s="76" t="s">
        <v>69</v>
      </c>
      <c r="E93" s="12" t="s">
        <v>65</v>
      </c>
      <c r="F93" s="74" t="s">
        <v>523</v>
      </c>
      <c r="G93" s="12">
        <v>44500</v>
      </c>
      <c r="H93" s="75" t="s">
        <v>7189</v>
      </c>
      <c r="I93" s="15">
        <v>60</v>
      </c>
      <c r="J93" s="15">
        <v>40</v>
      </c>
      <c r="K93" s="15">
        <v>26</v>
      </c>
      <c r="L93" s="15">
        <v>21</v>
      </c>
      <c r="M93" s="79">
        <v>15.6</v>
      </c>
      <c r="N93" s="101">
        <v>21</v>
      </c>
      <c r="O93" s="63">
        <v>2530</v>
      </c>
      <c r="P93" s="64">
        <f>Table2245789101123456789101112131415161718192021222324252627282930313233343536373839404142434445464748495051525354555628[[#This Row],[PEMBULATAN]]*O93</f>
        <v>53130</v>
      </c>
    </row>
    <row r="94" spans="1:16" ht="26.25" customHeight="1" x14ac:dyDescent="0.2">
      <c r="A94" s="13"/>
      <c r="B94" s="73"/>
      <c r="C94" s="71" t="s">
        <v>7347</v>
      </c>
      <c r="D94" s="76" t="s">
        <v>69</v>
      </c>
      <c r="E94" s="12" t="s">
        <v>65</v>
      </c>
      <c r="F94" s="74" t="s">
        <v>523</v>
      </c>
      <c r="G94" s="12">
        <v>44500</v>
      </c>
      <c r="H94" s="75" t="s">
        <v>7189</v>
      </c>
      <c r="I94" s="15">
        <v>85</v>
      </c>
      <c r="J94" s="15">
        <v>56</v>
      </c>
      <c r="K94" s="15">
        <v>25</v>
      </c>
      <c r="L94" s="15">
        <v>13</v>
      </c>
      <c r="M94" s="79">
        <v>29.75</v>
      </c>
      <c r="N94" s="101">
        <v>29.75</v>
      </c>
      <c r="O94" s="63">
        <v>2530</v>
      </c>
      <c r="P94" s="64">
        <f>Table2245789101123456789101112131415161718192021222324252627282930313233343536373839404142434445464748495051525354555628[[#This Row],[PEMBULATAN]]*O94</f>
        <v>75267.5</v>
      </c>
    </row>
    <row r="95" spans="1:16" ht="26.25" customHeight="1" x14ac:dyDescent="0.2">
      <c r="A95" s="13"/>
      <c r="B95" s="73"/>
      <c r="C95" s="71" t="s">
        <v>7348</v>
      </c>
      <c r="D95" s="76" t="s">
        <v>69</v>
      </c>
      <c r="E95" s="12" t="s">
        <v>65</v>
      </c>
      <c r="F95" s="74" t="s">
        <v>523</v>
      </c>
      <c r="G95" s="12">
        <v>44500</v>
      </c>
      <c r="H95" s="75" t="s">
        <v>7189</v>
      </c>
      <c r="I95" s="15">
        <v>70</v>
      </c>
      <c r="J95" s="15">
        <v>60</v>
      </c>
      <c r="K95" s="15">
        <v>26</v>
      </c>
      <c r="L95" s="15">
        <v>9</v>
      </c>
      <c r="M95" s="79">
        <v>27.3</v>
      </c>
      <c r="N95" s="101">
        <v>28</v>
      </c>
      <c r="O95" s="63">
        <v>2530</v>
      </c>
      <c r="P95" s="64">
        <f>Table2245789101123456789101112131415161718192021222324252627282930313233343536373839404142434445464748495051525354555628[[#This Row],[PEMBULATAN]]*O95</f>
        <v>70840</v>
      </c>
    </row>
    <row r="96" spans="1:16" ht="26.25" customHeight="1" x14ac:dyDescent="0.2">
      <c r="A96" s="13"/>
      <c r="B96" s="73"/>
      <c r="C96" s="71" t="s">
        <v>7349</v>
      </c>
      <c r="D96" s="76" t="s">
        <v>69</v>
      </c>
      <c r="E96" s="12" t="s">
        <v>65</v>
      </c>
      <c r="F96" s="74" t="s">
        <v>523</v>
      </c>
      <c r="G96" s="12">
        <v>44500</v>
      </c>
      <c r="H96" s="75" t="s">
        <v>7189</v>
      </c>
      <c r="I96" s="15">
        <v>75</v>
      </c>
      <c r="J96" s="15">
        <v>54</v>
      </c>
      <c r="K96" s="15">
        <v>30</v>
      </c>
      <c r="L96" s="15">
        <v>19</v>
      </c>
      <c r="M96" s="79">
        <v>30.375</v>
      </c>
      <c r="N96" s="101">
        <v>31</v>
      </c>
      <c r="O96" s="63">
        <v>2530</v>
      </c>
      <c r="P96" s="64">
        <f>Table2245789101123456789101112131415161718192021222324252627282930313233343536373839404142434445464748495051525354555628[[#This Row],[PEMBULATAN]]*O96</f>
        <v>78430</v>
      </c>
    </row>
    <row r="97" spans="1:16" ht="26.25" customHeight="1" x14ac:dyDescent="0.2">
      <c r="A97" s="13"/>
      <c r="B97" s="73"/>
      <c r="C97" s="71" t="s">
        <v>7350</v>
      </c>
      <c r="D97" s="76" t="s">
        <v>69</v>
      </c>
      <c r="E97" s="12" t="s">
        <v>65</v>
      </c>
      <c r="F97" s="74" t="s">
        <v>523</v>
      </c>
      <c r="G97" s="12">
        <v>44500</v>
      </c>
      <c r="H97" s="75" t="s">
        <v>7189</v>
      </c>
      <c r="I97" s="15">
        <v>51</v>
      </c>
      <c r="J97" s="15">
        <v>52</v>
      </c>
      <c r="K97" s="15">
        <v>36</v>
      </c>
      <c r="L97" s="15">
        <v>15</v>
      </c>
      <c r="M97" s="79">
        <v>23.867999999999999</v>
      </c>
      <c r="N97" s="101">
        <v>23.867999999999999</v>
      </c>
      <c r="O97" s="63">
        <v>2530</v>
      </c>
      <c r="P97" s="64">
        <f>Table2245789101123456789101112131415161718192021222324252627282930313233343536373839404142434445464748495051525354555628[[#This Row],[PEMBULATAN]]*O97</f>
        <v>60386.039999999994</v>
      </c>
    </row>
    <row r="98" spans="1:16" ht="26.25" customHeight="1" x14ac:dyDescent="0.2">
      <c r="A98" s="13"/>
      <c r="B98" s="73"/>
      <c r="C98" s="71" t="s">
        <v>7351</v>
      </c>
      <c r="D98" s="76" t="s">
        <v>69</v>
      </c>
      <c r="E98" s="12" t="s">
        <v>65</v>
      </c>
      <c r="F98" s="74" t="s">
        <v>523</v>
      </c>
      <c r="G98" s="12">
        <v>44500</v>
      </c>
      <c r="H98" s="75" t="s">
        <v>7189</v>
      </c>
      <c r="I98" s="15">
        <v>43</v>
      </c>
      <c r="J98" s="15">
        <v>29</v>
      </c>
      <c r="K98" s="15">
        <v>18</v>
      </c>
      <c r="L98" s="15">
        <v>1</v>
      </c>
      <c r="M98" s="79">
        <v>5.6115000000000004</v>
      </c>
      <c r="N98" s="101">
        <v>5.6115000000000004</v>
      </c>
      <c r="O98" s="63">
        <v>2530</v>
      </c>
      <c r="P98" s="64">
        <f>Table2245789101123456789101112131415161718192021222324252627282930313233343536373839404142434445464748495051525354555628[[#This Row],[PEMBULATAN]]*O98</f>
        <v>14197.095000000001</v>
      </c>
    </row>
    <row r="99" spans="1:16" ht="26.25" customHeight="1" x14ac:dyDescent="0.2">
      <c r="A99" s="13"/>
      <c r="B99" s="73"/>
      <c r="C99" s="71" t="s">
        <v>7352</v>
      </c>
      <c r="D99" s="76" t="s">
        <v>69</v>
      </c>
      <c r="E99" s="12" t="s">
        <v>65</v>
      </c>
      <c r="F99" s="74" t="s">
        <v>523</v>
      </c>
      <c r="G99" s="12">
        <v>44500</v>
      </c>
      <c r="H99" s="75" t="s">
        <v>7189</v>
      </c>
      <c r="I99" s="15">
        <v>60</v>
      </c>
      <c r="J99" s="15">
        <v>58</v>
      </c>
      <c r="K99" s="15">
        <v>10</v>
      </c>
      <c r="L99" s="15">
        <v>1</v>
      </c>
      <c r="M99" s="79">
        <v>8.6999999999999993</v>
      </c>
      <c r="N99" s="101">
        <v>8.6999999999999993</v>
      </c>
      <c r="O99" s="63">
        <v>2530</v>
      </c>
      <c r="P99" s="64">
        <f>Table2245789101123456789101112131415161718192021222324252627282930313233343536373839404142434445464748495051525354555628[[#This Row],[PEMBULATAN]]*O99</f>
        <v>22011</v>
      </c>
    </row>
    <row r="100" spans="1:16" ht="26.25" customHeight="1" x14ac:dyDescent="0.2">
      <c r="A100" s="13"/>
      <c r="B100" s="73"/>
      <c r="C100" s="71" t="s">
        <v>7353</v>
      </c>
      <c r="D100" s="76" t="s">
        <v>69</v>
      </c>
      <c r="E100" s="12" t="s">
        <v>65</v>
      </c>
      <c r="F100" s="74" t="s">
        <v>523</v>
      </c>
      <c r="G100" s="12">
        <v>44500</v>
      </c>
      <c r="H100" s="75" t="s">
        <v>7189</v>
      </c>
      <c r="I100" s="15">
        <v>60</v>
      </c>
      <c r="J100" s="15">
        <v>58</v>
      </c>
      <c r="K100" s="15">
        <v>10</v>
      </c>
      <c r="L100" s="15">
        <v>1</v>
      </c>
      <c r="M100" s="79">
        <v>8.6999999999999993</v>
      </c>
      <c r="N100" s="101">
        <v>8.6999999999999993</v>
      </c>
      <c r="O100" s="63">
        <v>2530</v>
      </c>
      <c r="P100" s="64">
        <f>Table2245789101123456789101112131415161718192021222324252627282930313233343536373839404142434445464748495051525354555628[[#This Row],[PEMBULATAN]]*O100</f>
        <v>22011</v>
      </c>
    </row>
    <row r="101" spans="1:16" ht="26.25" customHeight="1" x14ac:dyDescent="0.2">
      <c r="A101" s="13"/>
      <c r="B101" s="73"/>
      <c r="C101" s="71" t="s">
        <v>7354</v>
      </c>
      <c r="D101" s="76" t="s">
        <v>69</v>
      </c>
      <c r="E101" s="12" t="s">
        <v>65</v>
      </c>
      <c r="F101" s="74" t="s">
        <v>523</v>
      </c>
      <c r="G101" s="12">
        <v>44500</v>
      </c>
      <c r="H101" s="75" t="s">
        <v>7189</v>
      </c>
      <c r="I101" s="15">
        <v>35</v>
      </c>
      <c r="J101" s="15">
        <v>35</v>
      </c>
      <c r="K101" s="15">
        <v>28</v>
      </c>
      <c r="L101" s="15">
        <v>2</v>
      </c>
      <c r="M101" s="79">
        <v>8.5749999999999993</v>
      </c>
      <c r="N101" s="101">
        <v>8.5749999999999993</v>
      </c>
      <c r="O101" s="63">
        <v>2530</v>
      </c>
      <c r="P101" s="64">
        <f>Table2245789101123456789101112131415161718192021222324252627282930313233343536373839404142434445464748495051525354555628[[#This Row],[PEMBULATAN]]*O101</f>
        <v>21694.75</v>
      </c>
    </row>
    <row r="102" spans="1:16" ht="26.25" customHeight="1" x14ac:dyDescent="0.2">
      <c r="A102" s="13"/>
      <c r="B102" s="73"/>
      <c r="C102" s="71" t="s">
        <v>7355</v>
      </c>
      <c r="D102" s="76" t="s">
        <v>69</v>
      </c>
      <c r="E102" s="12" t="s">
        <v>65</v>
      </c>
      <c r="F102" s="74" t="s">
        <v>523</v>
      </c>
      <c r="G102" s="12">
        <v>44500</v>
      </c>
      <c r="H102" s="75" t="s">
        <v>7189</v>
      </c>
      <c r="I102" s="15">
        <v>37</v>
      </c>
      <c r="J102" s="15">
        <v>29</v>
      </c>
      <c r="K102" s="15">
        <v>10</v>
      </c>
      <c r="L102" s="15">
        <v>2</v>
      </c>
      <c r="M102" s="79">
        <v>2.6825000000000001</v>
      </c>
      <c r="N102" s="101">
        <v>2.6825000000000001</v>
      </c>
      <c r="O102" s="63">
        <v>2530</v>
      </c>
      <c r="P102" s="64">
        <f>Table2245789101123456789101112131415161718192021222324252627282930313233343536373839404142434445464748495051525354555628[[#This Row],[PEMBULATAN]]*O102</f>
        <v>6786.7250000000004</v>
      </c>
    </row>
    <row r="103" spans="1:16" ht="26.25" customHeight="1" x14ac:dyDescent="0.2">
      <c r="A103" s="13"/>
      <c r="B103" s="73"/>
      <c r="C103" s="71" t="s">
        <v>7356</v>
      </c>
      <c r="D103" s="76" t="s">
        <v>69</v>
      </c>
      <c r="E103" s="12" t="s">
        <v>65</v>
      </c>
      <c r="F103" s="74" t="s">
        <v>523</v>
      </c>
      <c r="G103" s="12">
        <v>44500</v>
      </c>
      <c r="H103" s="75" t="s">
        <v>7189</v>
      </c>
      <c r="I103" s="15">
        <v>93</v>
      </c>
      <c r="J103" s="15">
        <v>28</v>
      </c>
      <c r="K103" s="15">
        <v>10</v>
      </c>
      <c r="L103" s="15">
        <v>1</v>
      </c>
      <c r="M103" s="79">
        <v>6.51</v>
      </c>
      <c r="N103" s="101">
        <v>6.51</v>
      </c>
      <c r="O103" s="63">
        <v>2530</v>
      </c>
      <c r="P103" s="64">
        <f>Table2245789101123456789101112131415161718192021222324252627282930313233343536373839404142434445464748495051525354555628[[#This Row],[PEMBULATAN]]*O103</f>
        <v>16470.3</v>
      </c>
    </row>
    <row r="104" spans="1:16" ht="26.25" customHeight="1" x14ac:dyDescent="0.2">
      <c r="A104" s="13"/>
      <c r="B104" s="73"/>
      <c r="C104" s="71" t="s">
        <v>7357</v>
      </c>
      <c r="D104" s="76" t="s">
        <v>69</v>
      </c>
      <c r="E104" s="12" t="s">
        <v>65</v>
      </c>
      <c r="F104" s="74" t="s">
        <v>523</v>
      </c>
      <c r="G104" s="12">
        <v>44500</v>
      </c>
      <c r="H104" s="75" t="s">
        <v>7189</v>
      </c>
      <c r="I104" s="15">
        <v>44</v>
      </c>
      <c r="J104" s="15">
        <v>30</v>
      </c>
      <c r="K104" s="15">
        <v>23</v>
      </c>
      <c r="L104" s="15">
        <v>12</v>
      </c>
      <c r="M104" s="79">
        <v>7.59</v>
      </c>
      <c r="N104" s="101">
        <v>12</v>
      </c>
      <c r="O104" s="63">
        <v>2530</v>
      </c>
      <c r="P104" s="64">
        <f>Table2245789101123456789101112131415161718192021222324252627282930313233343536373839404142434445464748495051525354555628[[#This Row],[PEMBULATAN]]*O104</f>
        <v>30360</v>
      </c>
    </row>
    <row r="105" spans="1:16" ht="26.25" customHeight="1" x14ac:dyDescent="0.2">
      <c r="A105" s="13"/>
      <c r="B105" s="73"/>
      <c r="C105" s="71" t="s">
        <v>7358</v>
      </c>
      <c r="D105" s="76" t="s">
        <v>69</v>
      </c>
      <c r="E105" s="12" t="s">
        <v>65</v>
      </c>
      <c r="F105" s="74" t="s">
        <v>523</v>
      </c>
      <c r="G105" s="12">
        <v>44500</v>
      </c>
      <c r="H105" s="75" t="s">
        <v>7189</v>
      </c>
      <c r="I105" s="15">
        <v>33</v>
      </c>
      <c r="J105" s="15">
        <v>28</v>
      </c>
      <c r="K105" s="15">
        <v>13</v>
      </c>
      <c r="L105" s="15">
        <v>16</v>
      </c>
      <c r="M105" s="79">
        <v>3.0030000000000001</v>
      </c>
      <c r="N105" s="101">
        <v>16</v>
      </c>
      <c r="O105" s="63">
        <v>2530</v>
      </c>
      <c r="P105" s="64">
        <f>Table2245789101123456789101112131415161718192021222324252627282930313233343536373839404142434445464748495051525354555628[[#This Row],[PEMBULATAN]]*O105</f>
        <v>40480</v>
      </c>
    </row>
    <row r="106" spans="1:16" ht="26.25" customHeight="1" x14ac:dyDescent="0.2">
      <c r="A106" s="13"/>
      <c r="B106" s="73"/>
      <c r="C106" s="71" t="s">
        <v>7359</v>
      </c>
      <c r="D106" s="76" t="s">
        <v>69</v>
      </c>
      <c r="E106" s="12" t="s">
        <v>65</v>
      </c>
      <c r="F106" s="74" t="s">
        <v>523</v>
      </c>
      <c r="G106" s="12">
        <v>44500</v>
      </c>
      <c r="H106" s="75" t="s">
        <v>7189</v>
      </c>
      <c r="I106" s="15">
        <v>81</v>
      </c>
      <c r="J106" s="15">
        <v>52</v>
      </c>
      <c r="K106" s="15">
        <v>19</v>
      </c>
      <c r="L106" s="15">
        <v>10</v>
      </c>
      <c r="M106" s="79">
        <v>20.007000000000001</v>
      </c>
      <c r="N106" s="101">
        <v>20.007000000000001</v>
      </c>
      <c r="O106" s="63">
        <v>2530</v>
      </c>
      <c r="P106" s="64">
        <f>Table2245789101123456789101112131415161718192021222324252627282930313233343536373839404142434445464748495051525354555628[[#This Row],[PEMBULATAN]]*O106</f>
        <v>50617.710000000006</v>
      </c>
    </row>
    <row r="107" spans="1:16" ht="26.25" customHeight="1" x14ac:dyDescent="0.2">
      <c r="A107" s="13"/>
      <c r="B107" s="73"/>
      <c r="C107" s="71" t="s">
        <v>7360</v>
      </c>
      <c r="D107" s="76" t="s">
        <v>69</v>
      </c>
      <c r="E107" s="12" t="s">
        <v>65</v>
      </c>
      <c r="F107" s="74" t="s">
        <v>523</v>
      </c>
      <c r="G107" s="12">
        <v>44500</v>
      </c>
      <c r="H107" s="75" t="s">
        <v>7189</v>
      </c>
      <c r="I107" s="15">
        <v>70</v>
      </c>
      <c r="J107" s="15">
        <v>58</v>
      </c>
      <c r="K107" s="15">
        <v>31</v>
      </c>
      <c r="L107" s="15">
        <v>16</v>
      </c>
      <c r="M107" s="79">
        <v>31.465</v>
      </c>
      <c r="N107" s="101">
        <v>32</v>
      </c>
      <c r="O107" s="63">
        <v>2530</v>
      </c>
      <c r="P107" s="64">
        <f>Table2245789101123456789101112131415161718192021222324252627282930313233343536373839404142434445464748495051525354555628[[#This Row],[PEMBULATAN]]*O107</f>
        <v>80960</v>
      </c>
    </row>
    <row r="108" spans="1:16" ht="26.25" customHeight="1" x14ac:dyDescent="0.2">
      <c r="A108" s="13"/>
      <c r="B108" s="73"/>
      <c r="C108" s="71" t="s">
        <v>7361</v>
      </c>
      <c r="D108" s="76" t="s">
        <v>69</v>
      </c>
      <c r="E108" s="12" t="s">
        <v>65</v>
      </c>
      <c r="F108" s="74" t="s">
        <v>523</v>
      </c>
      <c r="G108" s="12">
        <v>44500</v>
      </c>
      <c r="H108" s="75" t="s">
        <v>7189</v>
      </c>
      <c r="I108" s="15">
        <v>78</v>
      </c>
      <c r="J108" s="15">
        <v>67</v>
      </c>
      <c r="K108" s="15">
        <v>21</v>
      </c>
      <c r="L108" s="15">
        <v>5</v>
      </c>
      <c r="M108" s="79">
        <v>27.436499999999999</v>
      </c>
      <c r="N108" s="101">
        <v>28</v>
      </c>
      <c r="O108" s="63">
        <v>2530</v>
      </c>
      <c r="P108" s="64">
        <f>Table2245789101123456789101112131415161718192021222324252627282930313233343536373839404142434445464748495051525354555628[[#This Row],[PEMBULATAN]]*O108</f>
        <v>70840</v>
      </c>
    </row>
    <row r="109" spans="1:16" ht="26.25" customHeight="1" x14ac:dyDescent="0.2">
      <c r="A109" s="13"/>
      <c r="B109" s="73"/>
      <c r="C109" s="71" t="s">
        <v>7362</v>
      </c>
      <c r="D109" s="76" t="s">
        <v>69</v>
      </c>
      <c r="E109" s="12" t="s">
        <v>65</v>
      </c>
      <c r="F109" s="74" t="s">
        <v>523</v>
      </c>
      <c r="G109" s="12">
        <v>44500</v>
      </c>
      <c r="H109" s="75" t="s">
        <v>7189</v>
      </c>
      <c r="I109" s="15">
        <v>93</v>
      </c>
      <c r="J109" s="15">
        <v>58</v>
      </c>
      <c r="K109" s="15">
        <v>18</v>
      </c>
      <c r="L109" s="15">
        <v>7</v>
      </c>
      <c r="M109" s="79">
        <v>24.273</v>
      </c>
      <c r="N109" s="101">
        <v>24.273</v>
      </c>
      <c r="O109" s="63">
        <v>2530</v>
      </c>
      <c r="P109" s="64">
        <f>Table2245789101123456789101112131415161718192021222324252627282930313233343536373839404142434445464748495051525354555628[[#This Row],[PEMBULATAN]]*O109</f>
        <v>61410.69</v>
      </c>
    </row>
    <row r="110" spans="1:16" ht="26.25" customHeight="1" x14ac:dyDescent="0.2">
      <c r="A110" s="13"/>
      <c r="B110" s="73"/>
      <c r="C110" s="71" t="s">
        <v>7363</v>
      </c>
      <c r="D110" s="76" t="s">
        <v>69</v>
      </c>
      <c r="E110" s="12" t="s">
        <v>65</v>
      </c>
      <c r="F110" s="74" t="s">
        <v>523</v>
      </c>
      <c r="G110" s="12">
        <v>44500</v>
      </c>
      <c r="H110" s="75" t="s">
        <v>7189</v>
      </c>
      <c r="I110" s="15">
        <v>87</v>
      </c>
      <c r="J110" s="15">
        <v>72</v>
      </c>
      <c r="K110" s="15">
        <v>16</v>
      </c>
      <c r="L110" s="15">
        <v>16</v>
      </c>
      <c r="M110" s="79">
        <v>25.056000000000001</v>
      </c>
      <c r="N110" s="101">
        <v>25.056000000000001</v>
      </c>
      <c r="O110" s="63">
        <v>2530</v>
      </c>
      <c r="P110" s="64">
        <f>Table2245789101123456789101112131415161718192021222324252627282930313233343536373839404142434445464748495051525354555628[[#This Row],[PEMBULATAN]]*O110</f>
        <v>63391.68</v>
      </c>
    </row>
    <row r="111" spans="1:16" ht="26.25" customHeight="1" x14ac:dyDescent="0.2">
      <c r="A111" s="13"/>
      <c r="B111" s="73"/>
      <c r="C111" s="71" t="s">
        <v>7364</v>
      </c>
      <c r="D111" s="76" t="s">
        <v>69</v>
      </c>
      <c r="E111" s="12" t="s">
        <v>65</v>
      </c>
      <c r="F111" s="74" t="s">
        <v>523</v>
      </c>
      <c r="G111" s="12">
        <v>44500</v>
      </c>
      <c r="H111" s="75" t="s">
        <v>7189</v>
      </c>
      <c r="I111" s="15">
        <v>48</v>
      </c>
      <c r="J111" s="15">
        <v>42</v>
      </c>
      <c r="K111" s="15">
        <v>14</v>
      </c>
      <c r="L111" s="15">
        <v>6</v>
      </c>
      <c r="M111" s="79">
        <v>7.056</v>
      </c>
      <c r="N111" s="101">
        <v>7.056</v>
      </c>
      <c r="O111" s="63">
        <v>2530</v>
      </c>
      <c r="P111" s="64">
        <f>Table2245789101123456789101112131415161718192021222324252627282930313233343536373839404142434445464748495051525354555628[[#This Row],[PEMBULATAN]]*O111</f>
        <v>17851.68</v>
      </c>
    </row>
    <row r="112" spans="1:16" ht="26.25" customHeight="1" x14ac:dyDescent="0.2">
      <c r="A112" s="13"/>
      <c r="B112" s="73"/>
      <c r="C112" s="71" t="s">
        <v>7365</v>
      </c>
      <c r="D112" s="76" t="s">
        <v>69</v>
      </c>
      <c r="E112" s="12" t="s">
        <v>65</v>
      </c>
      <c r="F112" s="74" t="s">
        <v>523</v>
      </c>
      <c r="G112" s="12">
        <v>44500</v>
      </c>
      <c r="H112" s="75" t="s">
        <v>7189</v>
      </c>
      <c r="I112" s="15">
        <v>109</v>
      </c>
      <c r="J112" s="15">
        <v>57</v>
      </c>
      <c r="K112" s="15">
        <v>40</v>
      </c>
      <c r="L112" s="15">
        <v>25</v>
      </c>
      <c r="M112" s="79">
        <v>62.13</v>
      </c>
      <c r="N112" s="101">
        <v>62.13</v>
      </c>
      <c r="O112" s="63">
        <v>2530</v>
      </c>
      <c r="P112" s="64">
        <f>Table2245789101123456789101112131415161718192021222324252627282930313233343536373839404142434445464748495051525354555628[[#This Row],[PEMBULATAN]]*O112</f>
        <v>157188.9</v>
      </c>
    </row>
    <row r="113" spans="1:16" ht="26.25" customHeight="1" x14ac:dyDescent="0.2">
      <c r="A113" s="13"/>
      <c r="B113" s="73"/>
      <c r="C113" s="71" t="s">
        <v>7366</v>
      </c>
      <c r="D113" s="76" t="s">
        <v>69</v>
      </c>
      <c r="E113" s="12" t="s">
        <v>65</v>
      </c>
      <c r="F113" s="74" t="s">
        <v>523</v>
      </c>
      <c r="G113" s="12">
        <v>44500</v>
      </c>
      <c r="H113" s="75" t="s">
        <v>7189</v>
      </c>
      <c r="I113" s="15">
        <v>100</v>
      </c>
      <c r="J113" s="15">
        <v>48</v>
      </c>
      <c r="K113" s="15">
        <v>42</v>
      </c>
      <c r="L113" s="15">
        <v>25</v>
      </c>
      <c r="M113" s="79">
        <v>50.4</v>
      </c>
      <c r="N113" s="101">
        <v>51</v>
      </c>
      <c r="O113" s="63">
        <v>2530</v>
      </c>
      <c r="P113" s="64">
        <f>Table2245789101123456789101112131415161718192021222324252627282930313233343536373839404142434445464748495051525354555628[[#This Row],[PEMBULATAN]]*O113</f>
        <v>129030</v>
      </c>
    </row>
    <row r="114" spans="1:16" ht="26.25" customHeight="1" x14ac:dyDescent="0.2">
      <c r="A114" s="13"/>
      <c r="B114" s="73"/>
      <c r="C114" s="71" t="s">
        <v>7367</v>
      </c>
      <c r="D114" s="76" t="s">
        <v>69</v>
      </c>
      <c r="E114" s="12" t="s">
        <v>65</v>
      </c>
      <c r="F114" s="74" t="s">
        <v>523</v>
      </c>
      <c r="G114" s="12">
        <v>44500</v>
      </c>
      <c r="H114" s="75" t="s">
        <v>7189</v>
      </c>
      <c r="I114" s="15">
        <v>60</v>
      </c>
      <c r="J114" s="15">
        <v>52</v>
      </c>
      <c r="K114" s="15">
        <v>27</v>
      </c>
      <c r="L114" s="15">
        <v>5</v>
      </c>
      <c r="M114" s="79">
        <v>21.06</v>
      </c>
      <c r="N114" s="101">
        <v>21.06</v>
      </c>
      <c r="O114" s="63">
        <v>2530</v>
      </c>
      <c r="P114" s="64">
        <f>Table2245789101123456789101112131415161718192021222324252627282930313233343536373839404142434445464748495051525354555628[[#This Row],[PEMBULATAN]]*O114</f>
        <v>53281.799999999996</v>
      </c>
    </row>
    <row r="115" spans="1:16" ht="26.25" customHeight="1" x14ac:dyDescent="0.2">
      <c r="A115" s="13"/>
      <c r="B115" s="73"/>
      <c r="C115" s="71" t="s">
        <v>7368</v>
      </c>
      <c r="D115" s="76" t="s">
        <v>69</v>
      </c>
      <c r="E115" s="12" t="s">
        <v>65</v>
      </c>
      <c r="F115" s="74" t="s">
        <v>523</v>
      </c>
      <c r="G115" s="12">
        <v>44500</v>
      </c>
      <c r="H115" s="75" t="s">
        <v>7189</v>
      </c>
      <c r="I115" s="15">
        <v>100</v>
      </c>
      <c r="J115" s="15">
        <v>60</v>
      </c>
      <c r="K115" s="15">
        <v>32</v>
      </c>
      <c r="L115" s="15">
        <v>31</v>
      </c>
      <c r="M115" s="79">
        <v>48</v>
      </c>
      <c r="N115" s="101">
        <v>48</v>
      </c>
      <c r="O115" s="63">
        <v>2530</v>
      </c>
      <c r="P115" s="64">
        <f>Table2245789101123456789101112131415161718192021222324252627282930313233343536373839404142434445464748495051525354555628[[#This Row],[PEMBULATAN]]*O115</f>
        <v>121440</v>
      </c>
    </row>
    <row r="116" spans="1:16" ht="26.25" customHeight="1" x14ac:dyDescent="0.2">
      <c r="A116" s="13"/>
      <c r="B116" s="73"/>
      <c r="C116" s="71" t="s">
        <v>7369</v>
      </c>
      <c r="D116" s="76" t="s">
        <v>69</v>
      </c>
      <c r="E116" s="12" t="s">
        <v>65</v>
      </c>
      <c r="F116" s="74" t="s">
        <v>523</v>
      </c>
      <c r="G116" s="12">
        <v>44500</v>
      </c>
      <c r="H116" s="75" t="s">
        <v>7189</v>
      </c>
      <c r="I116" s="15">
        <v>66</v>
      </c>
      <c r="J116" s="15">
        <v>44</v>
      </c>
      <c r="K116" s="15">
        <v>17</v>
      </c>
      <c r="L116" s="15">
        <v>6</v>
      </c>
      <c r="M116" s="79">
        <v>12.342000000000001</v>
      </c>
      <c r="N116" s="101">
        <v>13</v>
      </c>
      <c r="O116" s="63">
        <v>2530</v>
      </c>
      <c r="P116" s="64">
        <f>Table2245789101123456789101112131415161718192021222324252627282930313233343536373839404142434445464748495051525354555628[[#This Row],[PEMBULATAN]]*O116</f>
        <v>32890</v>
      </c>
    </row>
    <row r="117" spans="1:16" ht="26.25" customHeight="1" x14ac:dyDescent="0.2">
      <c r="A117" s="13"/>
      <c r="B117" s="73"/>
      <c r="C117" s="71" t="s">
        <v>7370</v>
      </c>
      <c r="D117" s="76" t="s">
        <v>69</v>
      </c>
      <c r="E117" s="12" t="s">
        <v>65</v>
      </c>
      <c r="F117" s="74" t="s">
        <v>523</v>
      </c>
      <c r="G117" s="12">
        <v>44500</v>
      </c>
      <c r="H117" s="75" t="s">
        <v>7189</v>
      </c>
      <c r="I117" s="15">
        <v>78</v>
      </c>
      <c r="J117" s="15">
        <v>42</v>
      </c>
      <c r="K117" s="15">
        <v>27</v>
      </c>
      <c r="L117" s="15">
        <v>10</v>
      </c>
      <c r="M117" s="79">
        <v>22.113</v>
      </c>
      <c r="N117" s="101">
        <v>22.113</v>
      </c>
      <c r="O117" s="63">
        <v>2530</v>
      </c>
      <c r="P117" s="64">
        <f>Table2245789101123456789101112131415161718192021222324252627282930313233343536373839404142434445464748495051525354555628[[#This Row],[PEMBULATAN]]*O117</f>
        <v>55945.89</v>
      </c>
    </row>
    <row r="118" spans="1:16" ht="26.25" customHeight="1" x14ac:dyDescent="0.2">
      <c r="A118" s="13"/>
      <c r="B118" s="73"/>
      <c r="C118" s="71" t="s">
        <v>7371</v>
      </c>
      <c r="D118" s="76" t="s">
        <v>69</v>
      </c>
      <c r="E118" s="12" t="s">
        <v>65</v>
      </c>
      <c r="F118" s="74" t="s">
        <v>523</v>
      </c>
      <c r="G118" s="12">
        <v>44500</v>
      </c>
      <c r="H118" s="75" t="s">
        <v>7189</v>
      </c>
      <c r="I118" s="15">
        <v>75</v>
      </c>
      <c r="J118" s="15">
        <v>60</v>
      </c>
      <c r="K118" s="15">
        <v>22</v>
      </c>
      <c r="L118" s="15">
        <v>11</v>
      </c>
      <c r="M118" s="79">
        <v>24.75</v>
      </c>
      <c r="N118" s="101">
        <v>24.75</v>
      </c>
      <c r="O118" s="63">
        <v>2530</v>
      </c>
      <c r="P118" s="64">
        <f>Table2245789101123456789101112131415161718192021222324252627282930313233343536373839404142434445464748495051525354555628[[#This Row],[PEMBULATAN]]*O118</f>
        <v>62617.5</v>
      </c>
    </row>
    <row r="119" spans="1:16" ht="26.25" customHeight="1" x14ac:dyDescent="0.2">
      <c r="A119" s="13"/>
      <c r="B119" s="73"/>
      <c r="C119" s="71" t="s">
        <v>7372</v>
      </c>
      <c r="D119" s="76" t="s">
        <v>69</v>
      </c>
      <c r="E119" s="12" t="s">
        <v>65</v>
      </c>
      <c r="F119" s="74" t="s">
        <v>523</v>
      </c>
      <c r="G119" s="12">
        <v>44500</v>
      </c>
      <c r="H119" s="75" t="s">
        <v>7189</v>
      </c>
      <c r="I119" s="15">
        <v>54</v>
      </c>
      <c r="J119" s="15">
        <v>30</v>
      </c>
      <c r="K119" s="15">
        <v>14</v>
      </c>
      <c r="L119" s="15">
        <v>3</v>
      </c>
      <c r="M119" s="79">
        <v>5.67</v>
      </c>
      <c r="N119" s="101">
        <v>5.67</v>
      </c>
      <c r="O119" s="63">
        <v>2530</v>
      </c>
      <c r="P119" s="64">
        <f>Table2245789101123456789101112131415161718192021222324252627282930313233343536373839404142434445464748495051525354555628[[#This Row],[PEMBULATAN]]*O119</f>
        <v>14345.1</v>
      </c>
    </row>
    <row r="120" spans="1:16" ht="26.25" customHeight="1" x14ac:dyDescent="0.2">
      <c r="A120" s="13"/>
      <c r="B120" s="73"/>
      <c r="C120" s="71" t="s">
        <v>7373</v>
      </c>
      <c r="D120" s="76" t="s">
        <v>69</v>
      </c>
      <c r="E120" s="12" t="s">
        <v>65</v>
      </c>
      <c r="F120" s="74" t="s">
        <v>523</v>
      </c>
      <c r="G120" s="12">
        <v>44500</v>
      </c>
      <c r="H120" s="75" t="s">
        <v>7189</v>
      </c>
      <c r="I120" s="15">
        <v>68</v>
      </c>
      <c r="J120" s="15">
        <v>53</v>
      </c>
      <c r="K120" s="15">
        <v>27</v>
      </c>
      <c r="L120" s="15">
        <v>8</v>
      </c>
      <c r="M120" s="79">
        <v>24.327000000000002</v>
      </c>
      <c r="N120" s="101">
        <v>25</v>
      </c>
      <c r="O120" s="63">
        <v>2530</v>
      </c>
      <c r="P120" s="64">
        <f>Table2245789101123456789101112131415161718192021222324252627282930313233343536373839404142434445464748495051525354555628[[#This Row],[PEMBULATAN]]*O120</f>
        <v>63250</v>
      </c>
    </row>
    <row r="121" spans="1:16" ht="26.25" customHeight="1" x14ac:dyDescent="0.2">
      <c r="A121" s="13"/>
      <c r="B121" s="73"/>
      <c r="C121" s="71" t="s">
        <v>7374</v>
      </c>
      <c r="D121" s="76" t="s">
        <v>69</v>
      </c>
      <c r="E121" s="12" t="s">
        <v>65</v>
      </c>
      <c r="F121" s="74" t="s">
        <v>523</v>
      </c>
      <c r="G121" s="12">
        <v>44500</v>
      </c>
      <c r="H121" s="75" t="s">
        <v>7189</v>
      </c>
      <c r="I121" s="15">
        <v>75</v>
      </c>
      <c r="J121" s="15">
        <v>52</v>
      </c>
      <c r="K121" s="15">
        <v>25</v>
      </c>
      <c r="L121" s="15">
        <v>10</v>
      </c>
      <c r="M121" s="79">
        <v>24.375</v>
      </c>
      <c r="N121" s="101">
        <v>25</v>
      </c>
      <c r="O121" s="63">
        <v>2530</v>
      </c>
      <c r="P121" s="64">
        <f>Table2245789101123456789101112131415161718192021222324252627282930313233343536373839404142434445464748495051525354555628[[#This Row],[PEMBULATAN]]*O121</f>
        <v>63250</v>
      </c>
    </row>
    <row r="122" spans="1:16" ht="26.25" customHeight="1" x14ac:dyDescent="0.2">
      <c r="A122" s="13"/>
      <c r="B122" s="73"/>
      <c r="C122" s="71" t="s">
        <v>7375</v>
      </c>
      <c r="D122" s="76" t="s">
        <v>69</v>
      </c>
      <c r="E122" s="12" t="s">
        <v>65</v>
      </c>
      <c r="F122" s="74" t="s">
        <v>523</v>
      </c>
      <c r="G122" s="12">
        <v>44500</v>
      </c>
      <c r="H122" s="75" t="s">
        <v>7189</v>
      </c>
      <c r="I122" s="15">
        <v>87</v>
      </c>
      <c r="J122" s="15">
        <v>56</v>
      </c>
      <c r="K122" s="15">
        <v>18</v>
      </c>
      <c r="L122" s="15">
        <v>7</v>
      </c>
      <c r="M122" s="79">
        <v>21.923999999999999</v>
      </c>
      <c r="N122" s="101">
        <v>22</v>
      </c>
      <c r="O122" s="63">
        <v>2530</v>
      </c>
      <c r="P122" s="64">
        <f>Table2245789101123456789101112131415161718192021222324252627282930313233343536373839404142434445464748495051525354555628[[#This Row],[PEMBULATAN]]*O122</f>
        <v>55660</v>
      </c>
    </row>
    <row r="123" spans="1:16" ht="26.25" customHeight="1" x14ac:dyDescent="0.2">
      <c r="A123" s="13"/>
      <c r="B123" s="73"/>
      <c r="C123" s="71" t="s">
        <v>7376</v>
      </c>
      <c r="D123" s="76" t="s">
        <v>69</v>
      </c>
      <c r="E123" s="12" t="s">
        <v>65</v>
      </c>
      <c r="F123" s="74" t="s">
        <v>523</v>
      </c>
      <c r="G123" s="12">
        <v>44500</v>
      </c>
      <c r="H123" s="75" t="s">
        <v>7189</v>
      </c>
      <c r="I123" s="15">
        <v>85</v>
      </c>
      <c r="J123" s="15">
        <v>52</v>
      </c>
      <c r="K123" s="15">
        <v>45</v>
      </c>
      <c r="L123" s="15">
        <v>30</v>
      </c>
      <c r="M123" s="79">
        <v>49.725000000000001</v>
      </c>
      <c r="N123" s="101">
        <v>49.725000000000001</v>
      </c>
      <c r="O123" s="63">
        <v>2530</v>
      </c>
      <c r="P123" s="64">
        <f>Table2245789101123456789101112131415161718192021222324252627282930313233343536373839404142434445464748495051525354555628[[#This Row],[PEMBULATAN]]*O123</f>
        <v>125804.25</v>
      </c>
    </row>
    <row r="124" spans="1:16" ht="26.25" customHeight="1" x14ac:dyDescent="0.2">
      <c r="A124" s="13"/>
      <c r="B124" s="73"/>
      <c r="C124" s="71" t="s">
        <v>7377</v>
      </c>
      <c r="D124" s="76" t="s">
        <v>69</v>
      </c>
      <c r="E124" s="12" t="s">
        <v>65</v>
      </c>
      <c r="F124" s="74" t="s">
        <v>523</v>
      </c>
      <c r="G124" s="12">
        <v>44500</v>
      </c>
      <c r="H124" s="75" t="s">
        <v>7189</v>
      </c>
      <c r="I124" s="15">
        <v>85</v>
      </c>
      <c r="J124" s="15">
        <v>55</v>
      </c>
      <c r="K124" s="15">
        <v>25</v>
      </c>
      <c r="L124" s="15">
        <v>21</v>
      </c>
      <c r="M124" s="79">
        <v>29.21875</v>
      </c>
      <c r="N124" s="101">
        <v>29.21875</v>
      </c>
      <c r="O124" s="63">
        <v>2530</v>
      </c>
      <c r="P124" s="64">
        <f>Table2245789101123456789101112131415161718192021222324252627282930313233343536373839404142434445464748495051525354555628[[#This Row],[PEMBULATAN]]*O124</f>
        <v>73923.4375</v>
      </c>
    </row>
    <row r="125" spans="1:16" ht="26.25" customHeight="1" x14ac:dyDescent="0.2">
      <c r="A125" s="13"/>
      <c r="B125" s="73"/>
      <c r="C125" s="71" t="s">
        <v>7378</v>
      </c>
      <c r="D125" s="76" t="s">
        <v>69</v>
      </c>
      <c r="E125" s="12" t="s">
        <v>65</v>
      </c>
      <c r="F125" s="74" t="s">
        <v>523</v>
      </c>
      <c r="G125" s="12">
        <v>44500</v>
      </c>
      <c r="H125" s="75" t="s">
        <v>7189</v>
      </c>
      <c r="I125" s="15">
        <v>66</v>
      </c>
      <c r="J125" s="15">
        <v>59</v>
      </c>
      <c r="K125" s="15">
        <v>15</v>
      </c>
      <c r="L125" s="15">
        <v>4</v>
      </c>
      <c r="M125" s="79">
        <v>14.602499999999999</v>
      </c>
      <c r="N125" s="101">
        <v>14.602499999999999</v>
      </c>
      <c r="O125" s="63">
        <v>2530</v>
      </c>
      <c r="P125" s="64">
        <f>Table2245789101123456789101112131415161718192021222324252627282930313233343536373839404142434445464748495051525354555628[[#This Row],[PEMBULATAN]]*O125</f>
        <v>36944.324999999997</v>
      </c>
    </row>
    <row r="126" spans="1:16" ht="26.25" customHeight="1" x14ac:dyDescent="0.2">
      <c r="A126" s="13"/>
      <c r="B126" s="73"/>
      <c r="C126" s="71" t="s">
        <v>7379</v>
      </c>
      <c r="D126" s="76" t="s">
        <v>69</v>
      </c>
      <c r="E126" s="12" t="s">
        <v>65</v>
      </c>
      <c r="F126" s="74" t="s">
        <v>523</v>
      </c>
      <c r="G126" s="12">
        <v>44500</v>
      </c>
      <c r="H126" s="75" t="s">
        <v>7189</v>
      </c>
      <c r="I126" s="15">
        <v>84</v>
      </c>
      <c r="J126" s="15">
        <v>63</v>
      </c>
      <c r="K126" s="15">
        <v>21</v>
      </c>
      <c r="L126" s="15">
        <v>8</v>
      </c>
      <c r="M126" s="79">
        <v>27.783000000000001</v>
      </c>
      <c r="N126" s="101">
        <v>27.783000000000001</v>
      </c>
      <c r="O126" s="63">
        <v>2530</v>
      </c>
      <c r="P126" s="64">
        <f>Table2245789101123456789101112131415161718192021222324252627282930313233343536373839404142434445464748495051525354555628[[#This Row],[PEMBULATAN]]*O126</f>
        <v>70290.990000000005</v>
      </c>
    </row>
    <row r="127" spans="1:16" ht="26.25" customHeight="1" x14ac:dyDescent="0.2">
      <c r="A127" s="13"/>
      <c r="B127" s="73"/>
      <c r="C127" s="71" t="s">
        <v>7380</v>
      </c>
      <c r="D127" s="76" t="s">
        <v>69</v>
      </c>
      <c r="E127" s="12" t="s">
        <v>65</v>
      </c>
      <c r="F127" s="74" t="s">
        <v>523</v>
      </c>
      <c r="G127" s="12">
        <v>44500</v>
      </c>
      <c r="H127" s="75" t="s">
        <v>7189</v>
      </c>
      <c r="I127" s="15">
        <v>107</v>
      </c>
      <c r="J127" s="15">
        <v>50</v>
      </c>
      <c r="K127" s="15">
        <v>30</v>
      </c>
      <c r="L127" s="15">
        <v>13</v>
      </c>
      <c r="M127" s="79">
        <v>40.125</v>
      </c>
      <c r="N127" s="101">
        <v>40.125</v>
      </c>
      <c r="O127" s="63">
        <v>2530</v>
      </c>
      <c r="P127" s="64">
        <f>Table2245789101123456789101112131415161718192021222324252627282930313233343536373839404142434445464748495051525354555628[[#This Row],[PEMBULATAN]]*O127</f>
        <v>101516.25</v>
      </c>
    </row>
    <row r="128" spans="1:16" ht="26.25" customHeight="1" x14ac:dyDescent="0.2">
      <c r="A128" s="13"/>
      <c r="B128" s="73"/>
      <c r="C128" s="71" t="s">
        <v>7381</v>
      </c>
      <c r="D128" s="76" t="s">
        <v>69</v>
      </c>
      <c r="E128" s="12" t="s">
        <v>65</v>
      </c>
      <c r="F128" s="74" t="s">
        <v>523</v>
      </c>
      <c r="G128" s="12">
        <v>44500</v>
      </c>
      <c r="H128" s="75" t="s">
        <v>7189</v>
      </c>
      <c r="I128" s="15">
        <v>90</v>
      </c>
      <c r="J128" s="15">
        <v>67</v>
      </c>
      <c r="K128" s="15">
        <v>14</v>
      </c>
      <c r="L128" s="15">
        <v>9</v>
      </c>
      <c r="M128" s="79">
        <v>21.105</v>
      </c>
      <c r="N128" s="101">
        <v>21.105</v>
      </c>
      <c r="O128" s="63">
        <v>2530</v>
      </c>
      <c r="P128" s="64">
        <f>Table2245789101123456789101112131415161718192021222324252627282930313233343536373839404142434445464748495051525354555628[[#This Row],[PEMBULATAN]]*O128</f>
        <v>53395.65</v>
      </c>
    </row>
    <row r="129" spans="1:16" ht="26.25" customHeight="1" x14ac:dyDescent="0.2">
      <c r="A129" s="13"/>
      <c r="B129" s="73"/>
      <c r="C129" s="71" t="s">
        <v>7382</v>
      </c>
      <c r="D129" s="76" t="s">
        <v>69</v>
      </c>
      <c r="E129" s="12" t="s">
        <v>65</v>
      </c>
      <c r="F129" s="74" t="s">
        <v>523</v>
      </c>
      <c r="G129" s="12">
        <v>44500</v>
      </c>
      <c r="H129" s="75" t="s">
        <v>7189</v>
      </c>
      <c r="I129" s="15">
        <v>93</v>
      </c>
      <c r="J129" s="15">
        <v>54</v>
      </c>
      <c r="K129" s="15">
        <v>33</v>
      </c>
      <c r="L129" s="15">
        <v>16</v>
      </c>
      <c r="M129" s="79">
        <v>41.4315</v>
      </c>
      <c r="N129" s="101">
        <v>42</v>
      </c>
      <c r="O129" s="63">
        <v>2530</v>
      </c>
      <c r="P129" s="64">
        <f>Table2245789101123456789101112131415161718192021222324252627282930313233343536373839404142434445464748495051525354555628[[#This Row],[PEMBULATAN]]*O129</f>
        <v>106260</v>
      </c>
    </row>
    <row r="130" spans="1:16" ht="26.25" customHeight="1" x14ac:dyDescent="0.2">
      <c r="A130" s="13"/>
      <c r="B130" s="73"/>
      <c r="C130" s="71" t="s">
        <v>7383</v>
      </c>
      <c r="D130" s="76" t="s">
        <v>69</v>
      </c>
      <c r="E130" s="12" t="s">
        <v>65</v>
      </c>
      <c r="F130" s="74" t="s">
        <v>523</v>
      </c>
      <c r="G130" s="12">
        <v>44500</v>
      </c>
      <c r="H130" s="75" t="s">
        <v>7189</v>
      </c>
      <c r="I130" s="15">
        <v>75</v>
      </c>
      <c r="J130" s="15">
        <v>65</v>
      </c>
      <c r="K130" s="15">
        <v>29</v>
      </c>
      <c r="L130" s="15">
        <v>10</v>
      </c>
      <c r="M130" s="79">
        <v>35.34375</v>
      </c>
      <c r="N130" s="101">
        <v>36</v>
      </c>
      <c r="O130" s="63">
        <v>2530</v>
      </c>
      <c r="P130" s="64">
        <f>Table2245789101123456789101112131415161718192021222324252627282930313233343536373839404142434445464748495051525354555628[[#This Row],[PEMBULATAN]]*O130</f>
        <v>91080</v>
      </c>
    </row>
    <row r="131" spans="1:16" ht="26.25" customHeight="1" x14ac:dyDescent="0.2">
      <c r="A131" s="13"/>
      <c r="B131" s="73"/>
      <c r="C131" s="71" t="s">
        <v>7384</v>
      </c>
      <c r="D131" s="76" t="s">
        <v>69</v>
      </c>
      <c r="E131" s="12" t="s">
        <v>65</v>
      </c>
      <c r="F131" s="74" t="s">
        <v>523</v>
      </c>
      <c r="G131" s="12">
        <v>44500</v>
      </c>
      <c r="H131" s="75" t="s">
        <v>7189</v>
      </c>
      <c r="I131" s="15">
        <v>93</v>
      </c>
      <c r="J131" s="15">
        <v>54</v>
      </c>
      <c r="K131" s="15">
        <v>37</v>
      </c>
      <c r="L131" s="15">
        <v>21</v>
      </c>
      <c r="M131" s="79">
        <v>46.453499999999998</v>
      </c>
      <c r="N131" s="101">
        <v>47</v>
      </c>
      <c r="O131" s="63">
        <v>2530</v>
      </c>
      <c r="P131" s="64">
        <f>Table2245789101123456789101112131415161718192021222324252627282930313233343536373839404142434445464748495051525354555628[[#This Row],[PEMBULATAN]]*O131</f>
        <v>118910</v>
      </c>
    </row>
    <row r="132" spans="1:16" ht="26.25" customHeight="1" x14ac:dyDescent="0.2">
      <c r="A132" s="13"/>
      <c r="B132" s="73"/>
      <c r="C132" s="71" t="s">
        <v>7385</v>
      </c>
      <c r="D132" s="76" t="s">
        <v>69</v>
      </c>
      <c r="E132" s="12" t="s">
        <v>65</v>
      </c>
      <c r="F132" s="74" t="s">
        <v>523</v>
      </c>
      <c r="G132" s="12">
        <v>44500</v>
      </c>
      <c r="H132" s="75" t="s">
        <v>7189</v>
      </c>
      <c r="I132" s="15">
        <v>104</v>
      </c>
      <c r="J132" s="15">
        <v>59</v>
      </c>
      <c r="K132" s="15">
        <v>32</v>
      </c>
      <c r="L132" s="15">
        <v>18</v>
      </c>
      <c r="M132" s="79">
        <v>49.088000000000001</v>
      </c>
      <c r="N132" s="101">
        <v>49.088000000000001</v>
      </c>
      <c r="O132" s="63">
        <v>2530</v>
      </c>
      <c r="P132" s="64">
        <f>Table2245789101123456789101112131415161718192021222324252627282930313233343536373839404142434445464748495051525354555628[[#This Row],[PEMBULATAN]]*O132</f>
        <v>124192.64</v>
      </c>
    </row>
    <row r="133" spans="1:16" ht="26.25" customHeight="1" x14ac:dyDescent="0.2">
      <c r="A133" s="13"/>
      <c r="B133" s="73"/>
      <c r="C133" s="71" t="s">
        <v>7386</v>
      </c>
      <c r="D133" s="76" t="s">
        <v>69</v>
      </c>
      <c r="E133" s="12" t="s">
        <v>65</v>
      </c>
      <c r="F133" s="74" t="s">
        <v>523</v>
      </c>
      <c r="G133" s="12">
        <v>44500</v>
      </c>
      <c r="H133" s="75" t="s">
        <v>7189</v>
      </c>
      <c r="I133" s="15">
        <v>83</v>
      </c>
      <c r="J133" s="15">
        <v>63</v>
      </c>
      <c r="K133" s="15">
        <v>27</v>
      </c>
      <c r="L133" s="15">
        <v>8</v>
      </c>
      <c r="M133" s="79">
        <v>35.295749999999998</v>
      </c>
      <c r="N133" s="101">
        <v>36</v>
      </c>
      <c r="O133" s="63">
        <v>2530</v>
      </c>
      <c r="P133" s="64">
        <f>Table2245789101123456789101112131415161718192021222324252627282930313233343536373839404142434445464748495051525354555628[[#This Row],[PEMBULATAN]]*O133</f>
        <v>91080</v>
      </c>
    </row>
    <row r="134" spans="1:16" ht="26.25" customHeight="1" x14ac:dyDescent="0.2">
      <c r="A134" s="13"/>
      <c r="B134" s="73"/>
      <c r="C134" s="71" t="s">
        <v>7387</v>
      </c>
      <c r="D134" s="76" t="s">
        <v>69</v>
      </c>
      <c r="E134" s="12" t="s">
        <v>65</v>
      </c>
      <c r="F134" s="74" t="s">
        <v>523</v>
      </c>
      <c r="G134" s="12">
        <v>44500</v>
      </c>
      <c r="H134" s="75" t="s">
        <v>7189</v>
      </c>
      <c r="I134" s="15">
        <v>86</v>
      </c>
      <c r="J134" s="15">
        <v>68</v>
      </c>
      <c r="K134" s="15">
        <v>26</v>
      </c>
      <c r="L134" s="15">
        <v>18</v>
      </c>
      <c r="M134" s="79">
        <v>38.012</v>
      </c>
      <c r="N134" s="101">
        <v>38.012</v>
      </c>
      <c r="O134" s="63">
        <v>2530</v>
      </c>
      <c r="P134" s="64">
        <f>Table2245789101123456789101112131415161718192021222324252627282930313233343536373839404142434445464748495051525354555628[[#This Row],[PEMBULATAN]]*O134</f>
        <v>96170.36</v>
      </c>
    </row>
    <row r="135" spans="1:16" ht="26.25" customHeight="1" x14ac:dyDescent="0.2">
      <c r="A135" s="13"/>
      <c r="B135" s="73"/>
      <c r="C135" s="71" t="s">
        <v>7388</v>
      </c>
      <c r="D135" s="76" t="s">
        <v>69</v>
      </c>
      <c r="E135" s="12" t="s">
        <v>65</v>
      </c>
      <c r="F135" s="74" t="s">
        <v>523</v>
      </c>
      <c r="G135" s="12">
        <v>44500</v>
      </c>
      <c r="H135" s="75" t="s">
        <v>7189</v>
      </c>
      <c r="I135" s="15">
        <v>76</v>
      </c>
      <c r="J135" s="15">
        <v>50</v>
      </c>
      <c r="K135" s="15">
        <v>29</v>
      </c>
      <c r="L135" s="15">
        <v>23</v>
      </c>
      <c r="M135" s="79">
        <v>27.55</v>
      </c>
      <c r="N135" s="101">
        <v>27.55</v>
      </c>
      <c r="O135" s="63">
        <v>2530</v>
      </c>
      <c r="P135" s="64">
        <f>Table2245789101123456789101112131415161718192021222324252627282930313233343536373839404142434445464748495051525354555628[[#This Row],[PEMBULATAN]]*O135</f>
        <v>69701.5</v>
      </c>
    </row>
    <row r="136" spans="1:16" ht="26.25" customHeight="1" x14ac:dyDescent="0.2">
      <c r="A136" s="13"/>
      <c r="B136" s="73"/>
      <c r="C136" s="71" t="s">
        <v>7389</v>
      </c>
      <c r="D136" s="76" t="s">
        <v>69</v>
      </c>
      <c r="E136" s="12" t="s">
        <v>65</v>
      </c>
      <c r="F136" s="74" t="s">
        <v>523</v>
      </c>
      <c r="G136" s="12">
        <v>44500</v>
      </c>
      <c r="H136" s="75" t="s">
        <v>7189</v>
      </c>
      <c r="I136" s="15">
        <v>70</v>
      </c>
      <c r="J136" s="15">
        <v>40</v>
      </c>
      <c r="K136" s="15">
        <v>30</v>
      </c>
      <c r="L136" s="15">
        <v>9</v>
      </c>
      <c r="M136" s="79">
        <v>21</v>
      </c>
      <c r="N136" s="101">
        <v>21</v>
      </c>
      <c r="O136" s="63">
        <v>2530</v>
      </c>
      <c r="P136" s="64">
        <f>Table2245789101123456789101112131415161718192021222324252627282930313233343536373839404142434445464748495051525354555628[[#This Row],[PEMBULATAN]]*O136</f>
        <v>53130</v>
      </c>
    </row>
    <row r="137" spans="1:16" ht="26.25" customHeight="1" x14ac:dyDescent="0.2">
      <c r="A137" s="13"/>
      <c r="B137" s="73"/>
      <c r="C137" s="71" t="s">
        <v>7390</v>
      </c>
      <c r="D137" s="76" t="s">
        <v>69</v>
      </c>
      <c r="E137" s="12" t="s">
        <v>65</v>
      </c>
      <c r="F137" s="74" t="s">
        <v>523</v>
      </c>
      <c r="G137" s="12">
        <v>44500</v>
      </c>
      <c r="H137" s="75" t="s">
        <v>7189</v>
      </c>
      <c r="I137" s="15">
        <v>72</v>
      </c>
      <c r="J137" s="15">
        <v>53</v>
      </c>
      <c r="K137" s="15">
        <v>20</v>
      </c>
      <c r="L137" s="15">
        <v>11</v>
      </c>
      <c r="M137" s="79">
        <v>19.079999999999998</v>
      </c>
      <c r="N137" s="101">
        <v>19.079999999999998</v>
      </c>
      <c r="O137" s="63">
        <v>2530</v>
      </c>
      <c r="P137" s="64">
        <f>Table2245789101123456789101112131415161718192021222324252627282930313233343536373839404142434445464748495051525354555628[[#This Row],[PEMBULATAN]]*O137</f>
        <v>48272.399999999994</v>
      </c>
    </row>
    <row r="138" spans="1:16" ht="26.25" customHeight="1" x14ac:dyDescent="0.2">
      <c r="A138" s="13"/>
      <c r="B138" s="73"/>
      <c r="C138" s="71" t="s">
        <v>7391</v>
      </c>
      <c r="D138" s="76" t="s">
        <v>69</v>
      </c>
      <c r="E138" s="12" t="s">
        <v>65</v>
      </c>
      <c r="F138" s="74" t="s">
        <v>523</v>
      </c>
      <c r="G138" s="12">
        <v>44500</v>
      </c>
      <c r="H138" s="75" t="s">
        <v>7189</v>
      </c>
      <c r="I138" s="15">
        <v>83</v>
      </c>
      <c r="J138" s="15">
        <v>63</v>
      </c>
      <c r="K138" s="15">
        <v>30</v>
      </c>
      <c r="L138" s="15">
        <v>24</v>
      </c>
      <c r="M138" s="79">
        <v>39.217500000000001</v>
      </c>
      <c r="N138" s="101">
        <v>39.217500000000001</v>
      </c>
      <c r="O138" s="63">
        <v>2530</v>
      </c>
      <c r="P138" s="64">
        <f>Table2245789101123456789101112131415161718192021222324252627282930313233343536373839404142434445464748495051525354555628[[#This Row],[PEMBULATAN]]*O138</f>
        <v>99220.275000000009</v>
      </c>
    </row>
    <row r="139" spans="1:16" ht="26.25" customHeight="1" x14ac:dyDescent="0.2">
      <c r="A139" s="13"/>
      <c r="B139" s="73"/>
      <c r="C139" s="71" t="s">
        <v>7392</v>
      </c>
      <c r="D139" s="76" t="s">
        <v>69</v>
      </c>
      <c r="E139" s="12" t="s">
        <v>65</v>
      </c>
      <c r="F139" s="74" t="s">
        <v>523</v>
      </c>
      <c r="G139" s="12">
        <v>44500</v>
      </c>
      <c r="H139" s="75" t="s">
        <v>7189</v>
      </c>
      <c r="I139" s="15">
        <v>83</v>
      </c>
      <c r="J139" s="15">
        <v>53</v>
      </c>
      <c r="K139" s="15">
        <v>20</v>
      </c>
      <c r="L139" s="15">
        <v>17</v>
      </c>
      <c r="M139" s="79">
        <v>21.995000000000001</v>
      </c>
      <c r="N139" s="101">
        <v>21.995000000000001</v>
      </c>
      <c r="O139" s="63">
        <v>2530</v>
      </c>
      <c r="P139" s="64">
        <f>Table2245789101123456789101112131415161718192021222324252627282930313233343536373839404142434445464748495051525354555628[[#This Row],[PEMBULATAN]]*O139</f>
        <v>55647.350000000006</v>
      </c>
    </row>
    <row r="140" spans="1:16" ht="26.25" customHeight="1" x14ac:dyDescent="0.2">
      <c r="A140" s="13"/>
      <c r="B140" s="73"/>
      <c r="C140" s="71" t="s">
        <v>7393</v>
      </c>
      <c r="D140" s="76" t="s">
        <v>69</v>
      </c>
      <c r="E140" s="12" t="s">
        <v>65</v>
      </c>
      <c r="F140" s="74" t="s">
        <v>523</v>
      </c>
      <c r="G140" s="12">
        <v>44500</v>
      </c>
      <c r="H140" s="75" t="s">
        <v>7189</v>
      </c>
      <c r="I140" s="15">
        <v>71</v>
      </c>
      <c r="J140" s="15">
        <v>61</v>
      </c>
      <c r="K140" s="15">
        <v>20</v>
      </c>
      <c r="L140" s="15">
        <v>11</v>
      </c>
      <c r="M140" s="79">
        <v>21.655000000000001</v>
      </c>
      <c r="N140" s="101">
        <v>21.655000000000001</v>
      </c>
      <c r="O140" s="63">
        <v>2530</v>
      </c>
      <c r="P140" s="64">
        <f>Table2245789101123456789101112131415161718192021222324252627282930313233343536373839404142434445464748495051525354555628[[#This Row],[PEMBULATAN]]*O140</f>
        <v>54787.15</v>
      </c>
    </row>
    <row r="141" spans="1:16" ht="26.25" customHeight="1" x14ac:dyDescent="0.2">
      <c r="A141" s="13"/>
      <c r="B141" s="73"/>
      <c r="C141" s="71" t="s">
        <v>7394</v>
      </c>
      <c r="D141" s="76" t="s">
        <v>69</v>
      </c>
      <c r="E141" s="12" t="s">
        <v>65</v>
      </c>
      <c r="F141" s="74" t="s">
        <v>523</v>
      </c>
      <c r="G141" s="12">
        <v>44500</v>
      </c>
      <c r="H141" s="75" t="s">
        <v>7189</v>
      </c>
      <c r="I141" s="15">
        <v>40</v>
      </c>
      <c r="J141" s="15">
        <v>31</v>
      </c>
      <c r="K141" s="15">
        <v>11</v>
      </c>
      <c r="L141" s="15">
        <v>2</v>
      </c>
      <c r="M141" s="79">
        <v>3.41</v>
      </c>
      <c r="N141" s="101">
        <v>4</v>
      </c>
      <c r="O141" s="63">
        <v>2530</v>
      </c>
      <c r="P141" s="64">
        <f>Table2245789101123456789101112131415161718192021222324252627282930313233343536373839404142434445464748495051525354555628[[#This Row],[PEMBULATAN]]*O141</f>
        <v>10120</v>
      </c>
    </row>
    <row r="142" spans="1:16" ht="26.25" customHeight="1" x14ac:dyDescent="0.2">
      <c r="A142" s="13"/>
      <c r="B142" s="73"/>
      <c r="C142" s="71" t="s">
        <v>7395</v>
      </c>
      <c r="D142" s="76" t="s">
        <v>69</v>
      </c>
      <c r="E142" s="12" t="s">
        <v>65</v>
      </c>
      <c r="F142" s="74" t="s">
        <v>523</v>
      </c>
      <c r="G142" s="12">
        <v>44500</v>
      </c>
      <c r="H142" s="75" t="s">
        <v>7189</v>
      </c>
      <c r="I142" s="15">
        <v>47</v>
      </c>
      <c r="J142" s="15">
        <v>30</v>
      </c>
      <c r="K142" s="15">
        <v>20</v>
      </c>
      <c r="L142" s="15">
        <v>5</v>
      </c>
      <c r="M142" s="79">
        <v>7.05</v>
      </c>
      <c r="N142" s="101">
        <v>7.05</v>
      </c>
      <c r="O142" s="63">
        <v>2530</v>
      </c>
      <c r="P142" s="64">
        <f>Table2245789101123456789101112131415161718192021222324252627282930313233343536373839404142434445464748495051525354555628[[#This Row],[PEMBULATAN]]*O142</f>
        <v>17836.5</v>
      </c>
    </row>
    <row r="143" spans="1:16" ht="26.25" customHeight="1" x14ac:dyDescent="0.2">
      <c r="A143" s="13"/>
      <c r="B143" s="73"/>
      <c r="C143" s="71" t="s">
        <v>7396</v>
      </c>
      <c r="D143" s="76" t="s">
        <v>69</v>
      </c>
      <c r="E143" s="12" t="s">
        <v>65</v>
      </c>
      <c r="F143" s="74" t="s">
        <v>523</v>
      </c>
      <c r="G143" s="12">
        <v>44500</v>
      </c>
      <c r="H143" s="75" t="s">
        <v>7189</v>
      </c>
      <c r="I143" s="15">
        <v>47</v>
      </c>
      <c r="J143" s="15">
        <v>25</v>
      </c>
      <c r="K143" s="15">
        <v>18</v>
      </c>
      <c r="L143" s="15">
        <v>7</v>
      </c>
      <c r="M143" s="79">
        <v>5.2874999999999996</v>
      </c>
      <c r="N143" s="101">
        <v>7</v>
      </c>
      <c r="O143" s="63">
        <v>2530</v>
      </c>
      <c r="P143" s="64">
        <f>Table2245789101123456789101112131415161718192021222324252627282930313233343536373839404142434445464748495051525354555628[[#This Row],[PEMBULATAN]]*O143</f>
        <v>17710</v>
      </c>
    </row>
    <row r="144" spans="1:16" ht="26.25" customHeight="1" x14ac:dyDescent="0.2">
      <c r="A144" s="13"/>
      <c r="B144" s="73"/>
      <c r="C144" s="71" t="s">
        <v>7397</v>
      </c>
      <c r="D144" s="76" t="s">
        <v>69</v>
      </c>
      <c r="E144" s="12" t="s">
        <v>65</v>
      </c>
      <c r="F144" s="74" t="s">
        <v>523</v>
      </c>
      <c r="G144" s="12">
        <v>44500</v>
      </c>
      <c r="H144" s="75" t="s">
        <v>7189</v>
      </c>
      <c r="I144" s="15">
        <v>41</v>
      </c>
      <c r="J144" s="15">
        <v>36</v>
      </c>
      <c r="K144" s="15">
        <v>23</v>
      </c>
      <c r="L144" s="15">
        <v>5</v>
      </c>
      <c r="M144" s="79">
        <v>8.4870000000000001</v>
      </c>
      <c r="N144" s="101">
        <v>9</v>
      </c>
      <c r="O144" s="63">
        <v>2530</v>
      </c>
      <c r="P144" s="64">
        <f>Table2245789101123456789101112131415161718192021222324252627282930313233343536373839404142434445464748495051525354555628[[#This Row],[PEMBULATAN]]*O144</f>
        <v>22770</v>
      </c>
    </row>
    <row r="145" spans="1:16" ht="26.25" customHeight="1" x14ac:dyDescent="0.2">
      <c r="A145" s="13"/>
      <c r="B145" s="73"/>
      <c r="C145" s="71" t="s">
        <v>7398</v>
      </c>
      <c r="D145" s="76" t="s">
        <v>69</v>
      </c>
      <c r="E145" s="12" t="s">
        <v>65</v>
      </c>
      <c r="F145" s="74" t="s">
        <v>523</v>
      </c>
      <c r="G145" s="12">
        <v>44500</v>
      </c>
      <c r="H145" s="75" t="s">
        <v>7189</v>
      </c>
      <c r="I145" s="15">
        <v>80</v>
      </c>
      <c r="J145" s="15">
        <v>63</v>
      </c>
      <c r="K145" s="15">
        <v>20</v>
      </c>
      <c r="L145" s="15">
        <v>10</v>
      </c>
      <c r="M145" s="79">
        <v>25.2</v>
      </c>
      <c r="N145" s="101">
        <v>25.2</v>
      </c>
      <c r="O145" s="63">
        <v>2530</v>
      </c>
      <c r="P145" s="64">
        <f>Table2245789101123456789101112131415161718192021222324252627282930313233343536373839404142434445464748495051525354555628[[#This Row],[PEMBULATAN]]*O145</f>
        <v>63756</v>
      </c>
    </row>
    <row r="146" spans="1:16" ht="26.25" customHeight="1" x14ac:dyDescent="0.2">
      <c r="A146" s="13"/>
      <c r="B146" s="73"/>
      <c r="C146" s="71" t="s">
        <v>7399</v>
      </c>
      <c r="D146" s="76" t="s">
        <v>69</v>
      </c>
      <c r="E146" s="12" t="s">
        <v>65</v>
      </c>
      <c r="F146" s="74" t="s">
        <v>523</v>
      </c>
      <c r="G146" s="12">
        <v>44500</v>
      </c>
      <c r="H146" s="75" t="s">
        <v>7189</v>
      </c>
      <c r="I146" s="15">
        <v>66</v>
      </c>
      <c r="J146" s="15">
        <v>51</v>
      </c>
      <c r="K146" s="15">
        <v>30</v>
      </c>
      <c r="L146" s="15">
        <v>11</v>
      </c>
      <c r="M146" s="79">
        <v>25.245000000000001</v>
      </c>
      <c r="N146" s="101">
        <v>25.245000000000001</v>
      </c>
      <c r="O146" s="63">
        <v>2530</v>
      </c>
      <c r="P146" s="64">
        <f>Table2245789101123456789101112131415161718192021222324252627282930313233343536373839404142434445464748495051525354555628[[#This Row],[PEMBULATAN]]*O146</f>
        <v>63869.850000000006</v>
      </c>
    </row>
    <row r="147" spans="1:16" ht="26.25" customHeight="1" x14ac:dyDescent="0.2">
      <c r="A147" s="13"/>
      <c r="B147" s="73"/>
      <c r="C147" s="71" t="s">
        <v>7400</v>
      </c>
      <c r="D147" s="76" t="s">
        <v>69</v>
      </c>
      <c r="E147" s="12" t="s">
        <v>65</v>
      </c>
      <c r="F147" s="74" t="s">
        <v>523</v>
      </c>
      <c r="G147" s="12">
        <v>44500</v>
      </c>
      <c r="H147" s="75" t="s">
        <v>7189</v>
      </c>
      <c r="I147" s="15">
        <v>57</v>
      </c>
      <c r="J147" s="15">
        <v>41</v>
      </c>
      <c r="K147" s="15">
        <v>23</v>
      </c>
      <c r="L147" s="15">
        <v>6</v>
      </c>
      <c r="M147" s="79">
        <v>13.437749999999999</v>
      </c>
      <c r="N147" s="101">
        <v>14</v>
      </c>
      <c r="O147" s="63">
        <v>2530</v>
      </c>
      <c r="P147" s="64">
        <f>Table2245789101123456789101112131415161718192021222324252627282930313233343536373839404142434445464748495051525354555628[[#This Row],[PEMBULATAN]]*O147</f>
        <v>35420</v>
      </c>
    </row>
    <row r="148" spans="1:16" ht="26.25" customHeight="1" x14ac:dyDescent="0.2">
      <c r="A148" s="13"/>
      <c r="B148" s="73"/>
      <c r="C148" s="71" t="s">
        <v>7401</v>
      </c>
      <c r="D148" s="76" t="s">
        <v>69</v>
      </c>
      <c r="E148" s="12" t="s">
        <v>65</v>
      </c>
      <c r="F148" s="74" t="s">
        <v>523</v>
      </c>
      <c r="G148" s="12">
        <v>44500</v>
      </c>
      <c r="H148" s="75" t="s">
        <v>7189</v>
      </c>
      <c r="I148" s="15">
        <v>50</v>
      </c>
      <c r="J148" s="15">
        <v>50</v>
      </c>
      <c r="K148" s="15">
        <v>10</v>
      </c>
      <c r="L148" s="15">
        <v>6</v>
      </c>
      <c r="M148" s="79">
        <v>6.25</v>
      </c>
      <c r="N148" s="101">
        <v>6.25</v>
      </c>
      <c r="O148" s="63">
        <v>2530</v>
      </c>
      <c r="P148" s="64">
        <f>Table2245789101123456789101112131415161718192021222324252627282930313233343536373839404142434445464748495051525354555628[[#This Row],[PEMBULATAN]]*O148</f>
        <v>15812.5</v>
      </c>
    </row>
    <row r="149" spans="1:16" ht="26.25" customHeight="1" x14ac:dyDescent="0.2">
      <c r="A149" s="13"/>
      <c r="B149" s="73"/>
      <c r="C149" s="71" t="s">
        <v>7402</v>
      </c>
      <c r="D149" s="76" t="s">
        <v>69</v>
      </c>
      <c r="E149" s="12" t="s">
        <v>65</v>
      </c>
      <c r="F149" s="74" t="s">
        <v>523</v>
      </c>
      <c r="G149" s="12">
        <v>44500</v>
      </c>
      <c r="H149" s="75" t="s">
        <v>7189</v>
      </c>
      <c r="I149" s="15">
        <v>51</v>
      </c>
      <c r="J149" s="15">
        <v>39</v>
      </c>
      <c r="K149" s="15">
        <v>20</v>
      </c>
      <c r="L149" s="15">
        <v>8</v>
      </c>
      <c r="M149" s="79">
        <v>9.9450000000000003</v>
      </c>
      <c r="N149" s="101">
        <v>9.9450000000000003</v>
      </c>
      <c r="O149" s="63">
        <v>2530</v>
      </c>
      <c r="P149" s="64">
        <f>Table2245789101123456789101112131415161718192021222324252627282930313233343536373839404142434445464748495051525354555628[[#This Row],[PEMBULATAN]]*O149</f>
        <v>25160.850000000002</v>
      </c>
    </row>
    <row r="150" spans="1:16" ht="26.25" customHeight="1" x14ac:dyDescent="0.2">
      <c r="A150" s="13"/>
      <c r="B150" s="73"/>
      <c r="C150" s="71" t="s">
        <v>7403</v>
      </c>
      <c r="D150" s="76" t="s">
        <v>69</v>
      </c>
      <c r="E150" s="12" t="s">
        <v>65</v>
      </c>
      <c r="F150" s="74" t="s">
        <v>523</v>
      </c>
      <c r="G150" s="12">
        <v>44500</v>
      </c>
      <c r="H150" s="75" t="s">
        <v>7189</v>
      </c>
      <c r="I150" s="15">
        <v>68</v>
      </c>
      <c r="J150" s="15">
        <v>30</v>
      </c>
      <c r="K150" s="15">
        <v>30</v>
      </c>
      <c r="L150" s="15">
        <v>10</v>
      </c>
      <c r="M150" s="79">
        <v>15.3</v>
      </c>
      <c r="N150" s="101">
        <v>16</v>
      </c>
      <c r="O150" s="63">
        <v>2530</v>
      </c>
      <c r="P150" s="64">
        <f>Table2245789101123456789101112131415161718192021222324252627282930313233343536373839404142434445464748495051525354555628[[#This Row],[PEMBULATAN]]*O150</f>
        <v>40480</v>
      </c>
    </row>
    <row r="151" spans="1:16" ht="26.25" customHeight="1" x14ac:dyDescent="0.2">
      <c r="A151" s="13"/>
      <c r="B151" s="73"/>
      <c r="C151" s="71" t="s">
        <v>7404</v>
      </c>
      <c r="D151" s="76" t="s">
        <v>69</v>
      </c>
      <c r="E151" s="12" t="s">
        <v>65</v>
      </c>
      <c r="F151" s="74" t="s">
        <v>523</v>
      </c>
      <c r="G151" s="12">
        <v>44500</v>
      </c>
      <c r="H151" s="75" t="s">
        <v>7189</v>
      </c>
      <c r="I151" s="15">
        <v>60</v>
      </c>
      <c r="J151" s="15">
        <v>55</v>
      </c>
      <c r="K151" s="15">
        <v>15</v>
      </c>
      <c r="L151" s="15">
        <v>5</v>
      </c>
      <c r="M151" s="79">
        <v>12.375</v>
      </c>
      <c r="N151" s="101">
        <v>13</v>
      </c>
      <c r="O151" s="63">
        <v>2530</v>
      </c>
      <c r="P151" s="64">
        <f>Table2245789101123456789101112131415161718192021222324252627282930313233343536373839404142434445464748495051525354555628[[#This Row],[PEMBULATAN]]*O151</f>
        <v>32890</v>
      </c>
    </row>
    <row r="152" spans="1:16" ht="26.25" customHeight="1" x14ac:dyDescent="0.2">
      <c r="A152" s="13"/>
      <c r="B152" s="73"/>
      <c r="C152" s="71" t="s">
        <v>7405</v>
      </c>
      <c r="D152" s="76" t="s">
        <v>69</v>
      </c>
      <c r="E152" s="12" t="s">
        <v>65</v>
      </c>
      <c r="F152" s="74" t="s">
        <v>523</v>
      </c>
      <c r="G152" s="12">
        <v>44500</v>
      </c>
      <c r="H152" s="75" t="s">
        <v>7189</v>
      </c>
      <c r="I152" s="15">
        <v>91</v>
      </c>
      <c r="J152" s="15">
        <v>42</v>
      </c>
      <c r="K152" s="15">
        <v>30</v>
      </c>
      <c r="L152" s="15">
        <v>10</v>
      </c>
      <c r="M152" s="79">
        <v>28.664999999999999</v>
      </c>
      <c r="N152" s="101">
        <v>28.664999999999999</v>
      </c>
      <c r="O152" s="63">
        <v>2530</v>
      </c>
      <c r="P152" s="64">
        <f>Table2245789101123456789101112131415161718192021222324252627282930313233343536373839404142434445464748495051525354555628[[#This Row],[PEMBULATAN]]*O152</f>
        <v>72522.45</v>
      </c>
    </row>
    <row r="153" spans="1:16" ht="26.25" customHeight="1" x14ac:dyDescent="0.2">
      <c r="A153" s="13"/>
      <c r="B153" s="73"/>
      <c r="C153" s="71" t="s">
        <v>7406</v>
      </c>
      <c r="D153" s="76" t="s">
        <v>69</v>
      </c>
      <c r="E153" s="12" t="s">
        <v>65</v>
      </c>
      <c r="F153" s="74" t="s">
        <v>523</v>
      </c>
      <c r="G153" s="12">
        <v>44500</v>
      </c>
      <c r="H153" s="75" t="s">
        <v>7189</v>
      </c>
      <c r="I153" s="15">
        <v>78</v>
      </c>
      <c r="J153" s="15">
        <v>61</v>
      </c>
      <c r="K153" s="15">
        <v>20</v>
      </c>
      <c r="L153" s="15">
        <v>11</v>
      </c>
      <c r="M153" s="79">
        <v>23.79</v>
      </c>
      <c r="N153" s="101">
        <v>23.79</v>
      </c>
      <c r="O153" s="63">
        <v>2530</v>
      </c>
      <c r="P153" s="64">
        <f>Table2245789101123456789101112131415161718192021222324252627282930313233343536373839404142434445464748495051525354555628[[#This Row],[PEMBULATAN]]*O153</f>
        <v>60188.7</v>
      </c>
    </row>
    <row r="154" spans="1:16" ht="26.25" customHeight="1" x14ac:dyDescent="0.2">
      <c r="A154" s="13"/>
      <c r="B154" s="73"/>
      <c r="C154" s="71" t="s">
        <v>7407</v>
      </c>
      <c r="D154" s="76" t="s">
        <v>69</v>
      </c>
      <c r="E154" s="12" t="s">
        <v>65</v>
      </c>
      <c r="F154" s="74" t="s">
        <v>523</v>
      </c>
      <c r="G154" s="12">
        <v>44500</v>
      </c>
      <c r="H154" s="75" t="s">
        <v>7189</v>
      </c>
      <c r="I154" s="15">
        <v>90</v>
      </c>
      <c r="J154" s="15">
        <v>33</v>
      </c>
      <c r="K154" s="15">
        <v>33</v>
      </c>
      <c r="L154" s="15">
        <v>7</v>
      </c>
      <c r="M154" s="79">
        <v>24.502500000000001</v>
      </c>
      <c r="N154" s="101">
        <v>24.502500000000001</v>
      </c>
      <c r="O154" s="63">
        <v>2530</v>
      </c>
      <c r="P154" s="64">
        <f>Table2245789101123456789101112131415161718192021222324252627282930313233343536373839404142434445464748495051525354555628[[#This Row],[PEMBULATAN]]*O154</f>
        <v>61991.325000000004</v>
      </c>
    </row>
    <row r="155" spans="1:16" ht="26.25" customHeight="1" x14ac:dyDescent="0.2">
      <c r="A155" s="13"/>
      <c r="B155" s="73"/>
      <c r="C155" s="71" t="s">
        <v>7408</v>
      </c>
      <c r="D155" s="76" t="s">
        <v>69</v>
      </c>
      <c r="E155" s="12" t="s">
        <v>65</v>
      </c>
      <c r="F155" s="74" t="s">
        <v>523</v>
      </c>
      <c r="G155" s="12">
        <v>44500</v>
      </c>
      <c r="H155" s="75" t="s">
        <v>7189</v>
      </c>
      <c r="I155" s="15">
        <v>53</v>
      </c>
      <c r="J155" s="15">
        <v>41</v>
      </c>
      <c r="K155" s="15">
        <v>12</v>
      </c>
      <c r="L155" s="15">
        <v>5</v>
      </c>
      <c r="M155" s="79">
        <v>6.5190000000000001</v>
      </c>
      <c r="N155" s="101">
        <v>6.5190000000000001</v>
      </c>
      <c r="O155" s="63">
        <v>2530</v>
      </c>
      <c r="P155" s="64">
        <f>Table2245789101123456789101112131415161718192021222324252627282930313233343536373839404142434445464748495051525354555628[[#This Row],[PEMBULATAN]]*O155</f>
        <v>16493.07</v>
      </c>
    </row>
    <row r="156" spans="1:16" ht="26.25" customHeight="1" x14ac:dyDescent="0.2">
      <c r="A156" s="13"/>
      <c r="B156" s="73"/>
      <c r="C156" s="71" t="s">
        <v>7409</v>
      </c>
      <c r="D156" s="76" t="s">
        <v>69</v>
      </c>
      <c r="E156" s="12" t="s">
        <v>65</v>
      </c>
      <c r="F156" s="74" t="s">
        <v>523</v>
      </c>
      <c r="G156" s="12">
        <v>44500</v>
      </c>
      <c r="H156" s="75" t="s">
        <v>7189</v>
      </c>
      <c r="I156" s="15">
        <v>42</v>
      </c>
      <c r="J156" s="15">
        <v>41</v>
      </c>
      <c r="K156" s="15">
        <v>40</v>
      </c>
      <c r="L156" s="15">
        <v>4</v>
      </c>
      <c r="M156" s="79">
        <v>17.22</v>
      </c>
      <c r="N156" s="101">
        <v>17.22</v>
      </c>
      <c r="O156" s="63">
        <v>2530</v>
      </c>
      <c r="P156" s="64">
        <f>Table2245789101123456789101112131415161718192021222324252627282930313233343536373839404142434445464748495051525354555628[[#This Row],[PEMBULATAN]]*O156</f>
        <v>43566.6</v>
      </c>
    </row>
    <row r="157" spans="1:16" ht="26.25" customHeight="1" x14ac:dyDescent="0.2">
      <c r="A157" s="13"/>
      <c r="B157" s="73"/>
      <c r="C157" s="71" t="s">
        <v>7410</v>
      </c>
      <c r="D157" s="76" t="s">
        <v>69</v>
      </c>
      <c r="E157" s="12" t="s">
        <v>65</v>
      </c>
      <c r="F157" s="74" t="s">
        <v>523</v>
      </c>
      <c r="G157" s="12">
        <v>44500</v>
      </c>
      <c r="H157" s="75" t="s">
        <v>7189</v>
      </c>
      <c r="I157" s="15">
        <v>75</v>
      </c>
      <c r="J157" s="15">
        <v>34</v>
      </c>
      <c r="K157" s="15">
        <v>34</v>
      </c>
      <c r="L157" s="15">
        <v>6</v>
      </c>
      <c r="M157" s="79">
        <v>21.675000000000001</v>
      </c>
      <c r="N157" s="101">
        <v>21.675000000000001</v>
      </c>
      <c r="O157" s="63">
        <v>2530</v>
      </c>
      <c r="P157" s="64">
        <f>Table2245789101123456789101112131415161718192021222324252627282930313233343536373839404142434445464748495051525354555628[[#This Row],[PEMBULATAN]]*O157</f>
        <v>54837.75</v>
      </c>
    </row>
    <row r="158" spans="1:16" ht="26.25" customHeight="1" x14ac:dyDescent="0.2">
      <c r="A158" s="13"/>
      <c r="B158" s="73"/>
      <c r="C158" s="71" t="s">
        <v>7411</v>
      </c>
      <c r="D158" s="76" t="s">
        <v>69</v>
      </c>
      <c r="E158" s="12" t="s">
        <v>65</v>
      </c>
      <c r="F158" s="74" t="s">
        <v>523</v>
      </c>
      <c r="G158" s="12">
        <v>44500</v>
      </c>
      <c r="H158" s="75" t="s">
        <v>7189</v>
      </c>
      <c r="I158" s="15">
        <v>87</v>
      </c>
      <c r="J158" s="15">
        <v>51</v>
      </c>
      <c r="K158" s="15">
        <v>10</v>
      </c>
      <c r="L158" s="15">
        <v>23</v>
      </c>
      <c r="M158" s="79">
        <v>11.092499999999999</v>
      </c>
      <c r="N158" s="101">
        <v>23</v>
      </c>
      <c r="O158" s="63">
        <v>2530</v>
      </c>
      <c r="P158" s="64">
        <f>Table2245789101123456789101112131415161718192021222324252627282930313233343536373839404142434445464748495051525354555628[[#This Row],[PEMBULATAN]]*O158</f>
        <v>58190</v>
      </c>
    </row>
    <row r="159" spans="1:16" ht="26.25" customHeight="1" x14ac:dyDescent="0.2">
      <c r="A159" s="13"/>
      <c r="B159" s="106"/>
      <c r="C159" s="71" t="s">
        <v>7412</v>
      </c>
      <c r="D159" s="76" t="s">
        <v>69</v>
      </c>
      <c r="E159" s="12" t="s">
        <v>65</v>
      </c>
      <c r="F159" s="74" t="s">
        <v>523</v>
      </c>
      <c r="G159" s="12">
        <v>44500</v>
      </c>
      <c r="H159" s="75" t="s">
        <v>7189</v>
      </c>
      <c r="I159" s="15">
        <v>25</v>
      </c>
      <c r="J159" s="15">
        <v>14</v>
      </c>
      <c r="K159" s="15">
        <v>10</v>
      </c>
      <c r="L159" s="15">
        <v>1</v>
      </c>
      <c r="M159" s="79">
        <v>0.875</v>
      </c>
      <c r="N159" s="101">
        <v>1</v>
      </c>
      <c r="O159" s="63">
        <v>2530</v>
      </c>
      <c r="P159" s="64">
        <f>Table2245789101123456789101112131415161718192021222324252627282930313233343536373839404142434445464748495051525354555628[[#This Row],[PEMBULATAN]]*O159</f>
        <v>2530</v>
      </c>
    </row>
    <row r="160" spans="1:16" ht="26.25" customHeight="1" x14ac:dyDescent="0.2">
      <c r="A160" s="13"/>
      <c r="B160" s="106" t="s">
        <v>7413</v>
      </c>
      <c r="C160" s="71" t="s">
        <v>7414</v>
      </c>
      <c r="D160" s="76" t="s">
        <v>69</v>
      </c>
      <c r="E160" s="12" t="s">
        <v>65</v>
      </c>
      <c r="F160" s="74" t="s">
        <v>523</v>
      </c>
      <c r="G160" s="12">
        <v>44500</v>
      </c>
      <c r="H160" s="75" t="s">
        <v>7189</v>
      </c>
      <c r="I160" s="15">
        <v>111</v>
      </c>
      <c r="J160" s="15">
        <v>15</v>
      </c>
      <c r="K160" s="15">
        <v>15</v>
      </c>
      <c r="L160" s="15">
        <v>3</v>
      </c>
      <c r="M160" s="79">
        <v>6.2437500000000004</v>
      </c>
      <c r="N160" s="101">
        <v>6.2437500000000004</v>
      </c>
      <c r="O160" s="63">
        <v>2530</v>
      </c>
      <c r="P160" s="64">
        <f>Table2245789101123456789101112131415161718192021222324252627282930313233343536373839404142434445464748495051525354555628[[#This Row],[PEMBULATAN]]*O160</f>
        <v>15796.6875</v>
      </c>
    </row>
    <row r="161" spans="1:16" ht="26.25" customHeight="1" x14ac:dyDescent="0.2">
      <c r="A161" s="13"/>
      <c r="B161" s="73" t="s">
        <v>7415</v>
      </c>
      <c r="C161" s="71" t="s">
        <v>7416</v>
      </c>
      <c r="D161" s="76" t="s">
        <v>69</v>
      </c>
      <c r="E161" s="12" t="s">
        <v>65</v>
      </c>
      <c r="F161" s="74" t="s">
        <v>523</v>
      </c>
      <c r="G161" s="12">
        <v>44500</v>
      </c>
      <c r="H161" s="75" t="s">
        <v>7189</v>
      </c>
      <c r="I161" s="15">
        <v>61</v>
      </c>
      <c r="J161" s="15">
        <v>21</v>
      </c>
      <c r="K161" s="15">
        <v>10</v>
      </c>
      <c r="L161" s="15">
        <v>7</v>
      </c>
      <c r="M161" s="79">
        <v>3.2025000000000001</v>
      </c>
      <c r="N161" s="101">
        <v>7</v>
      </c>
      <c r="O161" s="63">
        <v>2530</v>
      </c>
      <c r="P161" s="64">
        <f>Table2245789101123456789101112131415161718192021222324252627282930313233343536373839404142434445464748495051525354555628[[#This Row],[PEMBULATAN]]*O161</f>
        <v>17710</v>
      </c>
    </row>
    <row r="162" spans="1:16" ht="26.25" customHeight="1" x14ac:dyDescent="0.2">
      <c r="A162" s="13"/>
      <c r="B162" s="73"/>
      <c r="C162" s="71" t="s">
        <v>7417</v>
      </c>
      <c r="D162" s="76" t="s">
        <v>69</v>
      </c>
      <c r="E162" s="12" t="s">
        <v>65</v>
      </c>
      <c r="F162" s="74" t="s">
        <v>523</v>
      </c>
      <c r="G162" s="12">
        <v>44500</v>
      </c>
      <c r="H162" s="75" t="s">
        <v>7189</v>
      </c>
      <c r="I162" s="15">
        <v>54</v>
      </c>
      <c r="J162" s="15">
        <v>41</v>
      </c>
      <c r="K162" s="15">
        <v>37</v>
      </c>
      <c r="L162" s="15">
        <v>8</v>
      </c>
      <c r="M162" s="79">
        <v>20.479500000000002</v>
      </c>
      <c r="N162" s="101">
        <v>21</v>
      </c>
      <c r="O162" s="63">
        <v>2530</v>
      </c>
      <c r="P162" s="64">
        <f>Table2245789101123456789101112131415161718192021222324252627282930313233343536373839404142434445464748495051525354555628[[#This Row],[PEMBULATAN]]*O162</f>
        <v>53130</v>
      </c>
    </row>
    <row r="163" spans="1:16" ht="26.25" customHeight="1" x14ac:dyDescent="0.2">
      <c r="A163" s="13"/>
      <c r="B163" s="73"/>
      <c r="C163" s="71" t="s">
        <v>7418</v>
      </c>
      <c r="D163" s="76" t="s">
        <v>69</v>
      </c>
      <c r="E163" s="12" t="s">
        <v>65</v>
      </c>
      <c r="F163" s="74" t="s">
        <v>523</v>
      </c>
      <c r="G163" s="12">
        <v>44500</v>
      </c>
      <c r="H163" s="75" t="s">
        <v>7189</v>
      </c>
      <c r="I163" s="15">
        <v>41</v>
      </c>
      <c r="J163" s="15">
        <v>31</v>
      </c>
      <c r="K163" s="15">
        <v>21</v>
      </c>
      <c r="L163" s="15">
        <v>13</v>
      </c>
      <c r="M163" s="79">
        <v>6.6727499999999997</v>
      </c>
      <c r="N163" s="101">
        <v>13</v>
      </c>
      <c r="O163" s="63">
        <v>2530</v>
      </c>
      <c r="P163" s="64">
        <f>Table2245789101123456789101112131415161718192021222324252627282930313233343536373839404142434445464748495051525354555628[[#This Row],[PEMBULATAN]]*O163</f>
        <v>32890</v>
      </c>
    </row>
    <row r="164" spans="1:16" ht="26.25" customHeight="1" x14ac:dyDescent="0.2">
      <c r="A164" s="13"/>
      <c r="B164" s="73"/>
      <c r="C164" s="71" t="s">
        <v>7419</v>
      </c>
      <c r="D164" s="76" t="s">
        <v>69</v>
      </c>
      <c r="E164" s="12" t="s">
        <v>65</v>
      </c>
      <c r="F164" s="74" t="s">
        <v>523</v>
      </c>
      <c r="G164" s="12">
        <v>44500</v>
      </c>
      <c r="H164" s="75" t="s">
        <v>7189</v>
      </c>
      <c r="I164" s="15">
        <v>76</v>
      </c>
      <c r="J164" s="15">
        <v>42</v>
      </c>
      <c r="K164" s="15">
        <v>23</v>
      </c>
      <c r="L164" s="15">
        <v>8</v>
      </c>
      <c r="M164" s="79">
        <v>18.353999999999999</v>
      </c>
      <c r="N164" s="101">
        <v>19</v>
      </c>
      <c r="O164" s="63">
        <v>2530</v>
      </c>
      <c r="P164" s="64">
        <f>Table2245789101123456789101112131415161718192021222324252627282930313233343536373839404142434445464748495051525354555628[[#This Row],[PEMBULATAN]]*O164</f>
        <v>48070</v>
      </c>
    </row>
    <row r="165" spans="1:16" ht="26.25" customHeight="1" x14ac:dyDescent="0.2">
      <c r="A165" s="13"/>
      <c r="B165" s="73"/>
      <c r="C165" s="71" t="s">
        <v>7420</v>
      </c>
      <c r="D165" s="76" t="s">
        <v>69</v>
      </c>
      <c r="E165" s="12" t="s">
        <v>65</v>
      </c>
      <c r="F165" s="74" t="s">
        <v>523</v>
      </c>
      <c r="G165" s="12">
        <v>44500</v>
      </c>
      <c r="H165" s="75" t="s">
        <v>7189</v>
      </c>
      <c r="I165" s="15">
        <v>41</v>
      </c>
      <c r="J165" s="15">
        <v>26</v>
      </c>
      <c r="K165" s="15">
        <v>10</v>
      </c>
      <c r="L165" s="15">
        <v>5</v>
      </c>
      <c r="M165" s="79">
        <v>2.665</v>
      </c>
      <c r="N165" s="101">
        <v>5</v>
      </c>
      <c r="O165" s="63">
        <v>2530</v>
      </c>
      <c r="P165" s="64">
        <f>Table2245789101123456789101112131415161718192021222324252627282930313233343536373839404142434445464748495051525354555628[[#This Row],[PEMBULATAN]]*O165</f>
        <v>12650</v>
      </c>
    </row>
    <row r="166" spans="1:16" ht="26.25" customHeight="1" x14ac:dyDescent="0.2">
      <c r="A166" s="13"/>
      <c r="B166" s="73"/>
      <c r="C166" s="71" t="s">
        <v>7421</v>
      </c>
      <c r="D166" s="76" t="s">
        <v>69</v>
      </c>
      <c r="E166" s="12" t="s">
        <v>65</v>
      </c>
      <c r="F166" s="74" t="s">
        <v>523</v>
      </c>
      <c r="G166" s="12">
        <v>44500</v>
      </c>
      <c r="H166" s="75" t="s">
        <v>7189</v>
      </c>
      <c r="I166" s="15">
        <v>61</v>
      </c>
      <c r="J166" s="15">
        <v>40</v>
      </c>
      <c r="K166" s="15">
        <v>20</v>
      </c>
      <c r="L166" s="15">
        <v>4</v>
      </c>
      <c r="M166" s="79">
        <v>12.2</v>
      </c>
      <c r="N166" s="101">
        <v>12.2</v>
      </c>
      <c r="O166" s="63">
        <v>2530</v>
      </c>
      <c r="P166" s="64">
        <f>Table2245789101123456789101112131415161718192021222324252627282930313233343536373839404142434445464748495051525354555628[[#This Row],[PEMBULATAN]]*O166</f>
        <v>30866</v>
      </c>
    </row>
    <row r="167" spans="1:16" ht="26.25" customHeight="1" x14ac:dyDescent="0.2">
      <c r="A167" s="13"/>
      <c r="B167" s="73"/>
      <c r="C167" s="71" t="s">
        <v>7422</v>
      </c>
      <c r="D167" s="76" t="s">
        <v>69</v>
      </c>
      <c r="E167" s="12" t="s">
        <v>65</v>
      </c>
      <c r="F167" s="74" t="s">
        <v>523</v>
      </c>
      <c r="G167" s="12">
        <v>44500</v>
      </c>
      <c r="H167" s="75" t="s">
        <v>7189</v>
      </c>
      <c r="I167" s="15">
        <v>45</v>
      </c>
      <c r="J167" s="15">
        <v>36</v>
      </c>
      <c r="K167" s="15">
        <v>19</v>
      </c>
      <c r="L167" s="15">
        <v>9</v>
      </c>
      <c r="M167" s="79">
        <v>7.6950000000000003</v>
      </c>
      <c r="N167" s="101">
        <v>9</v>
      </c>
      <c r="O167" s="63">
        <v>2530</v>
      </c>
      <c r="P167" s="64">
        <f>Table2245789101123456789101112131415161718192021222324252627282930313233343536373839404142434445464748495051525354555628[[#This Row],[PEMBULATAN]]*O167</f>
        <v>22770</v>
      </c>
    </row>
    <row r="168" spans="1:16" ht="26.25" customHeight="1" x14ac:dyDescent="0.2">
      <c r="A168" s="13"/>
      <c r="B168" s="73"/>
      <c r="C168" s="71" t="s">
        <v>7423</v>
      </c>
      <c r="D168" s="76" t="s">
        <v>69</v>
      </c>
      <c r="E168" s="12" t="s">
        <v>65</v>
      </c>
      <c r="F168" s="74" t="s">
        <v>523</v>
      </c>
      <c r="G168" s="12">
        <v>44500</v>
      </c>
      <c r="H168" s="75" t="s">
        <v>7189</v>
      </c>
      <c r="I168" s="15">
        <v>95</v>
      </c>
      <c r="J168" s="15">
        <v>55</v>
      </c>
      <c r="K168" s="15">
        <v>31</v>
      </c>
      <c r="L168" s="15">
        <v>19</v>
      </c>
      <c r="M168" s="79">
        <v>40.493749999999999</v>
      </c>
      <c r="N168" s="101">
        <v>41</v>
      </c>
      <c r="O168" s="63">
        <v>2530</v>
      </c>
      <c r="P168" s="64">
        <f>Table2245789101123456789101112131415161718192021222324252627282930313233343536373839404142434445464748495051525354555628[[#This Row],[PEMBULATAN]]*O168</f>
        <v>103730</v>
      </c>
    </row>
    <row r="169" spans="1:16" ht="26.25" customHeight="1" x14ac:dyDescent="0.2">
      <c r="A169" s="13"/>
      <c r="B169" s="73"/>
      <c r="C169" s="71" t="s">
        <v>7424</v>
      </c>
      <c r="D169" s="76" t="s">
        <v>69</v>
      </c>
      <c r="E169" s="12" t="s">
        <v>65</v>
      </c>
      <c r="F169" s="74" t="s">
        <v>523</v>
      </c>
      <c r="G169" s="12">
        <v>44500</v>
      </c>
      <c r="H169" s="75" t="s">
        <v>7189</v>
      </c>
      <c r="I169" s="15">
        <v>41</v>
      </c>
      <c r="J169" s="15">
        <v>28</v>
      </c>
      <c r="K169" s="15">
        <v>26</v>
      </c>
      <c r="L169" s="15">
        <v>7</v>
      </c>
      <c r="M169" s="79">
        <v>7.4619999999999997</v>
      </c>
      <c r="N169" s="101">
        <v>8</v>
      </c>
      <c r="O169" s="63">
        <v>2530</v>
      </c>
      <c r="P169" s="64">
        <f>Table2245789101123456789101112131415161718192021222324252627282930313233343536373839404142434445464748495051525354555628[[#This Row],[PEMBULATAN]]*O169</f>
        <v>20240</v>
      </c>
    </row>
    <row r="170" spans="1:16" ht="26.25" customHeight="1" x14ac:dyDescent="0.2">
      <c r="A170" s="13"/>
      <c r="B170" s="73"/>
      <c r="C170" s="71" t="s">
        <v>7425</v>
      </c>
      <c r="D170" s="76" t="s">
        <v>69</v>
      </c>
      <c r="E170" s="12" t="s">
        <v>65</v>
      </c>
      <c r="F170" s="74" t="s">
        <v>523</v>
      </c>
      <c r="G170" s="12">
        <v>44500</v>
      </c>
      <c r="H170" s="75" t="s">
        <v>7189</v>
      </c>
      <c r="I170" s="15">
        <v>127</v>
      </c>
      <c r="J170" s="15">
        <v>78</v>
      </c>
      <c r="K170" s="15">
        <v>22</v>
      </c>
      <c r="L170" s="15">
        <v>19</v>
      </c>
      <c r="M170" s="79">
        <v>54.482999999999997</v>
      </c>
      <c r="N170" s="101">
        <v>55</v>
      </c>
      <c r="O170" s="63">
        <v>2530</v>
      </c>
      <c r="P170" s="64">
        <f>Table2245789101123456789101112131415161718192021222324252627282930313233343536373839404142434445464748495051525354555628[[#This Row],[PEMBULATAN]]*O170</f>
        <v>139150</v>
      </c>
    </row>
    <row r="171" spans="1:16" ht="26.25" customHeight="1" x14ac:dyDescent="0.2">
      <c r="A171" s="13"/>
      <c r="B171" s="106"/>
      <c r="C171" s="71" t="s">
        <v>7426</v>
      </c>
      <c r="D171" s="76" t="s">
        <v>69</v>
      </c>
      <c r="E171" s="12" t="s">
        <v>65</v>
      </c>
      <c r="F171" s="74" t="s">
        <v>523</v>
      </c>
      <c r="G171" s="12">
        <v>44500</v>
      </c>
      <c r="H171" s="75" t="s">
        <v>7189</v>
      </c>
      <c r="I171" s="15">
        <v>50</v>
      </c>
      <c r="J171" s="15">
        <v>25</v>
      </c>
      <c r="K171" s="15">
        <v>10</v>
      </c>
      <c r="L171" s="15">
        <v>3</v>
      </c>
      <c r="M171" s="79">
        <v>3.125</v>
      </c>
      <c r="N171" s="101">
        <v>3.125</v>
      </c>
      <c r="O171" s="63">
        <v>2530</v>
      </c>
      <c r="P171" s="64">
        <f>Table2245789101123456789101112131415161718192021222324252627282930313233343536373839404142434445464748495051525354555628[[#This Row],[PEMBULATAN]]*O171</f>
        <v>7906.25</v>
      </c>
    </row>
    <row r="172" spans="1:16" ht="26.25" customHeight="1" x14ac:dyDescent="0.2">
      <c r="A172" s="13"/>
      <c r="B172" s="73" t="s">
        <v>7427</v>
      </c>
      <c r="C172" s="71" t="s">
        <v>7428</v>
      </c>
      <c r="D172" s="76" t="s">
        <v>69</v>
      </c>
      <c r="E172" s="12" t="s">
        <v>65</v>
      </c>
      <c r="F172" s="74" t="s">
        <v>523</v>
      </c>
      <c r="G172" s="12">
        <v>44500</v>
      </c>
      <c r="H172" s="75" t="s">
        <v>7189</v>
      </c>
      <c r="I172" s="15">
        <v>59</v>
      </c>
      <c r="J172" s="15">
        <v>36</v>
      </c>
      <c r="K172" s="15">
        <v>36</v>
      </c>
      <c r="L172" s="15">
        <v>13</v>
      </c>
      <c r="M172" s="79">
        <v>19.116</v>
      </c>
      <c r="N172" s="101">
        <v>19.116</v>
      </c>
      <c r="O172" s="63">
        <v>2530</v>
      </c>
      <c r="P172" s="64">
        <f>Table2245789101123456789101112131415161718192021222324252627282930313233343536373839404142434445464748495051525354555628[[#This Row],[PEMBULATAN]]*O172</f>
        <v>48363.479999999996</v>
      </c>
    </row>
    <row r="173" spans="1:16" ht="26.25" customHeight="1" x14ac:dyDescent="0.2">
      <c r="A173" s="13"/>
      <c r="B173" s="73"/>
      <c r="C173" s="71" t="s">
        <v>7429</v>
      </c>
      <c r="D173" s="76" t="s">
        <v>69</v>
      </c>
      <c r="E173" s="12" t="s">
        <v>65</v>
      </c>
      <c r="F173" s="74" t="s">
        <v>523</v>
      </c>
      <c r="G173" s="12">
        <v>44500</v>
      </c>
      <c r="H173" s="75" t="s">
        <v>7189</v>
      </c>
      <c r="I173" s="15">
        <v>65</v>
      </c>
      <c r="J173" s="15">
        <v>56</v>
      </c>
      <c r="K173" s="15">
        <v>21</v>
      </c>
      <c r="L173" s="15">
        <v>13</v>
      </c>
      <c r="M173" s="79">
        <v>19.11</v>
      </c>
      <c r="N173" s="101">
        <v>19.11</v>
      </c>
      <c r="O173" s="63">
        <v>2530</v>
      </c>
      <c r="P173" s="64">
        <f>Table2245789101123456789101112131415161718192021222324252627282930313233343536373839404142434445464748495051525354555628[[#This Row],[PEMBULATAN]]*O173</f>
        <v>48348.299999999996</v>
      </c>
    </row>
    <row r="174" spans="1:16" ht="26.25" customHeight="1" x14ac:dyDescent="0.2">
      <c r="A174" s="13"/>
      <c r="B174" s="73"/>
      <c r="C174" s="71" t="s">
        <v>7430</v>
      </c>
      <c r="D174" s="76" t="s">
        <v>69</v>
      </c>
      <c r="E174" s="12" t="s">
        <v>65</v>
      </c>
      <c r="F174" s="74" t="s">
        <v>523</v>
      </c>
      <c r="G174" s="12">
        <v>44500</v>
      </c>
      <c r="H174" s="75" t="s">
        <v>7189</v>
      </c>
      <c r="I174" s="15">
        <v>46</v>
      </c>
      <c r="J174" s="15">
        <v>46</v>
      </c>
      <c r="K174" s="15">
        <v>44</v>
      </c>
      <c r="L174" s="15">
        <v>13</v>
      </c>
      <c r="M174" s="79">
        <v>23.276</v>
      </c>
      <c r="N174" s="101">
        <v>23.276</v>
      </c>
      <c r="O174" s="63">
        <v>2530</v>
      </c>
      <c r="P174" s="64">
        <f>Table2245789101123456789101112131415161718192021222324252627282930313233343536373839404142434445464748495051525354555628[[#This Row],[PEMBULATAN]]*O174</f>
        <v>58888.28</v>
      </c>
    </row>
    <row r="175" spans="1:16" ht="26.25" customHeight="1" x14ac:dyDescent="0.2">
      <c r="A175" s="13"/>
      <c r="B175" s="73"/>
      <c r="C175" s="71" t="s">
        <v>7431</v>
      </c>
      <c r="D175" s="76" t="s">
        <v>69</v>
      </c>
      <c r="E175" s="12" t="s">
        <v>65</v>
      </c>
      <c r="F175" s="74" t="s">
        <v>523</v>
      </c>
      <c r="G175" s="12">
        <v>44500</v>
      </c>
      <c r="H175" s="75" t="s">
        <v>7189</v>
      </c>
      <c r="I175" s="15">
        <v>46</v>
      </c>
      <c r="J175" s="15">
        <v>46</v>
      </c>
      <c r="K175" s="15">
        <v>44</v>
      </c>
      <c r="L175" s="15">
        <v>13</v>
      </c>
      <c r="M175" s="79">
        <v>23.276</v>
      </c>
      <c r="N175" s="101">
        <v>23.276</v>
      </c>
      <c r="O175" s="63">
        <v>2530</v>
      </c>
      <c r="P175" s="64">
        <f>Table2245789101123456789101112131415161718192021222324252627282930313233343536373839404142434445464748495051525354555628[[#This Row],[PEMBULATAN]]*O175</f>
        <v>58888.28</v>
      </c>
    </row>
    <row r="176" spans="1:16" ht="26.25" customHeight="1" x14ac:dyDescent="0.2">
      <c r="A176" s="13"/>
      <c r="B176" s="73"/>
      <c r="C176" s="71" t="s">
        <v>7432</v>
      </c>
      <c r="D176" s="76" t="s">
        <v>69</v>
      </c>
      <c r="E176" s="12" t="s">
        <v>65</v>
      </c>
      <c r="F176" s="74" t="s">
        <v>523</v>
      </c>
      <c r="G176" s="12">
        <v>44500</v>
      </c>
      <c r="H176" s="75" t="s">
        <v>7189</v>
      </c>
      <c r="I176" s="15">
        <v>30</v>
      </c>
      <c r="J176" s="15">
        <v>26</v>
      </c>
      <c r="K176" s="15">
        <v>15</v>
      </c>
      <c r="L176" s="15">
        <v>3</v>
      </c>
      <c r="M176" s="79">
        <v>2.9249999999999998</v>
      </c>
      <c r="N176" s="101">
        <v>3</v>
      </c>
      <c r="O176" s="63">
        <v>2530</v>
      </c>
      <c r="P176" s="64">
        <f>Table2245789101123456789101112131415161718192021222324252627282930313233343536373839404142434445464748495051525354555628[[#This Row],[PEMBULATAN]]*O176</f>
        <v>7590</v>
      </c>
    </row>
    <row r="177" spans="1:16" ht="26.25" customHeight="1" x14ac:dyDescent="0.2">
      <c r="A177" s="13"/>
      <c r="B177" s="73"/>
      <c r="C177" s="71" t="s">
        <v>7433</v>
      </c>
      <c r="D177" s="76" t="s">
        <v>69</v>
      </c>
      <c r="E177" s="12" t="s">
        <v>65</v>
      </c>
      <c r="F177" s="74" t="s">
        <v>523</v>
      </c>
      <c r="G177" s="12">
        <v>44500</v>
      </c>
      <c r="H177" s="75" t="s">
        <v>7189</v>
      </c>
      <c r="I177" s="15">
        <v>62</v>
      </c>
      <c r="J177" s="15">
        <v>51</v>
      </c>
      <c r="K177" s="15">
        <v>20</v>
      </c>
      <c r="L177" s="15">
        <v>13</v>
      </c>
      <c r="M177" s="79">
        <v>15.81</v>
      </c>
      <c r="N177" s="101">
        <v>15.81</v>
      </c>
      <c r="O177" s="63">
        <v>2530</v>
      </c>
      <c r="P177" s="64">
        <f>Table2245789101123456789101112131415161718192021222324252627282930313233343536373839404142434445464748495051525354555628[[#This Row],[PEMBULATAN]]*O177</f>
        <v>39999.300000000003</v>
      </c>
    </row>
    <row r="178" spans="1:16" ht="26.25" customHeight="1" x14ac:dyDescent="0.2">
      <c r="A178" s="13"/>
      <c r="B178" s="73"/>
      <c r="C178" s="71" t="s">
        <v>7434</v>
      </c>
      <c r="D178" s="76" t="s">
        <v>69</v>
      </c>
      <c r="E178" s="12" t="s">
        <v>65</v>
      </c>
      <c r="F178" s="74" t="s">
        <v>523</v>
      </c>
      <c r="G178" s="12">
        <v>44500</v>
      </c>
      <c r="H178" s="75" t="s">
        <v>7189</v>
      </c>
      <c r="I178" s="15">
        <v>50</v>
      </c>
      <c r="J178" s="15">
        <v>35</v>
      </c>
      <c r="K178" s="15">
        <v>20</v>
      </c>
      <c r="L178" s="15">
        <v>7</v>
      </c>
      <c r="M178" s="79">
        <v>8.75</v>
      </c>
      <c r="N178" s="101">
        <v>8.75</v>
      </c>
      <c r="O178" s="63">
        <v>2530</v>
      </c>
      <c r="P178" s="64">
        <f>Table2245789101123456789101112131415161718192021222324252627282930313233343536373839404142434445464748495051525354555628[[#This Row],[PEMBULATAN]]*O178</f>
        <v>22137.5</v>
      </c>
    </row>
    <row r="179" spans="1:16" ht="26.25" customHeight="1" x14ac:dyDescent="0.2">
      <c r="A179" s="13"/>
      <c r="B179" s="73"/>
      <c r="C179" s="71" t="s">
        <v>7435</v>
      </c>
      <c r="D179" s="76" t="s">
        <v>69</v>
      </c>
      <c r="E179" s="12" t="s">
        <v>65</v>
      </c>
      <c r="F179" s="74" t="s">
        <v>523</v>
      </c>
      <c r="G179" s="12">
        <v>44500</v>
      </c>
      <c r="H179" s="75" t="s">
        <v>7189</v>
      </c>
      <c r="I179" s="15">
        <v>51</v>
      </c>
      <c r="J179" s="15">
        <v>25</v>
      </c>
      <c r="K179" s="15">
        <v>15</v>
      </c>
      <c r="L179" s="15">
        <v>3</v>
      </c>
      <c r="M179" s="79">
        <v>4.78125</v>
      </c>
      <c r="N179" s="101">
        <v>4.78125</v>
      </c>
      <c r="O179" s="63">
        <v>2530</v>
      </c>
      <c r="P179" s="64">
        <f>Table2245789101123456789101112131415161718192021222324252627282930313233343536373839404142434445464748495051525354555628[[#This Row],[PEMBULATAN]]*O179</f>
        <v>12096.5625</v>
      </c>
    </row>
    <row r="180" spans="1:16" ht="26.25" customHeight="1" x14ac:dyDescent="0.2">
      <c r="A180" s="13"/>
      <c r="B180" s="73"/>
      <c r="C180" s="71" t="s">
        <v>7436</v>
      </c>
      <c r="D180" s="76" t="s">
        <v>69</v>
      </c>
      <c r="E180" s="12" t="s">
        <v>65</v>
      </c>
      <c r="F180" s="74" t="s">
        <v>523</v>
      </c>
      <c r="G180" s="12">
        <v>44500</v>
      </c>
      <c r="H180" s="75" t="s">
        <v>7189</v>
      </c>
      <c r="I180" s="15">
        <v>50</v>
      </c>
      <c r="J180" s="15">
        <v>30</v>
      </c>
      <c r="K180" s="15">
        <v>24</v>
      </c>
      <c r="L180" s="15">
        <v>3</v>
      </c>
      <c r="M180" s="79">
        <v>9</v>
      </c>
      <c r="N180" s="101">
        <v>9</v>
      </c>
      <c r="O180" s="63">
        <v>2530</v>
      </c>
      <c r="P180" s="64">
        <f>Table2245789101123456789101112131415161718192021222324252627282930313233343536373839404142434445464748495051525354555628[[#This Row],[PEMBULATAN]]*O180</f>
        <v>22770</v>
      </c>
    </row>
    <row r="181" spans="1:16" ht="26.25" customHeight="1" x14ac:dyDescent="0.2">
      <c r="A181" s="13"/>
      <c r="B181" s="73"/>
      <c r="C181" s="71" t="s">
        <v>7437</v>
      </c>
      <c r="D181" s="76" t="s">
        <v>69</v>
      </c>
      <c r="E181" s="12" t="s">
        <v>65</v>
      </c>
      <c r="F181" s="74" t="s">
        <v>523</v>
      </c>
      <c r="G181" s="12">
        <v>44500</v>
      </c>
      <c r="H181" s="75" t="s">
        <v>7189</v>
      </c>
      <c r="I181" s="15">
        <v>46</v>
      </c>
      <c r="J181" s="15">
        <v>46</v>
      </c>
      <c r="K181" s="15">
        <v>44</v>
      </c>
      <c r="L181" s="15">
        <v>13</v>
      </c>
      <c r="M181" s="79">
        <v>23.276</v>
      </c>
      <c r="N181" s="101">
        <v>23.276</v>
      </c>
      <c r="O181" s="63">
        <v>2530</v>
      </c>
      <c r="P181" s="64">
        <f>Table2245789101123456789101112131415161718192021222324252627282930313233343536373839404142434445464748495051525354555628[[#This Row],[PEMBULATAN]]*O181</f>
        <v>58888.28</v>
      </c>
    </row>
    <row r="182" spans="1:16" ht="26.25" customHeight="1" x14ac:dyDescent="0.2">
      <c r="A182" s="13"/>
      <c r="B182" s="73"/>
      <c r="C182" s="71" t="s">
        <v>7438</v>
      </c>
      <c r="D182" s="76" t="s">
        <v>69</v>
      </c>
      <c r="E182" s="12" t="s">
        <v>65</v>
      </c>
      <c r="F182" s="74" t="s">
        <v>523</v>
      </c>
      <c r="G182" s="12">
        <v>44500</v>
      </c>
      <c r="H182" s="75" t="s">
        <v>7189</v>
      </c>
      <c r="I182" s="15">
        <v>50</v>
      </c>
      <c r="J182" s="15">
        <v>44</v>
      </c>
      <c r="K182" s="15">
        <v>27</v>
      </c>
      <c r="L182" s="15">
        <v>3</v>
      </c>
      <c r="M182" s="79">
        <v>14.85</v>
      </c>
      <c r="N182" s="101">
        <v>14.85</v>
      </c>
      <c r="O182" s="63">
        <v>2530</v>
      </c>
      <c r="P182" s="64">
        <f>Table2245789101123456789101112131415161718192021222324252627282930313233343536373839404142434445464748495051525354555628[[#This Row],[PEMBULATAN]]*O182</f>
        <v>37570.5</v>
      </c>
    </row>
    <row r="183" spans="1:16" ht="26.25" customHeight="1" x14ac:dyDescent="0.2">
      <c r="A183" s="13"/>
      <c r="B183" s="73"/>
      <c r="C183" s="71" t="s">
        <v>7439</v>
      </c>
      <c r="D183" s="76" t="s">
        <v>69</v>
      </c>
      <c r="E183" s="12" t="s">
        <v>65</v>
      </c>
      <c r="F183" s="74" t="s">
        <v>523</v>
      </c>
      <c r="G183" s="12">
        <v>44500</v>
      </c>
      <c r="H183" s="75" t="s">
        <v>7189</v>
      </c>
      <c r="I183" s="15">
        <v>150</v>
      </c>
      <c r="J183" s="15">
        <v>64</v>
      </c>
      <c r="K183" s="15">
        <v>10</v>
      </c>
      <c r="L183" s="15">
        <v>13</v>
      </c>
      <c r="M183" s="79">
        <v>24</v>
      </c>
      <c r="N183" s="101">
        <v>24</v>
      </c>
      <c r="O183" s="63">
        <v>2530</v>
      </c>
      <c r="P183" s="64">
        <f>Table2245789101123456789101112131415161718192021222324252627282930313233343536373839404142434445464748495051525354555628[[#This Row],[PEMBULATAN]]*O183</f>
        <v>60720</v>
      </c>
    </row>
    <row r="184" spans="1:16" ht="26.25" customHeight="1" x14ac:dyDescent="0.2">
      <c r="A184" s="13"/>
      <c r="B184" s="73"/>
      <c r="C184" s="71" t="s">
        <v>7440</v>
      </c>
      <c r="D184" s="76" t="s">
        <v>69</v>
      </c>
      <c r="E184" s="12" t="s">
        <v>65</v>
      </c>
      <c r="F184" s="74" t="s">
        <v>523</v>
      </c>
      <c r="G184" s="12">
        <v>44500</v>
      </c>
      <c r="H184" s="75" t="s">
        <v>7189</v>
      </c>
      <c r="I184" s="15">
        <v>150</v>
      </c>
      <c r="J184" s="15">
        <v>64</v>
      </c>
      <c r="K184" s="15">
        <v>10</v>
      </c>
      <c r="L184" s="15">
        <v>13</v>
      </c>
      <c r="M184" s="79">
        <v>24</v>
      </c>
      <c r="N184" s="101">
        <v>24</v>
      </c>
      <c r="O184" s="63">
        <v>2530</v>
      </c>
      <c r="P184" s="64">
        <f>Table2245789101123456789101112131415161718192021222324252627282930313233343536373839404142434445464748495051525354555628[[#This Row],[PEMBULATAN]]*O184</f>
        <v>60720</v>
      </c>
    </row>
    <row r="185" spans="1:16" ht="26.25" customHeight="1" x14ac:dyDescent="0.2">
      <c r="A185" s="13"/>
      <c r="B185" s="73"/>
      <c r="C185" s="71" t="s">
        <v>7441</v>
      </c>
      <c r="D185" s="76" t="s">
        <v>69</v>
      </c>
      <c r="E185" s="12" t="s">
        <v>65</v>
      </c>
      <c r="F185" s="74" t="s">
        <v>523</v>
      </c>
      <c r="G185" s="12">
        <v>44500</v>
      </c>
      <c r="H185" s="75" t="s">
        <v>7189</v>
      </c>
      <c r="I185" s="15">
        <v>150</v>
      </c>
      <c r="J185" s="15">
        <v>64</v>
      </c>
      <c r="K185" s="15">
        <v>10</v>
      </c>
      <c r="L185" s="15">
        <v>13</v>
      </c>
      <c r="M185" s="79">
        <v>24</v>
      </c>
      <c r="N185" s="101">
        <v>24</v>
      </c>
      <c r="O185" s="63">
        <v>2530</v>
      </c>
      <c r="P185" s="64">
        <f>Table2245789101123456789101112131415161718192021222324252627282930313233343536373839404142434445464748495051525354555628[[#This Row],[PEMBULATAN]]*O185</f>
        <v>60720</v>
      </c>
    </row>
    <row r="186" spans="1:16" ht="22.5" customHeight="1" x14ac:dyDescent="0.2">
      <c r="A186" s="165" t="s">
        <v>30</v>
      </c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7"/>
      <c r="M186" s="77">
        <f>SUBTOTAL(109,Table2245789101123456789101112131415161718192021222324252627282930313233343536373839404142434445464748495051525354555628[KG VOLUME])</f>
        <v>3587.0122500000007</v>
      </c>
      <c r="N186" s="67">
        <f>SUM(N3:N185)</f>
        <v>3710.6172500000002</v>
      </c>
      <c r="O186" s="168">
        <f>SUM(P3:P185)</f>
        <v>9387861.6425000001</v>
      </c>
      <c r="P186" s="169"/>
    </row>
    <row r="187" spans="1:16" ht="18" customHeight="1" x14ac:dyDescent="0.2">
      <c r="A187" s="84"/>
      <c r="B187" s="55" t="s">
        <v>42</v>
      </c>
      <c r="C187" s="54"/>
      <c r="D187" s="56" t="s">
        <v>43</v>
      </c>
      <c r="E187" s="84"/>
      <c r="F187" s="84"/>
      <c r="G187" s="84"/>
      <c r="H187" s="84"/>
      <c r="I187" s="84"/>
      <c r="J187" s="84"/>
      <c r="K187" s="84"/>
      <c r="L187" s="84"/>
      <c r="M187" s="85"/>
      <c r="N187" s="86" t="s">
        <v>51</v>
      </c>
      <c r="O187" s="87"/>
      <c r="P187" s="87">
        <f>O186*10%</f>
        <v>938786.16425000003</v>
      </c>
    </row>
    <row r="188" spans="1:16" ht="18" customHeight="1" thickBot="1" x14ac:dyDescent="0.25">
      <c r="A188" s="84"/>
      <c r="B188" s="55"/>
      <c r="C188" s="54"/>
      <c r="D188" s="56"/>
      <c r="E188" s="84"/>
      <c r="F188" s="84"/>
      <c r="G188" s="84"/>
      <c r="H188" s="84"/>
      <c r="I188" s="84"/>
      <c r="J188" s="84"/>
      <c r="K188" s="84"/>
      <c r="L188" s="84"/>
      <c r="M188" s="85"/>
      <c r="N188" s="88" t="s">
        <v>52</v>
      </c>
      <c r="O188" s="89"/>
      <c r="P188" s="89">
        <f>O186-P187</f>
        <v>8449075.4782500006</v>
      </c>
    </row>
    <row r="189" spans="1:16" ht="18" customHeight="1" x14ac:dyDescent="0.2">
      <c r="A189" s="10"/>
      <c r="H189" s="62"/>
      <c r="N189" s="61" t="s">
        <v>31</v>
      </c>
      <c r="P189" s="68">
        <f>P188*1%</f>
        <v>84490.754782500007</v>
      </c>
    </row>
    <row r="190" spans="1:16" ht="18" customHeight="1" thickBot="1" x14ac:dyDescent="0.25">
      <c r="A190" s="10"/>
      <c r="H190" s="62"/>
      <c r="N190" s="61" t="s">
        <v>53</v>
      </c>
      <c r="P190" s="70">
        <f>P188*2%</f>
        <v>168981.50956500001</v>
      </c>
    </row>
    <row r="191" spans="1:16" ht="18" customHeight="1" x14ac:dyDescent="0.2">
      <c r="A191" s="10"/>
      <c r="H191" s="62"/>
      <c r="N191" s="65" t="s">
        <v>32</v>
      </c>
      <c r="O191" s="66"/>
      <c r="P191" s="69">
        <f>P188+P189-P190</f>
        <v>8364584.7234674999</v>
      </c>
    </row>
    <row r="193" spans="1:16" x14ac:dyDescent="0.2">
      <c r="A193" s="10"/>
      <c r="H193" s="62"/>
      <c r="P193" s="70"/>
    </row>
    <row r="194" spans="1:16" x14ac:dyDescent="0.2">
      <c r="A194" s="10"/>
      <c r="H194" s="62"/>
      <c r="O194" s="57"/>
      <c r="P194" s="70"/>
    </row>
    <row r="195" spans="1:16" s="3" customFormat="1" x14ac:dyDescent="0.25">
      <c r="A195" s="10"/>
      <c r="B195" s="2"/>
      <c r="C195" s="2"/>
      <c r="E195" s="11"/>
      <c r="H195" s="62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62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62"/>
      <c r="N197" s="14"/>
      <c r="O197" s="14"/>
      <c r="P197" s="14"/>
    </row>
    <row r="198" spans="1:16" s="3" customFormat="1" x14ac:dyDescent="0.25">
      <c r="A198" s="10"/>
      <c r="B198" s="2"/>
      <c r="C198" s="2"/>
      <c r="E198" s="11"/>
      <c r="H198" s="62"/>
      <c r="N198" s="14"/>
      <c r="O198" s="14"/>
      <c r="P198" s="14"/>
    </row>
    <row r="199" spans="1:16" s="3" customFormat="1" x14ac:dyDescent="0.25">
      <c r="A199" s="10"/>
      <c r="B199" s="2"/>
      <c r="C199" s="2"/>
      <c r="E199" s="11"/>
      <c r="H199" s="62"/>
      <c r="N199" s="14"/>
      <c r="O199" s="14"/>
      <c r="P199" s="14"/>
    </row>
    <row r="200" spans="1:16" s="3" customFormat="1" x14ac:dyDescent="0.25">
      <c r="A200" s="10"/>
      <c r="B200" s="2"/>
      <c r="C200" s="2"/>
      <c r="E200" s="11"/>
      <c r="H200" s="62"/>
      <c r="N200" s="14"/>
      <c r="O200" s="14"/>
      <c r="P200" s="14"/>
    </row>
    <row r="201" spans="1:16" s="3" customFormat="1" x14ac:dyDescent="0.25">
      <c r="A201" s="10"/>
      <c r="B201" s="2"/>
      <c r="C201" s="2"/>
      <c r="E201" s="11"/>
      <c r="H201" s="62"/>
      <c r="N201" s="14"/>
      <c r="O201" s="14"/>
      <c r="P201" s="14"/>
    </row>
    <row r="202" spans="1:16" s="3" customFormat="1" x14ac:dyDescent="0.25">
      <c r="A202" s="10"/>
      <c r="B202" s="2"/>
      <c r="C202" s="2"/>
      <c r="E202" s="11"/>
      <c r="H202" s="62"/>
      <c r="N202" s="14"/>
      <c r="O202" s="14"/>
      <c r="P202" s="14"/>
    </row>
    <row r="203" spans="1:16" s="3" customFormat="1" x14ac:dyDescent="0.25">
      <c r="A203" s="10"/>
      <c r="B203" s="2"/>
      <c r="C203" s="2"/>
      <c r="E203" s="11"/>
      <c r="H203" s="62"/>
      <c r="N203" s="14"/>
      <c r="O203" s="14"/>
      <c r="P203" s="14"/>
    </row>
    <row r="204" spans="1:16" s="3" customFormat="1" x14ac:dyDescent="0.25">
      <c r="A204" s="10"/>
      <c r="B204" s="2"/>
      <c r="C204" s="2"/>
      <c r="E204" s="11"/>
      <c r="H204" s="62"/>
      <c r="N204" s="14"/>
      <c r="O204" s="14"/>
      <c r="P204" s="14"/>
    </row>
    <row r="205" spans="1:16" s="3" customFormat="1" x14ac:dyDescent="0.25">
      <c r="A205" s="10"/>
      <c r="B205" s="2"/>
      <c r="C205" s="2"/>
      <c r="E205" s="11"/>
      <c r="H205" s="62"/>
      <c r="N205" s="14"/>
      <c r="O205" s="14"/>
      <c r="P205" s="14"/>
    </row>
    <row r="206" spans="1:16" s="3" customFormat="1" x14ac:dyDescent="0.25">
      <c r="A206" s="10"/>
      <c r="B206" s="2"/>
      <c r="C206" s="2"/>
      <c r="E206" s="11"/>
      <c r="H206" s="62"/>
      <c r="N206" s="14"/>
      <c r="O206" s="14"/>
      <c r="P206" s="14"/>
    </row>
  </sheetData>
  <mergeCells count="2">
    <mergeCell ref="A186:L186"/>
    <mergeCell ref="O186:P186"/>
  </mergeCells>
  <conditionalFormatting sqref="B3:B185">
    <cfRule type="duplicateValues" dxfId="80" priority="124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71"/>
  <sheetViews>
    <sheetView zoomScale="110" zoomScaleNormal="110" workbookViewId="0">
      <pane xSplit="3" ySplit="2" topLeftCell="D3" activePane="bottomRight" state="frozen"/>
      <selection pane="topRight" activeCell="B1" sqref="B1"/>
      <selection pane="bottomLeft" activeCell="A3" sqref="A3"/>
      <selection pane="bottomRight" activeCell="A50" sqref="A3:XFD50"/>
    </sheetView>
  </sheetViews>
  <sheetFormatPr defaultRowHeight="15" x14ac:dyDescent="0.2"/>
  <cols>
    <col min="1" max="1" width="8" style="4" customWidth="1"/>
    <col min="2" max="2" width="19.5703125" style="2" customWidth="1"/>
    <col min="3" max="3" width="15.1406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4.75" customHeight="1" x14ac:dyDescent="0.2">
      <c r="A3" s="81">
        <v>404003</v>
      </c>
      <c r="B3" s="72" t="s">
        <v>7442</v>
      </c>
      <c r="C3" s="8" t="s">
        <v>7443</v>
      </c>
      <c r="D3" s="74" t="s">
        <v>69</v>
      </c>
      <c r="E3" s="12">
        <v>44499</v>
      </c>
      <c r="F3" s="74" t="s">
        <v>523</v>
      </c>
      <c r="G3" s="12">
        <v>44500</v>
      </c>
      <c r="H3" s="9" t="s">
        <v>7189</v>
      </c>
      <c r="I3" s="1">
        <v>53</v>
      </c>
      <c r="J3" s="1">
        <v>44</v>
      </c>
      <c r="K3" s="1">
        <v>17</v>
      </c>
      <c r="L3" s="1">
        <v>2</v>
      </c>
      <c r="M3" s="78">
        <v>9.9109999999999996</v>
      </c>
      <c r="N3" s="101">
        <v>9.9109999999999996</v>
      </c>
      <c r="O3" s="63">
        <v>2530</v>
      </c>
      <c r="P3" s="64">
        <f>Table224578910112345678910111213141516171819202122232425262728293031323334353637383940414243444546474849505152535455562857[[#This Row],[PEMBULATAN]]*O3</f>
        <v>25074.829999999998</v>
      </c>
    </row>
    <row r="4" spans="1:16" ht="24.75" customHeight="1" x14ac:dyDescent="0.2">
      <c r="A4" s="13"/>
      <c r="B4" s="73"/>
      <c r="C4" s="140" t="s">
        <v>7444</v>
      </c>
      <c r="D4" s="141" t="s">
        <v>69</v>
      </c>
      <c r="E4" s="142">
        <v>44499</v>
      </c>
      <c r="F4" s="143" t="s">
        <v>523</v>
      </c>
      <c r="G4" s="142">
        <v>44500</v>
      </c>
      <c r="H4" s="144" t="s">
        <v>7189</v>
      </c>
      <c r="I4" s="145">
        <v>53</v>
      </c>
      <c r="J4" s="145">
        <v>44</v>
      </c>
      <c r="K4" s="145">
        <v>17</v>
      </c>
      <c r="L4" s="145">
        <v>2</v>
      </c>
      <c r="M4" s="146">
        <v>9.9109999999999996</v>
      </c>
      <c r="N4" s="147">
        <v>9.9109999999999996</v>
      </c>
      <c r="O4" s="63">
        <v>2530</v>
      </c>
      <c r="P4" s="64">
        <f>Table224578910112345678910111213141516171819202122232425262728293031323334353637383940414243444546474849505152535455562857[[#This Row],[PEMBULATAN]]*O4</f>
        <v>25074.829999999998</v>
      </c>
    </row>
    <row r="5" spans="1:16" ht="24.75" customHeight="1" x14ac:dyDescent="0.2">
      <c r="A5" s="13"/>
      <c r="B5" s="73"/>
      <c r="C5" s="140" t="s">
        <v>7445</v>
      </c>
      <c r="D5" s="141" t="s">
        <v>69</v>
      </c>
      <c r="E5" s="142">
        <v>44499</v>
      </c>
      <c r="F5" s="143" t="s">
        <v>523</v>
      </c>
      <c r="G5" s="142">
        <v>44500</v>
      </c>
      <c r="H5" s="144" t="s">
        <v>7189</v>
      </c>
      <c r="I5" s="145">
        <v>53</v>
      </c>
      <c r="J5" s="145">
        <v>44</v>
      </c>
      <c r="K5" s="145">
        <v>17</v>
      </c>
      <c r="L5" s="145">
        <v>2</v>
      </c>
      <c r="M5" s="146">
        <v>9.9109999999999996</v>
      </c>
      <c r="N5" s="147">
        <v>9.9109999999999996</v>
      </c>
      <c r="O5" s="63">
        <v>2530</v>
      </c>
      <c r="P5" s="64">
        <f>Table224578910112345678910111213141516171819202122232425262728293031323334353637383940414243444546474849505152535455562857[[#This Row],[PEMBULATAN]]*O5</f>
        <v>25074.829999999998</v>
      </c>
    </row>
    <row r="6" spans="1:16" ht="24.75" customHeight="1" x14ac:dyDescent="0.2">
      <c r="A6" s="13"/>
      <c r="B6" s="73"/>
      <c r="C6" s="140" t="s">
        <v>7446</v>
      </c>
      <c r="D6" s="141" t="s">
        <v>69</v>
      </c>
      <c r="E6" s="142">
        <v>44499</v>
      </c>
      <c r="F6" s="143" t="s">
        <v>523</v>
      </c>
      <c r="G6" s="142">
        <v>44500</v>
      </c>
      <c r="H6" s="144" t="s">
        <v>7189</v>
      </c>
      <c r="I6" s="145">
        <v>45</v>
      </c>
      <c r="J6" s="145">
        <v>27</v>
      </c>
      <c r="K6" s="145">
        <v>10</v>
      </c>
      <c r="L6" s="145">
        <v>1</v>
      </c>
      <c r="M6" s="146">
        <v>3.0375000000000001</v>
      </c>
      <c r="N6" s="147">
        <v>3.0375000000000001</v>
      </c>
      <c r="O6" s="63">
        <v>2530</v>
      </c>
      <c r="P6" s="64">
        <f>Table224578910112345678910111213141516171819202122232425262728293031323334353637383940414243444546474849505152535455562857[[#This Row],[PEMBULATAN]]*O6</f>
        <v>7684.875</v>
      </c>
    </row>
    <row r="7" spans="1:16" ht="24.75" customHeight="1" x14ac:dyDescent="0.2">
      <c r="A7" s="13"/>
      <c r="B7" s="73"/>
      <c r="C7" s="140" t="s">
        <v>7447</v>
      </c>
      <c r="D7" s="141" t="s">
        <v>69</v>
      </c>
      <c r="E7" s="142">
        <v>44499</v>
      </c>
      <c r="F7" s="143" t="s">
        <v>523</v>
      </c>
      <c r="G7" s="142">
        <v>44500</v>
      </c>
      <c r="H7" s="144" t="s">
        <v>7189</v>
      </c>
      <c r="I7" s="145">
        <v>32</v>
      </c>
      <c r="J7" s="145">
        <v>35</v>
      </c>
      <c r="K7" s="145">
        <v>25</v>
      </c>
      <c r="L7" s="145">
        <v>7</v>
      </c>
      <c r="M7" s="146">
        <v>7</v>
      </c>
      <c r="N7" s="147">
        <v>7</v>
      </c>
      <c r="O7" s="63">
        <v>2530</v>
      </c>
      <c r="P7" s="64">
        <f>Table224578910112345678910111213141516171819202122232425262728293031323334353637383940414243444546474849505152535455562857[[#This Row],[PEMBULATAN]]*O7</f>
        <v>17710</v>
      </c>
    </row>
    <row r="8" spans="1:16" ht="24.75" customHeight="1" x14ac:dyDescent="0.2">
      <c r="A8" s="13"/>
      <c r="B8" s="73"/>
      <c r="C8" s="140" t="s">
        <v>7448</v>
      </c>
      <c r="D8" s="141" t="s">
        <v>69</v>
      </c>
      <c r="E8" s="142">
        <v>44499</v>
      </c>
      <c r="F8" s="143" t="s">
        <v>523</v>
      </c>
      <c r="G8" s="142">
        <v>44500</v>
      </c>
      <c r="H8" s="144" t="s">
        <v>7189</v>
      </c>
      <c r="I8" s="145">
        <v>106</v>
      </c>
      <c r="J8" s="145">
        <v>14</v>
      </c>
      <c r="K8" s="145">
        <v>10</v>
      </c>
      <c r="L8" s="145">
        <v>1</v>
      </c>
      <c r="M8" s="146">
        <v>3.71</v>
      </c>
      <c r="N8" s="147">
        <v>3.71</v>
      </c>
      <c r="O8" s="63">
        <v>2530</v>
      </c>
      <c r="P8" s="64">
        <f>Table224578910112345678910111213141516171819202122232425262728293031323334353637383940414243444546474849505152535455562857[[#This Row],[PEMBULATAN]]*O8</f>
        <v>9386.2999999999993</v>
      </c>
    </row>
    <row r="9" spans="1:16" ht="24.75" customHeight="1" x14ac:dyDescent="0.2">
      <c r="A9" s="13"/>
      <c r="B9" s="73"/>
      <c r="C9" s="140" t="s">
        <v>7449</v>
      </c>
      <c r="D9" s="141" t="s">
        <v>69</v>
      </c>
      <c r="E9" s="142">
        <v>44499</v>
      </c>
      <c r="F9" s="143" t="s">
        <v>523</v>
      </c>
      <c r="G9" s="142">
        <v>44500</v>
      </c>
      <c r="H9" s="144" t="s">
        <v>7189</v>
      </c>
      <c r="I9" s="145">
        <v>150</v>
      </c>
      <c r="J9" s="145">
        <v>15</v>
      </c>
      <c r="K9" s="145">
        <v>10</v>
      </c>
      <c r="L9" s="145">
        <v>1</v>
      </c>
      <c r="M9" s="146">
        <v>5.625</v>
      </c>
      <c r="N9" s="147">
        <v>5.625</v>
      </c>
      <c r="O9" s="63">
        <v>2530</v>
      </c>
      <c r="P9" s="64">
        <f>Table224578910112345678910111213141516171819202122232425262728293031323334353637383940414243444546474849505152535455562857[[#This Row],[PEMBULATAN]]*O9</f>
        <v>14231.25</v>
      </c>
    </row>
    <row r="10" spans="1:16" ht="24.75" customHeight="1" x14ac:dyDescent="0.2">
      <c r="A10" s="13"/>
      <c r="B10" s="73"/>
      <c r="C10" s="140" t="s">
        <v>7450</v>
      </c>
      <c r="D10" s="141" t="s">
        <v>69</v>
      </c>
      <c r="E10" s="142">
        <v>44499</v>
      </c>
      <c r="F10" s="143" t="s">
        <v>523</v>
      </c>
      <c r="G10" s="142">
        <v>44500</v>
      </c>
      <c r="H10" s="144" t="s">
        <v>7189</v>
      </c>
      <c r="I10" s="145">
        <v>95</v>
      </c>
      <c r="J10" s="145">
        <v>60</v>
      </c>
      <c r="K10" s="145">
        <v>38</v>
      </c>
      <c r="L10" s="145">
        <v>8</v>
      </c>
      <c r="M10" s="146">
        <v>54.15</v>
      </c>
      <c r="N10" s="147">
        <v>54.15</v>
      </c>
      <c r="O10" s="63">
        <v>2530</v>
      </c>
      <c r="P10" s="64">
        <f>Table224578910112345678910111213141516171819202122232425262728293031323334353637383940414243444546474849505152535455562857[[#This Row],[PEMBULATAN]]*O10</f>
        <v>136999.5</v>
      </c>
    </row>
    <row r="11" spans="1:16" ht="24.75" customHeight="1" x14ac:dyDescent="0.2">
      <c r="A11" s="13"/>
      <c r="B11" s="73"/>
      <c r="C11" s="140" t="s">
        <v>7451</v>
      </c>
      <c r="D11" s="141" t="s">
        <v>69</v>
      </c>
      <c r="E11" s="142">
        <v>44499</v>
      </c>
      <c r="F11" s="143" t="s">
        <v>523</v>
      </c>
      <c r="G11" s="142">
        <v>44500</v>
      </c>
      <c r="H11" s="144" t="s">
        <v>7189</v>
      </c>
      <c r="I11" s="145">
        <v>70</v>
      </c>
      <c r="J11" s="145">
        <v>62</v>
      </c>
      <c r="K11" s="145">
        <v>30</v>
      </c>
      <c r="L11" s="145">
        <v>6</v>
      </c>
      <c r="M11" s="146">
        <v>32.549999999999997</v>
      </c>
      <c r="N11" s="147">
        <v>32.549999999999997</v>
      </c>
      <c r="O11" s="63">
        <v>2530</v>
      </c>
      <c r="P11" s="64">
        <f>Table224578910112345678910111213141516171819202122232425262728293031323334353637383940414243444546474849505152535455562857[[#This Row],[PEMBULATAN]]*O11</f>
        <v>82351.5</v>
      </c>
    </row>
    <row r="12" spans="1:16" ht="24.75" customHeight="1" x14ac:dyDescent="0.2">
      <c r="A12" s="13"/>
      <c r="B12" s="73"/>
      <c r="C12" s="140" t="s">
        <v>7452</v>
      </c>
      <c r="D12" s="141" t="s">
        <v>69</v>
      </c>
      <c r="E12" s="142">
        <v>44499</v>
      </c>
      <c r="F12" s="143" t="s">
        <v>523</v>
      </c>
      <c r="G12" s="142">
        <v>44500</v>
      </c>
      <c r="H12" s="144" t="s">
        <v>7189</v>
      </c>
      <c r="I12" s="145">
        <v>82</v>
      </c>
      <c r="J12" s="145">
        <v>66</v>
      </c>
      <c r="K12" s="145">
        <v>29</v>
      </c>
      <c r="L12" s="145">
        <v>10</v>
      </c>
      <c r="M12" s="146">
        <v>39.237000000000002</v>
      </c>
      <c r="N12" s="147">
        <v>39.237000000000002</v>
      </c>
      <c r="O12" s="63">
        <v>2530</v>
      </c>
      <c r="P12" s="64">
        <f>Table224578910112345678910111213141516171819202122232425262728293031323334353637383940414243444546474849505152535455562857[[#This Row],[PEMBULATAN]]*O12</f>
        <v>99269.61</v>
      </c>
    </row>
    <row r="13" spans="1:16" ht="24.75" customHeight="1" x14ac:dyDescent="0.2">
      <c r="A13" s="13"/>
      <c r="B13" s="73"/>
      <c r="C13" s="140" t="s">
        <v>7453</v>
      </c>
      <c r="D13" s="141" t="s">
        <v>69</v>
      </c>
      <c r="E13" s="142">
        <v>44499</v>
      </c>
      <c r="F13" s="143" t="s">
        <v>523</v>
      </c>
      <c r="G13" s="142">
        <v>44500</v>
      </c>
      <c r="H13" s="144" t="s">
        <v>7189</v>
      </c>
      <c r="I13" s="145">
        <v>84</v>
      </c>
      <c r="J13" s="145">
        <v>65</v>
      </c>
      <c r="K13" s="145">
        <v>27</v>
      </c>
      <c r="L13" s="145">
        <v>8</v>
      </c>
      <c r="M13" s="146">
        <v>36.854999999999997</v>
      </c>
      <c r="N13" s="147">
        <v>36.854999999999997</v>
      </c>
      <c r="O13" s="63">
        <v>2530</v>
      </c>
      <c r="P13" s="64">
        <f>Table224578910112345678910111213141516171819202122232425262728293031323334353637383940414243444546474849505152535455562857[[#This Row],[PEMBULATAN]]*O13</f>
        <v>93243.15</v>
      </c>
    </row>
    <row r="14" spans="1:16" ht="24.75" customHeight="1" x14ac:dyDescent="0.2">
      <c r="A14" s="13"/>
      <c r="B14" s="73"/>
      <c r="C14" s="140" t="s">
        <v>7454</v>
      </c>
      <c r="D14" s="141" t="s">
        <v>69</v>
      </c>
      <c r="E14" s="142">
        <v>44499</v>
      </c>
      <c r="F14" s="143" t="s">
        <v>523</v>
      </c>
      <c r="G14" s="142">
        <v>44500</v>
      </c>
      <c r="H14" s="144" t="s">
        <v>7189</v>
      </c>
      <c r="I14" s="145">
        <v>57</v>
      </c>
      <c r="J14" s="145">
        <v>40</v>
      </c>
      <c r="K14" s="145">
        <v>10</v>
      </c>
      <c r="L14" s="145">
        <v>2</v>
      </c>
      <c r="M14" s="146">
        <v>5.7</v>
      </c>
      <c r="N14" s="147">
        <v>5.7</v>
      </c>
      <c r="O14" s="63">
        <v>2530</v>
      </c>
      <c r="P14" s="64">
        <f>Table224578910112345678910111213141516171819202122232425262728293031323334353637383940414243444546474849505152535455562857[[#This Row],[PEMBULATAN]]*O14</f>
        <v>14421</v>
      </c>
    </row>
    <row r="15" spans="1:16" ht="24.75" customHeight="1" x14ac:dyDescent="0.2">
      <c r="A15" s="13"/>
      <c r="B15" s="73"/>
      <c r="C15" s="140" t="s">
        <v>7455</v>
      </c>
      <c r="D15" s="141" t="s">
        <v>69</v>
      </c>
      <c r="E15" s="142">
        <v>44499</v>
      </c>
      <c r="F15" s="143" t="s">
        <v>523</v>
      </c>
      <c r="G15" s="142">
        <v>44500</v>
      </c>
      <c r="H15" s="144" t="s">
        <v>7189</v>
      </c>
      <c r="I15" s="145">
        <v>80</v>
      </c>
      <c r="J15" s="145">
        <v>56</v>
      </c>
      <c r="K15" s="145">
        <v>25</v>
      </c>
      <c r="L15" s="145">
        <v>16</v>
      </c>
      <c r="M15" s="146">
        <v>28</v>
      </c>
      <c r="N15" s="147">
        <v>28</v>
      </c>
      <c r="O15" s="63">
        <v>2530</v>
      </c>
      <c r="P15" s="64">
        <f>Table224578910112345678910111213141516171819202122232425262728293031323334353637383940414243444546474849505152535455562857[[#This Row],[PEMBULATAN]]*O15</f>
        <v>70840</v>
      </c>
    </row>
    <row r="16" spans="1:16" ht="24.75" customHeight="1" x14ac:dyDescent="0.2">
      <c r="A16" s="13"/>
      <c r="B16" s="73"/>
      <c r="C16" s="140" t="s">
        <v>7456</v>
      </c>
      <c r="D16" s="141" t="s">
        <v>69</v>
      </c>
      <c r="E16" s="142">
        <v>44499</v>
      </c>
      <c r="F16" s="143" t="s">
        <v>523</v>
      </c>
      <c r="G16" s="142">
        <v>44500</v>
      </c>
      <c r="H16" s="144" t="s">
        <v>7189</v>
      </c>
      <c r="I16" s="145">
        <v>184</v>
      </c>
      <c r="J16" s="145">
        <v>44</v>
      </c>
      <c r="K16" s="145">
        <v>11</v>
      </c>
      <c r="L16" s="145">
        <v>5</v>
      </c>
      <c r="M16" s="146">
        <v>22.263999999999999</v>
      </c>
      <c r="N16" s="147">
        <v>22.263999999999999</v>
      </c>
      <c r="O16" s="63">
        <v>2530</v>
      </c>
      <c r="P16" s="64">
        <f>Table224578910112345678910111213141516171819202122232425262728293031323334353637383940414243444546474849505152535455562857[[#This Row],[PEMBULATAN]]*O16</f>
        <v>56327.92</v>
      </c>
    </row>
    <row r="17" spans="1:16" ht="24.75" customHeight="1" x14ac:dyDescent="0.2">
      <c r="A17" s="13"/>
      <c r="B17" s="73"/>
      <c r="C17" s="140" t="s">
        <v>7457</v>
      </c>
      <c r="D17" s="141" t="s">
        <v>69</v>
      </c>
      <c r="E17" s="142">
        <v>44499</v>
      </c>
      <c r="F17" s="143" t="s">
        <v>523</v>
      </c>
      <c r="G17" s="142">
        <v>44500</v>
      </c>
      <c r="H17" s="144" t="s">
        <v>7189</v>
      </c>
      <c r="I17" s="145">
        <v>107</v>
      </c>
      <c r="J17" s="145">
        <v>12</v>
      </c>
      <c r="K17" s="145">
        <v>10</v>
      </c>
      <c r="L17" s="145">
        <v>1</v>
      </c>
      <c r="M17" s="146">
        <v>3.21</v>
      </c>
      <c r="N17" s="147">
        <v>3.21</v>
      </c>
      <c r="O17" s="63">
        <v>2530</v>
      </c>
      <c r="P17" s="64">
        <f>Table224578910112345678910111213141516171819202122232425262728293031323334353637383940414243444546474849505152535455562857[[#This Row],[PEMBULATAN]]*O17</f>
        <v>8121.3</v>
      </c>
    </row>
    <row r="18" spans="1:16" ht="24.75" customHeight="1" x14ac:dyDescent="0.2">
      <c r="A18" s="13"/>
      <c r="B18" s="73"/>
      <c r="C18" s="140" t="s">
        <v>7458</v>
      </c>
      <c r="D18" s="141" t="s">
        <v>69</v>
      </c>
      <c r="E18" s="142">
        <v>44499</v>
      </c>
      <c r="F18" s="143" t="s">
        <v>523</v>
      </c>
      <c r="G18" s="142">
        <v>44500</v>
      </c>
      <c r="H18" s="144" t="s">
        <v>7189</v>
      </c>
      <c r="I18" s="145">
        <v>122</v>
      </c>
      <c r="J18" s="145">
        <v>14</v>
      </c>
      <c r="K18" s="145">
        <v>14</v>
      </c>
      <c r="L18" s="145">
        <v>7</v>
      </c>
      <c r="M18" s="146">
        <v>5.9779999999999998</v>
      </c>
      <c r="N18" s="147">
        <v>7</v>
      </c>
      <c r="O18" s="63">
        <v>2530</v>
      </c>
      <c r="P18" s="64">
        <f>Table224578910112345678910111213141516171819202122232425262728293031323334353637383940414243444546474849505152535455562857[[#This Row],[PEMBULATAN]]*O18</f>
        <v>17710</v>
      </c>
    </row>
    <row r="19" spans="1:16" ht="24.75" customHeight="1" x14ac:dyDescent="0.2">
      <c r="A19" s="13"/>
      <c r="B19" s="73"/>
      <c r="C19" s="140" t="s">
        <v>7459</v>
      </c>
      <c r="D19" s="141" t="s">
        <v>69</v>
      </c>
      <c r="E19" s="142">
        <v>44499</v>
      </c>
      <c r="F19" s="143" t="s">
        <v>523</v>
      </c>
      <c r="G19" s="142">
        <v>44500</v>
      </c>
      <c r="H19" s="144" t="s">
        <v>7189</v>
      </c>
      <c r="I19" s="145">
        <v>85</v>
      </c>
      <c r="J19" s="145">
        <v>62</v>
      </c>
      <c r="K19" s="145">
        <v>15</v>
      </c>
      <c r="L19" s="145">
        <v>12</v>
      </c>
      <c r="M19" s="146">
        <v>19.762499999999999</v>
      </c>
      <c r="N19" s="147">
        <v>19.762499999999999</v>
      </c>
      <c r="O19" s="63">
        <v>2530</v>
      </c>
      <c r="P19" s="64">
        <f>Table224578910112345678910111213141516171819202122232425262728293031323334353637383940414243444546474849505152535455562857[[#This Row],[PEMBULATAN]]*O19</f>
        <v>49999.125</v>
      </c>
    </row>
    <row r="20" spans="1:16" ht="24.75" customHeight="1" x14ac:dyDescent="0.2">
      <c r="A20" s="13"/>
      <c r="B20" s="73"/>
      <c r="C20" s="140" t="s">
        <v>7460</v>
      </c>
      <c r="D20" s="141" t="s">
        <v>69</v>
      </c>
      <c r="E20" s="142">
        <v>44499</v>
      </c>
      <c r="F20" s="143" t="s">
        <v>523</v>
      </c>
      <c r="G20" s="142">
        <v>44500</v>
      </c>
      <c r="H20" s="144" t="s">
        <v>7189</v>
      </c>
      <c r="I20" s="145">
        <v>80</v>
      </c>
      <c r="J20" s="145">
        <v>22</v>
      </c>
      <c r="K20" s="145">
        <v>10</v>
      </c>
      <c r="L20" s="145">
        <v>3</v>
      </c>
      <c r="M20" s="146">
        <v>4.4000000000000004</v>
      </c>
      <c r="N20" s="147">
        <v>5</v>
      </c>
      <c r="O20" s="63">
        <v>2530</v>
      </c>
      <c r="P20" s="64">
        <f>Table224578910112345678910111213141516171819202122232425262728293031323334353637383940414243444546474849505152535455562857[[#This Row],[PEMBULATAN]]*O20</f>
        <v>12650</v>
      </c>
    </row>
    <row r="21" spans="1:16" ht="24.75" customHeight="1" x14ac:dyDescent="0.2">
      <c r="A21" s="13"/>
      <c r="B21" s="73"/>
      <c r="C21" s="140" t="s">
        <v>7461</v>
      </c>
      <c r="D21" s="141" t="s">
        <v>69</v>
      </c>
      <c r="E21" s="142">
        <v>44499</v>
      </c>
      <c r="F21" s="143" t="s">
        <v>523</v>
      </c>
      <c r="G21" s="142">
        <v>44500</v>
      </c>
      <c r="H21" s="144" t="s">
        <v>7189</v>
      </c>
      <c r="I21" s="145">
        <v>63</v>
      </c>
      <c r="J21" s="145">
        <v>46</v>
      </c>
      <c r="K21" s="145">
        <v>10</v>
      </c>
      <c r="L21" s="145">
        <v>5</v>
      </c>
      <c r="M21" s="146">
        <v>7.2450000000000001</v>
      </c>
      <c r="N21" s="147">
        <v>7.2450000000000001</v>
      </c>
      <c r="O21" s="63">
        <v>2530</v>
      </c>
      <c r="P21" s="64">
        <f>Table224578910112345678910111213141516171819202122232425262728293031323334353637383940414243444546474849505152535455562857[[#This Row],[PEMBULATAN]]*O21</f>
        <v>18329.849999999999</v>
      </c>
    </row>
    <row r="22" spans="1:16" ht="24.75" customHeight="1" x14ac:dyDescent="0.2">
      <c r="A22" s="13"/>
      <c r="B22" s="73"/>
      <c r="C22" s="140" t="s">
        <v>7462</v>
      </c>
      <c r="D22" s="141" t="s">
        <v>69</v>
      </c>
      <c r="E22" s="142">
        <v>44499</v>
      </c>
      <c r="F22" s="143" t="s">
        <v>523</v>
      </c>
      <c r="G22" s="142">
        <v>44500</v>
      </c>
      <c r="H22" s="144" t="s">
        <v>7189</v>
      </c>
      <c r="I22" s="145">
        <v>95</v>
      </c>
      <c r="J22" s="145">
        <v>65</v>
      </c>
      <c r="K22" s="145">
        <v>37</v>
      </c>
      <c r="L22" s="145">
        <v>33</v>
      </c>
      <c r="M22" s="146">
        <v>57.118749999999999</v>
      </c>
      <c r="N22" s="147">
        <v>57.118749999999999</v>
      </c>
      <c r="O22" s="63">
        <v>2530</v>
      </c>
      <c r="P22" s="64">
        <f>Table224578910112345678910111213141516171819202122232425262728293031323334353637383940414243444546474849505152535455562857[[#This Row],[PEMBULATAN]]*O22</f>
        <v>144510.4375</v>
      </c>
    </row>
    <row r="23" spans="1:16" ht="24.75" customHeight="1" x14ac:dyDescent="0.2">
      <c r="A23" s="13"/>
      <c r="B23" s="73"/>
      <c r="C23" s="140" t="s">
        <v>7463</v>
      </c>
      <c r="D23" s="141" t="s">
        <v>69</v>
      </c>
      <c r="E23" s="142">
        <v>44499</v>
      </c>
      <c r="F23" s="143" t="s">
        <v>523</v>
      </c>
      <c r="G23" s="142">
        <v>44500</v>
      </c>
      <c r="H23" s="144" t="s">
        <v>7189</v>
      </c>
      <c r="I23" s="145">
        <v>83</v>
      </c>
      <c r="J23" s="145">
        <v>58</v>
      </c>
      <c r="K23" s="145">
        <v>35</v>
      </c>
      <c r="L23" s="145">
        <v>8</v>
      </c>
      <c r="M23" s="146">
        <v>42.122500000000002</v>
      </c>
      <c r="N23" s="147">
        <v>42.122500000000002</v>
      </c>
      <c r="O23" s="63">
        <v>2530</v>
      </c>
      <c r="P23" s="64">
        <f>Table224578910112345678910111213141516171819202122232425262728293031323334353637383940414243444546474849505152535455562857[[#This Row],[PEMBULATAN]]*O23</f>
        <v>106569.925</v>
      </c>
    </row>
    <row r="24" spans="1:16" ht="24.75" customHeight="1" x14ac:dyDescent="0.2">
      <c r="A24" s="13"/>
      <c r="B24" s="73"/>
      <c r="C24" s="140" t="s">
        <v>7464</v>
      </c>
      <c r="D24" s="141" t="s">
        <v>69</v>
      </c>
      <c r="E24" s="142">
        <v>44499</v>
      </c>
      <c r="F24" s="143" t="s">
        <v>523</v>
      </c>
      <c r="G24" s="142">
        <v>44500</v>
      </c>
      <c r="H24" s="144" t="s">
        <v>7189</v>
      </c>
      <c r="I24" s="145">
        <v>58</v>
      </c>
      <c r="J24" s="145">
        <v>46</v>
      </c>
      <c r="K24" s="145">
        <v>27</v>
      </c>
      <c r="L24" s="145">
        <v>6</v>
      </c>
      <c r="M24" s="146">
        <v>18.009</v>
      </c>
      <c r="N24" s="147">
        <v>18.009</v>
      </c>
      <c r="O24" s="63">
        <v>2530</v>
      </c>
      <c r="P24" s="64">
        <f>Table224578910112345678910111213141516171819202122232425262728293031323334353637383940414243444546474849505152535455562857[[#This Row],[PEMBULATAN]]*O24</f>
        <v>45562.770000000004</v>
      </c>
    </row>
    <row r="25" spans="1:16" ht="24.75" customHeight="1" x14ac:dyDescent="0.2">
      <c r="A25" s="13"/>
      <c r="B25" s="73"/>
      <c r="C25" s="140" t="s">
        <v>7465</v>
      </c>
      <c r="D25" s="141" t="s">
        <v>69</v>
      </c>
      <c r="E25" s="142">
        <v>44499</v>
      </c>
      <c r="F25" s="143" t="s">
        <v>523</v>
      </c>
      <c r="G25" s="142">
        <v>44500</v>
      </c>
      <c r="H25" s="144" t="s">
        <v>7189</v>
      </c>
      <c r="I25" s="145">
        <v>85</v>
      </c>
      <c r="J25" s="145">
        <v>65</v>
      </c>
      <c r="K25" s="145">
        <v>28</v>
      </c>
      <c r="L25" s="145">
        <v>8</v>
      </c>
      <c r="M25" s="146">
        <v>38.674999999999997</v>
      </c>
      <c r="N25" s="147">
        <v>38.674999999999997</v>
      </c>
      <c r="O25" s="63">
        <v>2530</v>
      </c>
      <c r="P25" s="64">
        <f>Table224578910112345678910111213141516171819202122232425262728293031323334353637383940414243444546474849505152535455562857[[#This Row],[PEMBULATAN]]*O25</f>
        <v>97847.75</v>
      </c>
    </row>
    <row r="26" spans="1:16" ht="24.75" customHeight="1" x14ac:dyDescent="0.2">
      <c r="A26" s="13"/>
      <c r="B26" s="73"/>
      <c r="C26" s="140" t="s">
        <v>7466</v>
      </c>
      <c r="D26" s="141" t="s">
        <v>69</v>
      </c>
      <c r="E26" s="142">
        <v>44499</v>
      </c>
      <c r="F26" s="143" t="s">
        <v>523</v>
      </c>
      <c r="G26" s="142">
        <v>44500</v>
      </c>
      <c r="H26" s="144" t="s">
        <v>7189</v>
      </c>
      <c r="I26" s="145">
        <v>50</v>
      </c>
      <c r="J26" s="145">
        <v>44</v>
      </c>
      <c r="K26" s="145">
        <v>22</v>
      </c>
      <c r="L26" s="145">
        <v>4</v>
      </c>
      <c r="M26" s="146">
        <v>12.1</v>
      </c>
      <c r="N26" s="147">
        <v>12.1</v>
      </c>
      <c r="O26" s="63">
        <v>2530</v>
      </c>
      <c r="P26" s="64">
        <f>Table224578910112345678910111213141516171819202122232425262728293031323334353637383940414243444546474849505152535455562857[[#This Row],[PEMBULATAN]]*O26</f>
        <v>30613</v>
      </c>
    </row>
    <row r="27" spans="1:16" ht="24.75" customHeight="1" x14ac:dyDescent="0.2">
      <c r="A27" s="13"/>
      <c r="B27" s="73"/>
      <c r="C27" s="140" t="s">
        <v>7467</v>
      </c>
      <c r="D27" s="141" t="s">
        <v>69</v>
      </c>
      <c r="E27" s="142">
        <v>44499</v>
      </c>
      <c r="F27" s="143" t="s">
        <v>523</v>
      </c>
      <c r="G27" s="142">
        <v>44500</v>
      </c>
      <c r="H27" s="144" t="s">
        <v>7189</v>
      </c>
      <c r="I27" s="145">
        <v>76</v>
      </c>
      <c r="J27" s="145">
        <v>61</v>
      </c>
      <c r="K27" s="145">
        <v>21</v>
      </c>
      <c r="L27" s="145">
        <v>8</v>
      </c>
      <c r="M27" s="146">
        <v>24.338999999999999</v>
      </c>
      <c r="N27" s="147">
        <v>25</v>
      </c>
      <c r="O27" s="63">
        <v>2530</v>
      </c>
      <c r="P27" s="64">
        <f>Table224578910112345678910111213141516171819202122232425262728293031323334353637383940414243444546474849505152535455562857[[#This Row],[PEMBULATAN]]*O27</f>
        <v>63250</v>
      </c>
    </row>
    <row r="28" spans="1:16" ht="24.75" customHeight="1" x14ac:dyDescent="0.2">
      <c r="A28" s="13"/>
      <c r="B28" s="73"/>
      <c r="C28" s="140" t="s">
        <v>7468</v>
      </c>
      <c r="D28" s="141" t="s">
        <v>69</v>
      </c>
      <c r="E28" s="142">
        <v>44499</v>
      </c>
      <c r="F28" s="143" t="s">
        <v>523</v>
      </c>
      <c r="G28" s="142">
        <v>44500</v>
      </c>
      <c r="H28" s="144" t="s">
        <v>7189</v>
      </c>
      <c r="I28" s="145">
        <v>54</v>
      </c>
      <c r="J28" s="145">
        <v>50</v>
      </c>
      <c r="K28" s="145">
        <v>21</v>
      </c>
      <c r="L28" s="145">
        <v>2</v>
      </c>
      <c r="M28" s="146">
        <v>14.175000000000001</v>
      </c>
      <c r="N28" s="147">
        <v>14.175000000000001</v>
      </c>
      <c r="O28" s="63">
        <v>2530</v>
      </c>
      <c r="P28" s="64">
        <f>Table224578910112345678910111213141516171819202122232425262728293031323334353637383940414243444546474849505152535455562857[[#This Row],[PEMBULATAN]]*O28</f>
        <v>35862.75</v>
      </c>
    </row>
    <row r="29" spans="1:16" ht="24.75" customHeight="1" x14ac:dyDescent="0.2">
      <c r="A29" s="13"/>
      <c r="B29" s="73"/>
      <c r="C29" s="140" t="s">
        <v>7469</v>
      </c>
      <c r="D29" s="141" t="s">
        <v>69</v>
      </c>
      <c r="E29" s="142">
        <v>44499</v>
      </c>
      <c r="F29" s="143" t="s">
        <v>523</v>
      </c>
      <c r="G29" s="142">
        <v>44500</v>
      </c>
      <c r="H29" s="144" t="s">
        <v>7189</v>
      </c>
      <c r="I29" s="145">
        <v>57</v>
      </c>
      <c r="J29" s="145">
        <v>54</v>
      </c>
      <c r="K29" s="145">
        <v>15</v>
      </c>
      <c r="L29" s="145">
        <v>5</v>
      </c>
      <c r="M29" s="146">
        <v>11.5425</v>
      </c>
      <c r="N29" s="147">
        <v>11.5425</v>
      </c>
      <c r="O29" s="63">
        <v>2530</v>
      </c>
      <c r="P29" s="64">
        <f>Table224578910112345678910111213141516171819202122232425262728293031323334353637383940414243444546474849505152535455562857[[#This Row],[PEMBULATAN]]*O29</f>
        <v>29202.525000000001</v>
      </c>
    </row>
    <row r="30" spans="1:16" ht="24.75" customHeight="1" x14ac:dyDescent="0.2">
      <c r="A30" s="13"/>
      <c r="B30" s="73"/>
      <c r="C30" s="140" t="s">
        <v>7470</v>
      </c>
      <c r="D30" s="141" t="s">
        <v>69</v>
      </c>
      <c r="E30" s="142">
        <v>44499</v>
      </c>
      <c r="F30" s="143" t="s">
        <v>523</v>
      </c>
      <c r="G30" s="142">
        <v>44500</v>
      </c>
      <c r="H30" s="144" t="s">
        <v>7189</v>
      </c>
      <c r="I30" s="145">
        <v>79</v>
      </c>
      <c r="J30" s="145">
        <v>60</v>
      </c>
      <c r="K30" s="145">
        <v>21</v>
      </c>
      <c r="L30" s="145">
        <v>10</v>
      </c>
      <c r="M30" s="146">
        <v>24.885000000000002</v>
      </c>
      <c r="N30" s="147">
        <v>24.885000000000002</v>
      </c>
      <c r="O30" s="63">
        <v>2530</v>
      </c>
      <c r="P30" s="64">
        <f>Table224578910112345678910111213141516171819202122232425262728293031323334353637383940414243444546474849505152535455562857[[#This Row],[PEMBULATAN]]*O30</f>
        <v>62959.05</v>
      </c>
    </row>
    <row r="31" spans="1:16" ht="24.75" customHeight="1" x14ac:dyDescent="0.2">
      <c r="A31" s="13"/>
      <c r="B31" s="73"/>
      <c r="C31" s="140" t="s">
        <v>7471</v>
      </c>
      <c r="D31" s="141" t="s">
        <v>69</v>
      </c>
      <c r="E31" s="142">
        <v>44499</v>
      </c>
      <c r="F31" s="143" t="s">
        <v>523</v>
      </c>
      <c r="G31" s="142">
        <v>44500</v>
      </c>
      <c r="H31" s="144" t="s">
        <v>7189</v>
      </c>
      <c r="I31" s="145">
        <v>97</v>
      </c>
      <c r="J31" s="145">
        <v>68</v>
      </c>
      <c r="K31" s="145">
        <v>38</v>
      </c>
      <c r="L31" s="145">
        <v>11</v>
      </c>
      <c r="M31" s="146">
        <v>62.661999999999999</v>
      </c>
      <c r="N31" s="147">
        <v>62.661999999999999</v>
      </c>
      <c r="O31" s="63">
        <v>2530</v>
      </c>
      <c r="P31" s="64">
        <f>Table224578910112345678910111213141516171819202122232425262728293031323334353637383940414243444546474849505152535455562857[[#This Row],[PEMBULATAN]]*O31</f>
        <v>158534.85999999999</v>
      </c>
    </row>
    <row r="32" spans="1:16" ht="24.75" customHeight="1" x14ac:dyDescent="0.2">
      <c r="A32" s="13"/>
      <c r="B32" s="73"/>
      <c r="C32" s="140" t="s">
        <v>7472</v>
      </c>
      <c r="D32" s="141" t="s">
        <v>69</v>
      </c>
      <c r="E32" s="142">
        <v>44499</v>
      </c>
      <c r="F32" s="143" t="s">
        <v>523</v>
      </c>
      <c r="G32" s="142">
        <v>44500</v>
      </c>
      <c r="H32" s="144" t="s">
        <v>7189</v>
      </c>
      <c r="I32" s="145">
        <v>88</v>
      </c>
      <c r="J32" s="145">
        <v>54</v>
      </c>
      <c r="K32" s="145">
        <v>29</v>
      </c>
      <c r="L32" s="145">
        <v>11</v>
      </c>
      <c r="M32" s="146">
        <v>34.451999999999998</v>
      </c>
      <c r="N32" s="147">
        <v>35</v>
      </c>
      <c r="O32" s="63">
        <v>2530</v>
      </c>
      <c r="P32" s="64">
        <f>Table224578910112345678910111213141516171819202122232425262728293031323334353637383940414243444546474849505152535455562857[[#This Row],[PEMBULATAN]]*O32</f>
        <v>88550</v>
      </c>
    </row>
    <row r="33" spans="1:16" ht="24.75" customHeight="1" x14ac:dyDescent="0.2">
      <c r="A33" s="13"/>
      <c r="B33" s="73"/>
      <c r="C33" s="140" t="s">
        <v>7473</v>
      </c>
      <c r="D33" s="141" t="s">
        <v>69</v>
      </c>
      <c r="E33" s="142">
        <v>44499</v>
      </c>
      <c r="F33" s="143" t="s">
        <v>523</v>
      </c>
      <c r="G33" s="142">
        <v>44500</v>
      </c>
      <c r="H33" s="144" t="s">
        <v>7189</v>
      </c>
      <c r="I33" s="145">
        <v>79</v>
      </c>
      <c r="J33" s="145">
        <v>64</v>
      </c>
      <c r="K33" s="145">
        <v>36</v>
      </c>
      <c r="L33" s="145">
        <v>15</v>
      </c>
      <c r="M33" s="146">
        <v>45.503999999999998</v>
      </c>
      <c r="N33" s="147">
        <v>45.503999999999998</v>
      </c>
      <c r="O33" s="63">
        <v>2530</v>
      </c>
      <c r="P33" s="64">
        <f>Table224578910112345678910111213141516171819202122232425262728293031323334353637383940414243444546474849505152535455562857[[#This Row],[PEMBULATAN]]*O33</f>
        <v>115125.12</v>
      </c>
    </row>
    <row r="34" spans="1:16" ht="24.75" customHeight="1" x14ac:dyDescent="0.2">
      <c r="A34" s="13"/>
      <c r="B34" s="73"/>
      <c r="C34" s="140" t="s">
        <v>7474</v>
      </c>
      <c r="D34" s="141" t="s">
        <v>69</v>
      </c>
      <c r="E34" s="142">
        <v>44499</v>
      </c>
      <c r="F34" s="143" t="s">
        <v>523</v>
      </c>
      <c r="G34" s="142">
        <v>44500</v>
      </c>
      <c r="H34" s="144" t="s">
        <v>7189</v>
      </c>
      <c r="I34" s="145">
        <v>60</v>
      </c>
      <c r="J34" s="145">
        <v>37</v>
      </c>
      <c r="K34" s="145">
        <v>19</v>
      </c>
      <c r="L34" s="145">
        <v>3</v>
      </c>
      <c r="M34" s="146">
        <v>10.545</v>
      </c>
      <c r="N34" s="147">
        <v>10.545</v>
      </c>
      <c r="O34" s="63">
        <v>2530</v>
      </c>
      <c r="P34" s="64">
        <f>Table224578910112345678910111213141516171819202122232425262728293031323334353637383940414243444546474849505152535455562857[[#This Row],[PEMBULATAN]]*O34</f>
        <v>26678.85</v>
      </c>
    </row>
    <row r="35" spans="1:16" ht="24.75" customHeight="1" x14ac:dyDescent="0.2">
      <c r="A35" s="13"/>
      <c r="B35" s="73"/>
      <c r="C35" s="140" t="s">
        <v>7475</v>
      </c>
      <c r="D35" s="141" t="s">
        <v>69</v>
      </c>
      <c r="E35" s="142">
        <v>44499</v>
      </c>
      <c r="F35" s="143" t="s">
        <v>523</v>
      </c>
      <c r="G35" s="142">
        <v>44500</v>
      </c>
      <c r="H35" s="144" t="s">
        <v>7189</v>
      </c>
      <c r="I35" s="145">
        <v>100</v>
      </c>
      <c r="J35" s="145">
        <v>60</v>
      </c>
      <c r="K35" s="145">
        <v>30</v>
      </c>
      <c r="L35" s="145">
        <v>21</v>
      </c>
      <c r="M35" s="146">
        <v>45</v>
      </c>
      <c r="N35" s="147">
        <v>45</v>
      </c>
      <c r="O35" s="63">
        <v>2530</v>
      </c>
      <c r="P35" s="64">
        <f>Table224578910112345678910111213141516171819202122232425262728293031323334353637383940414243444546474849505152535455562857[[#This Row],[PEMBULATAN]]*O35</f>
        <v>113850</v>
      </c>
    </row>
    <row r="36" spans="1:16" ht="24.75" customHeight="1" x14ac:dyDescent="0.2">
      <c r="A36" s="13"/>
      <c r="B36" s="73"/>
      <c r="C36" s="140" t="s">
        <v>7476</v>
      </c>
      <c r="D36" s="141" t="s">
        <v>69</v>
      </c>
      <c r="E36" s="142">
        <v>44499</v>
      </c>
      <c r="F36" s="143" t="s">
        <v>523</v>
      </c>
      <c r="G36" s="142">
        <v>44500</v>
      </c>
      <c r="H36" s="144" t="s">
        <v>7189</v>
      </c>
      <c r="I36" s="145">
        <v>60</v>
      </c>
      <c r="J36" s="145">
        <v>40</v>
      </c>
      <c r="K36" s="145">
        <v>20</v>
      </c>
      <c r="L36" s="145">
        <v>6</v>
      </c>
      <c r="M36" s="146">
        <v>12</v>
      </c>
      <c r="N36" s="147">
        <v>12</v>
      </c>
      <c r="O36" s="63">
        <v>2530</v>
      </c>
      <c r="P36" s="64">
        <f>Table224578910112345678910111213141516171819202122232425262728293031323334353637383940414243444546474849505152535455562857[[#This Row],[PEMBULATAN]]*O36</f>
        <v>30360</v>
      </c>
    </row>
    <row r="37" spans="1:16" ht="24.75" customHeight="1" x14ac:dyDescent="0.2">
      <c r="A37" s="13"/>
      <c r="B37" s="73"/>
      <c r="C37" s="140" t="s">
        <v>7477</v>
      </c>
      <c r="D37" s="141" t="s">
        <v>69</v>
      </c>
      <c r="E37" s="142">
        <v>44499</v>
      </c>
      <c r="F37" s="143" t="s">
        <v>523</v>
      </c>
      <c r="G37" s="142">
        <v>44500</v>
      </c>
      <c r="H37" s="144" t="s">
        <v>7189</v>
      </c>
      <c r="I37" s="145">
        <v>60</v>
      </c>
      <c r="J37" s="145">
        <v>50</v>
      </c>
      <c r="K37" s="145">
        <v>20</v>
      </c>
      <c r="L37" s="145">
        <v>1</v>
      </c>
      <c r="M37" s="146">
        <v>15</v>
      </c>
      <c r="N37" s="147">
        <v>15</v>
      </c>
      <c r="O37" s="63">
        <v>2530</v>
      </c>
      <c r="P37" s="64">
        <f>Table224578910112345678910111213141516171819202122232425262728293031323334353637383940414243444546474849505152535455562857[[#This Row],[PEMBULATAN]]*O37</f>
        <v>37950</v>
      </c>
    </row>
    <row r="38" spans="1:16" ht="24.75" customHeight="1" x14ac:dyDescent="0.2">
      <c r="A38" s="13"/>
      <c r="B38" s="73"/>
      <c r="C38" s="140" t="s">
        <v>7478</v>
      </c>
      <c r="D38" s="141" t="s">
        <v>69</v>
      </c>
      <c r="E38" s="142">
        <v>44499</v>
      </c>
      <c r="F38" s="143" t="s">
        <v>523</v>
      </c>
      <c r="G38" s="142">
        <v>44500</v>
      </c>
      <c r="H38" s="144" t="s">
        <v>7189</v>
      </c>
      <c r="I38" s="145">
        <v>100</v>
      </c>
      <c r="J38" s="145">
        <v>56</v>
      </c>
      <c r="K38" s="145">
        <v>20</v>
      </c>
      <c r="L38" s="145">
        <v>9</v>
      </c>
      <c r="M38" s="146">
        <v>28</v>
      </c>
      <c r="N38" s="147">
        <v>28</v>
      </c>
      <c r="O38" s="63">
        <v>2530</v>
      </c>
      <c r="P38" s="64">
        <f>Table224578910112345678910111213141516171819202122232425262728293031323334353637383940414243444546474849505152535455562857[[#This Row],[PEMBULATAN]]*O38</f>
        <v>70840</v>
      </c>
    </row>
    <row r="39" spans="1:16" ht="24.75" customHeight="1" x14ac:dyDescent="0.2">
      <c r="A39" s="13"/>
      <c r="B39" s="73"/>
      <c r="C39" s="140" t="s">
        <v>7479</v>
      </c>
      <c r="D39" s="141" t="s">
        <v>69</v>
      </c>
      <c r="E39" s="142">
        <v>44499</v>
      </c>
      <c r="F39" s="143" t="s">
        <v>523</v>
      </c>
      <c r="G39" s="142">
        <v>44500</v>
      </c>
      <c r="H39" s="144" t="s">
        <v>7189</v>
      </c>
      <c r="I39" s="145">
        <v>70</v>
      </c>
      <c r="J39" s="145">
        <v>50</v>
      </c>
      <c r="K39" s="145">
        <v>20</v>
      </c>
      <c r="L39" s="145">
        <v>1</v>
      </c>
      <c r="M39" s="146">
        <v>17.5</v>
      </c>
      <c r="N39" s="147">
        <v>17.5</v>
      </c>
      <c r="O39" s="63">
        <v>2530</v>
      </c>
      <c r="P39" s="64">
        <f>Table224578910112345678910111213141516171819202122232425262728293031323334353637383940414243444546474849505152535455562857[[#This Row],[PEMBULATAN]]*O39</f>
        <v>44275</v>
      </c>
    </row>
    <row r="40" spans="1:16" ht="24.75" customHeight="1" x14ac:dyDescent="0.2">
      <c r="A40" s="13"/>
      <c r="B40" s="73"/>
      <c r="C40" s="140" t="s">
        <v>7480</v>
      </c>
      <c r="D40" s="141" t="s">
        <v>69</v>
      </c>
      <c r="E40" s="142">
        <v>44499</v>
      </c>
      <c r="F40" s="143" t="s">
        <v>523</v>
      </c>
      <c r="G40" s="142">
        <v>44500</v>
      </c>
      <c r="H40" s="144" t="s">
        <v>7189</v>
      </c>
      <c r="I40" s="145">
        <v>60</v>
      </c>
      <c r="J40" s="145">
        <v>30</v>
      </c>
      <c r="K40" s="145">
        <v>17</v>
      </c>
      <c r="L40" s="145">
        <v>3</v>
      </c>
      <c r="M40" s="146">
        <v>7.65</v>
      </c>
      <c r="N40" s="147">
        <v>7.65</v>
      </c>
      <c r="O40" s="63">
        <v>2530</v>
      </c>
      <c r="P40" s="64">
        <f>Table224578910112345678910111213141516171819202122232425262728293031323334353637383940414243444546474849505152535455562857[[#This Row],[PEMBULATAN]]*O40</f>
        <v>19354.5</v>
      </c>
    </row>
    <row r="41" spans="1:16" ht="24.75" customHeight="1" x14ac:dyDescent="0.2">
      <c r="A41" s="13"/>
      <c r="B41" s="73"/>
      <c r="C41" s="140" t="s">
        <v>7481</v>
      </c>
      <c r="D41" s="141" t="s">
        <v>69</v>
      </c>
      <c r="E41" s="142">
        <v>44499</v>
      </c>
      <c r="F41" s="143" t="s">
        <v>523</v>
      </c>
      <c r="G41" s="142">
        <v>44500</v>
      </c>
      <c r="H41" s="144" t="s">
        <v>7189</v>
      </c>
      <c r="I41" s="145">
        <v>50</v>
      </c>
      <c r="J41" s="145">
        <v>40</v>
      </c>
      <c r="K41" s="145">
        <v>20</v>
      </c>
      <c r="L41" s="145">
        <v>3</v>
      </c>
      <c r="M41" s="146">
        <v>10</v>
      </c>
      <c r="N41" s="147">
        <v>10</v>
      </c>
      <c r="O41" s="63">
        <v>2530</v>
      </c>
      <c r="P41" s="64">
        <f>Table224578910112345678910111213141516171819202122232425262728293031323334353637383940414243444546474849505152535455562857[[#This Row],[PEMBULATAN]]*O41</f>
        <v>25300</v>
      </c>
    </row>
    <row r="42" spans="1:16" ht="24.75" customHeight="1" x14ac:dyDescent="0.2">
      <c r="A42" s="13"/>
      <c r="B42" s="73"/>
      <c r="C42" s="140" t="s">
        <v>7482</v>
      </c>
      <c r="D42" s="141" t="s">
        <v>69</v>
      </c>
      <c r="E42" s="142">
        <v>44499</v>
      </c>
      <c r="F42" s="143" t="s">
        <v>523</v>
      </c>
      <c r="G42" s="142">
        <v>44500</v>
      </c>
      <c r="H42" s="144" t="s">
        <v>7189</v>
      </c>
      <c r="I42" s="145">
        <v>90</v>
      </c>
      <c r="J42" s="145">
        <v>60</v>
      </c>
      <c r="K42" s="145">
        <v>40</v>
      </c>
      <c r="L42" s="145">
        <v>7</v>
      </c>
      <c r="M42" s="146">
        <v>54</v>
      </c>
      <c r="N42" s="147">
        <v>54</v>
      </c>
      <c r="O42" s="63">
        <v>2530</v>
      </c>
      <c r="P42" s="64">
        <f>Table224578910112345678910111213141516171819202122232425262728293031323334353637383940414243444546474849505152535455562857[[#This Row],[PEMBULATAN]]*O42</f>
        <v>136620</v>
      </c>
    </row>
    <row r="43" spans="1:16" ht="24.75" customHeight="1" x14ac:dyDescent="0.2">
      <c r="A43" s="13"/>
      <c r="B43" s="73"/>
      <c r="C43" s="140" t="s">
        <v>7483</v>
      </c>
      <c r="D43" s="141" t="s">
        <v>69</v>
      </c>
      <c r="E43" s="142">
        <v>44499</v>
      </c>
      <c r="F43" s="143" t="s">
        <v>523</v>
      </c>
      <c r="G43" s="142">
        <v>44500</v>
      </c>
      <c r="H43" s="144" t="s">
        <v>7189</v>
      </c>
      <c r="I43" s="145">
        <v>60</v>
      </c>
      <c r="J43" s="145">
        <v>30</v>
      </c>
      <c r="K43" s="145">
        <v>20</v>
      </c>
      <c r="L43" s="145">
        <v>3</v>
      </c>
      <c r="M43" s="146">
        <v>9</v>
      </c>
      <c r="N43" s="147">
        <v>9</v>
      </c>
      <c r="O43" s="63">
        <v>2530</v>
      </c>
      <c r="P43" s="64">
        <f>Table224578910112345678910111213141516171819202122232425262728293031323334353637383940414243444546474849505152535455562857[[#This Row],[PEMBULATAN]]*O43</f>
        <v>22770</v>
      </c>
    </row>
    <row r="44" spans="1:16" ht="24.75" customHeight="1" x14ac:dyDescent="0.2">
      <c r="A44" s="13"/>
      <c r="B44" s="73"/>
      <c r="C44" s="140" t="s">
        <v>7484</v>
      </c>
      <c r="D44" s="141" t="s">
        <v>69</v>
      </c>
      <c r="E44" s="142">
        <v>44499</v>
      </c>
      <c r="F44" s="143" t="s">
        <v>523</v>
      </c>
      <c r="G44" s="142">
        <v>44500</v>
      </c>
      <c r="H44" s="144" t="s">
        <v>7189</v>
      </c>
      <c r="I44" s="145">
        <v>70</v>
      </c>
      <c r="J44" s="145">
        <v>30</v>
      </c>
      <c r="K44" s="145">
        <v>20</v>
      </c>
      <c r="L44" s="145">
        <v>1</v>
      </c>
      <c r="M44" s="146">
        <v>10.5</v>
      </c>
      <c r="N44" s="147">
        <v>10.5</v>
      </c>
      <c r="O44" s="63">
        <v>2530</v>
      </c>
      <c r="P44" s="64">
        <f>Table224578910112345678910111213141516171819202122232425262728293031323334353637383940414243444546474849505152535455562857[[#This Row],[PEMBULATAN]]*O44</f>
        <v>26565</v>
      </c>
    </row>
    <row r="45" spans="1:16" ht="24.75" customHeight="1" x14ac:dyDescent="0.2">
      <c r="A45" s="13"/>
      <c r="B45" s="106"/>
      <c r="C45" s="140" t="s">
        <v>7485</v>
      </c>
      <c r="D45" s="141" t="s">
        <v>69</v>
      </c>
      <c r="E45" s="142">
        <v>44499</v>
      </c>
      <c r="F45" s="143" t="s">
        <v>523</v>
      </c>
      <c r="G45" s="142">
        <v>44500</v>
      </c>
      <c r="H45" s="144" t="s">
        <v>7189</v>
      </c>
      <c r="I45" s="145">
        <v>53</v>
      </c>
      <c r="J45" s="145">
        <v>44</v>
      </c>
      <c r="K45" s="145">
        <v>17</v>
      </c>
      <c r="L45" s="145">
        <v>2</v>
      </c>
      <c r="M45" s="146">
        <v>9.9109999999999996</v>
      </c>
      <c r="N45" s="147">
        <v>9.9109999999999996</v>
      </c>
      <c r="O45" s="63">
        <v>2530</v>
      </c>
      <c r="P45" s="64">
        <f>Table224578910112345678910111213141516171819202122232425262728293031323334353637383940414243444546474849505152535455562857[[#This Row],[PEMBULATAN]]*O45</f>
        <v>25074.829999999998</v>
      </c>
    </row>
    <row r="46" spans="1:16" ht="24.75" customHeight="1" x14ac:dyDescent="0.2">
      <c r="A46" s="13"/>
      <c r="B46" s="73" t="s">
        <v>7486</v>
      </c>
      <c r="C46" s="140" t="s">
        <v>7487</v>
      </c>
      <c r="D46" s="141" t="s">
        <v>69</v>
      </c>
      <c r="E46" s="142">
        <v>44499</v>
      </c>
      <c r="F46" s="143" t="s">
        <v>523</v>
      </c>
      <c r="G46" s="142">
        <v>44500</v>
      </c>
      <c r="H46" s="144" t="s">
        <v>7189</v>
      </c>
      <c r="I46" s="145">
        <v>46</v>
      </c>
      <c r="J46" s="145">
        <v>28</v>
      </c>
      <c r="K46" s="145">
        <v>12</v>
      </c>
      <c r="L46" s="145">
        <v>5</v>
      </c>
      <c r="M46" s="146">
        <v>3.8639999999999999</v>
      </c>
      <c r="N46" s="147">
        <v>5</v>
      </c>
      <c r="O46" s="63">
        <v>2530</v>
      </c>
      <c r="P46" s="64">
        <f>Table224578910112345678910111213141516171819202122232425262728293031323334353637383940414243444546474849505152535455562857[[#This Row],[PEMBULATAN]]*O46</f>
        <v>12650</v>
      </c>
    </row>
    <row r="47" spans="1:16" ht="24.75" customHeight="1" x14ac:dyDescent="0.2">
      <c r="A47" s="13"/>
      <c r="B47" s="73"/>
      <c r="C47" s="140" t="s">
        <v>7488</v>
      </c>
      <c r="D47" s="141" t="s">
        <v>69</v>
      </c>
      <c r="E47" s="142">
        <v>44499</v>
      </c>
      <c r="F47" s="143" t="s">
        <v>523</v>
      </c>
      <c r="G47" s="142">
        <v>44500</v>
      </c>
      <c r="H47" s="144" t="s">
        <v>7189</v>
      </c>
      <c r="I47" s="145">
        <v>40</v>
      </c>
      <c r="J47" s="145">
        <v>22</v>
      </c>
      <c r="K47" s="145">
        <v>15</v>
      </c>
      <c r="L47" s="145">
        <v>2</v>
      </c>
      <c r="M47" s="146">
        <v>3.3</v>
      </c>
      <c r="N47" s="147">
        <v>4</v>
      </c>
      <c r="O47" s="63">
        <v>2530</v>
      </c>
      <c r="P47" s="64">
        <f>Table224578910112345678910111213141516171819202122232425262728293031323334353637383940414243444546474849505152535455562857[[#This Row],[PEMBULATAN]]*O47</f>
        <v>10120</v>
      </c>
    </row>
    <row r="48" spans="1:16" ht="24.75" customHeight="1" x14ac:dyDescent="0.2">
      <c r="A48" s="13"/>
      <c r="B48" s="73"/>
      <c r="C48" s="140" t="s">
        <v>7489</v>
      </c>
      <c r="D48" s="141" t="s">
        <v>69</v>
      </c>
      <c r="E48" s="142">
        <v>44499</v>
      </c>
      <c r="F48" s="143" t="s">
        <v>523</v>
      </c>
      <c r="G48" s="142">
        <v>44500</v>
      </c>
      <c r="H48" s="144" t="s">
        <v>7189</v>
      </c>
      <c r="I48" s="145">
        <v>58</v>
      </c>
      <c r="J48" s="145">
        <v>38</v>
      </c>
      <c r="K48" s="145">
        <v>17</v>
      </c>
      <c r="L48" s="145">
        <v>7</v>
      </c>
      <c r="M48" s="146">
        <v>9.3670000000000009</v>
      </c>
      <c r="N48" s="147">
        <v>10</v>
      </c>
      <c r="O48" s="63">
        <v>2530</v>
      </c>
      <c r="P48" s="64">
        <f>Table224578910112345678910111213141516171819202122232425262728293031323334353637383940414243444546474849505152535455562857[[#This Row],[PEMBULATAN]]*O48</f>
        <v>25300</v>
      </c>
    </row>
    <row r="49" spans="1:16" ht="24.75" customHeight="1" x14ac:dyDescent="0.2">
      <c r="A49" s="13"/>
      <c r="B49" s="73"/>
      <c r="C49" s="140" t="s">
        <v>7490</v>
      </c>
      <c r="D49" s="141" t="s">
        <v>69</v>
      </c>
      <c r="E49" s="142">
        <v>44499</v>
      </c>
      <c r="F49" s="143" t="s">
        <v>523</v>
      </c>
      <c r="G49" s="142">
        <v>44500</v>
      </c>
      <c r="H49" s="144" t="s">
        <v>7189</v>
      </c>
      <c r="I49" s="145">
        <v>57</v>
      </c>
      <c r="J49" s="145">
        <v>43</v>
      </c>
      <c r="K49" s="145">
        <v>21</v>
      </c>
      <c r="L49" s="145">
        <v>6</v>
      </c>
      <c r="M49" s="146">
        <v>12.867749999999999</v>
      </c>
      <c r="N49" s="147">
        <v>12.867749999999999</v>
      </c>
      <c r="O49" s="63">
        <v>2530</v>
      </c>
      <c r="P49" s="64">
        <f>Table224578910112345678910111213141516171819202122232425262728293031323334353637383940414243444546474849505152535455562857[[#This Row],[PEMBULATAN]]*O49</f>
        <v>32555.407499999998</v>
      </c>
    </row>
    <row r="50" spans="1:16" ht="24.75" customHeight="1" x14ac:dyDescent="0.2">
      <c r="A50" s="13"/>
      <c r="B50" s="73"/>
      <c r="C50" s="140" t="s">
        <v>7491</v>
      </c>
      <c r="D50" s="141" t="s">
        <v>69</v>
      </c>
      <c r="E50" s="142">
        <v>44499</v>
      </c>
      <c r="F50" s="143" t="s">
        <v>523</v>
      </c>
      <c r="G50" s="142">
        <v>44500</v>
      </c>
      <c r="H50" s="144" t="s">
        <v>7189</v>
      </c>
      <c r="I50" s="145">
        <v>36</v>
      </c>
      <c r="J50" s="145">
        <v>27</v>
      </c>
      <c r="K50" s="145">
        <v>8</v>
      </c>
      <c r="L50" s="145">
        <v>2</v>
      </c>
      <c r="M50" s="146">
        <v>1.944</v>
      </c>
      <c r="N50" s="147">
        <v>2</v>
      </c>
      <c r="O50" s="63">
        <v>2530</v>
      </c>
      <c r="P50" s="64">
        <f>Table224578910112345678910111213141516171819202122232425262728293031323334353637383940414243444546474849505152535455562857[[#This Row],[PEMBULATAN]]*O50</f>
        <v>5060</v>
      </c>
    </row>
    <row r="51" spans="1:16" ht="22.5" customHeight="1" x14ac:dyDescent="0.2">
      <c r="A51" s="165" t="s">
        <v>30</v>
      </c>
      <c r="B51" s="166"/>
      <c r="C51" s="166"/>
      <c r="D51" s="166"/>
      <c r="E51" s="166"/>
      <c r="F51" s="166"/>
      <c r="G51" s="166"/>
      <c r="H51" s="166"/>
      <c r="I51" s="166"/>
      <c r="J51" s="166"/>
      <c r="K51" s="166"/>
      <c r="L51" s="167"/>
      <c r="M51" s="77">
        <f>SUBTOTAL(109,Table224578910112345678910111213141516171819202122232425262728293031323334353637383940414243444546474849505152535455562857[KG VOLUME])</f>
        <v>954.49049999999977</v>
      </c>
      <c r="N51" s="67">
        <f>SUM(N3:N50)</f>
        <v>959.84649999999988</v>
      </c>
      <c r="O51" s="168">
        <f>SUM(P3:P50)</f>
        <v>2428411.6450000005</v>
      </c>
      <c r="P51" s="169"/>
    </row>
    <row r="52" spans="1:16" ht="18" customHeight="1" x14ac:dyDescent="0.2">
      <c r="A52" s="84"/>
      <c r="B52" s="55" t="s">
        <v>42</v>
      </c>
      <c r="C52" s="54"/>
      <c r="D52" s="56" t="s">
        <v>43</v>
      </c>
      <c r="E52" s="84"/>
      <c r="F52" s="84"/>
      <c r="G52" s="84"/>
      <c r="H52" s="84"/>
      <c r="I52" s="84"/>
      <c r="J52" s="84"/>
      <c r="K52" s="84"/>
      <c r="L52" s="84"/>
      <c r="M52" s="85"/>
      <c r="N52" s="86" t="s">
        <v>51</v>
      </c>
      <c r="O52" s="87"/>
      <c r="P52" s="87">
        <f>O51*10%</f>
        <v>242841.16450000007</v>
      </c>
    </row>
    <row r="53" spans="1:16" ht="18" customHeight="1" thickBot="1" x14ac:dyDescent="0.25">
      <c r="A53" s="84"/>
      <c r="B53" s="55"/>
      <c r="C53" s="54"/>
      <c r="D53" s="56"/>
      <c r="E53" s="84"/>
      <c r="F53" s="84"/>
      <c r="G53" s="84"/>
      <c r="H53" s="84"/>
      <c r="I53" s="84"/>
      <c r="J53" s="84"/>
      <c r="K53" s="84"/>
      <c r="L53" s="84"/>
      <c r="M53" s="85"/>
      <c r="N53" s="88" t="s">
        <v>52</v>
      </c>
      <c r="O53" s="89"/>
      <c r="P53" s="89">
        <f>O51-P52</f>
        <v>2185570.4805000005</v>
      </c>
    </row>
    <row r="54" spans="1:16" ht="18" customHeight="1" x14ac:dyDescent="0.2">
      <c r="A54" s="10"/>
      <c r="H54" s="62"/>
      <c r="N54" s="61" t="s">
        <v>31</v>
      </c>
      <c r="P54" s="68">
        <f>P53*1%</f>
        <v>21855.704805000005</v>
      </c>
    </row>
    <row r="55" spans="1:16" ht="18" customHeight="1" thickBot="1" x14ac:dyDescent="0.25">
      <c r="A55" s="10"/>
      <c r="H55" s="62"/>
      <c r="N55" s="61" t="s">
        <v>53</v>
      </c>
      <c r="P55" s="70">
        <f>P53*2%</f>
        <v>43711.40961000001</v>
      </c>
    </row>
    <row r="56" spans="1:16" ht="18" customHeight="1" x14ac:dyDescent="0.2">
      <c r="A56" s="10"/>
      <c r="H56" s="62"/>
      <c r="N56" s="65" t="s">
        <v>32</v>
      </c>
      <c r="O56" s="66"/>
      <c r="P56" s="69">
        <f>P53+P54-P55</f>
        <v>2163714.7756950008</v>
      </c>
    </row>
    <row r="58" spans="1:16" x14ac:dyDescent="0.2">
      <c r="A58" s="10"/>
      <c r="H58" s="62"/>
      <c r="P58" s="70"/>
    </row>
    <row r="59" spans="1:16" x14ac:dyDescent="0.2">
      <c r="A59" s="10"/>
      <c r="H59" s="62"/>
      <c r="O59" s="57"/>
      <c r="P59" s="70"/>
    </row>
    <row r="60" spans="1:16" s="3" customFormat="1" x14ac:dyDescent="0.25">
      <c r="A60" s="10"/>
      <c r="B60" s="2"/>
      <c r="C60" s="2"/>
      <c r="E60" s="11"/>
      <c r="H60" s="62"/>
      <c r="N60" s="14"/>
      <c r="O60" s="14"/>
      <c r="P60" s="14"/>
    </row>
    <row r="61" spans="1:16" s="3" customFormat="1" x14ac:dyDescent="0.25">
      <c r="A61" s="10"/>
      <c r="B61" s="2"/>
      <c r="C61" s="2"/>
      <c r="E61" s="11"/>
      <c r="H61" s="62"/>
      <c r="N61" s="14"/>
      <c r="O61" s="14"/>
      <c r="P61" s="14"/>
    </row>
    <row r="62" spans="1:16" s="3" customFormat="1" x14ac:dyDescent="0.25">
      <c r="A62" s="10"/>
      <c r="B62" s="2"/>
      <c r="C62" s="2"/>
      <c r="E62" s="11"/>
      <c r="H62" s="62"/>
      <c r="N62" s="14"/>
      <c r="O62" s="14"/>
      <c r="P62" s="14"/>
    </row>
    <row r="63" spans="1:16" s="3" customFormat="1" x14ac:dyDescent="0.25">
      <c r="A63" s="10"/>
      <c r="B63" s="2"/>
      <c r="C63" s="2"/>
      <c r="E63" s="11"/>
      <c r="H63" s="62"/>
      <c r="N63" s="14"/>
      <c r="O63" s="14"/>
      <c r="P63" s="14"/>
    </row>
    <row r="64" spans="1:16" s="3" customFormat="1" x14ac:dyDescent="0.25">
      <c r="A64" s="10"/>
      <c r="B64" s="2"/>
      <c r="C64" s="2"/>
      <c r="E64" s="11"/>
      <c r="H64" s="62"/>
      <c r="N64" s="14"/>
      <c r="O64" s="14"/>
      <c r="P64" s="14"/>
    </row>
    <row r="65" spans="1:16" s="3" customFormat="1" x14ac:dyDescent="0.25">
      <c r="A65" s="10"/>
      <c r="B65" s="2"/>
      <c r="C65" s="2"/>
      <c r="E65" s="11"/>
      <c r="H65" s="62"/>
      <c r="N65" s="14"/>
      <c r="O65" s="14"/>
      <c r="P65" s="14"/>
    </row>
    <row r="66" spans="1:16" s="3" customFormat="1" x14ac:dyDescent="0.25">
      <c r="A66" s="10"/>
      <c r="B66" s="2"/>
      <c r="C66" s="2"/>
      <c r="E66" s="11"/>
      <c r="H66" s="62"/>
      <c r="N66" s="14"/>
      <c r="O66" s="14"/>
      <c r="P66" s="14"/>
    </row>
    <row r="67" spans="1:16" s="3" customFormat="1" x14ac:dyDescent="0.25">
      <c r="A67" s="10"/>
      <c r="B67" s="2"/>
      <c r="C67" s="2"/>
      <c r="E67" s="11"/>
      <c r="H67" s="62"/>
      <c r="N67" s="14"/>
      <c r="O67" s="14"/>
      <c r="P67" s="14"/>
    </row>
    <row r="68" spans="1:16" s="3" customFormat="1" x14ac:dyDescent="0.25">
      <c r="A68" s="10"/>
      <c r="B68" s="2"/>
      <c r="C68" s="2"/>
      <c r="E68" s="11"/>
      <c r="H68" s="62"/>
      <c r="N68" s="14"/>
      <c r="O68" s="14"/>
      <c r="P68" s="14"/>
    </row>
    <row r="69" spans="1:16" s="3" customFormat="1" x14ac:dyDescent="0.25">
      <c r="A69" s="10"/>
      <c r="B69" s="2"/>
      <c r="C69" s="2"/>
      <c r="E69" s="11"/>
      <c r="H69" s="62"/>
      <c r="N69" s="14"/>
      <c r="O69" s="14"/>
      <c r="P69" s="14"/>
    </row>
    <row r="70" spans="1:16" s="3" customFormat="1" x14ac:dyDescent="0.25">
      <c r="A70" s="10"/>
      <c r="B70" s="2"/>
      <c r="C70" s="2"/>
      <c r="E70" s="11"/>
      <c r="H70" s="62"/>
      <c r="N70" s="14"/>
      <c r="O70" s="14"/>
      <c r="P70" s="14"/>
    </row>
    <row r="71" spans="1:16" s="3" customFormat="1" x14ac:dyDescent="0.25">
      <c r="A71" s="10"/>
      <c r="B71" s="2"/>
      <c r="C71" s="2"/>
      <c r="E71" s="11"/>
      <c r="H71" s="62"/>
      <c r="N71" s="14"/>
      <c r="O71" s="14"/>
      <c r="P71" s="14"/>
    </row>
  </sheetData>
  <mergeCells count="2">
    <mergeCell ref="A51:L51"/>
    <mergeCell ref="O51:P51"/>
  </mergeCells>
  <conditionalFormatting sqref="B3:B50">
    <cfRule type="duplicateValues" dxfId="64" priority="125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06"/>
  <sheetViews>
    <sheetView zoomScale="110" zoomScaleNormal="110" workbookViewId="0">
      <pane xSplit="3" ySplit="2" topLeftCell="D180" activePane="bottomRight" state="frozen"/>
      <selection pane="topRight" activeCell="B1" sqref="B1"/>
      <selection pane="bottomLeft" activeCell="A3" sqref="A3"/>
      <selection pane="bottomRight" activeCell="O187" sqref="O187"/>
    </sheetView>
  </sheetViews>
  <sheetFormatPr defaultRowHeight="15" x14ac:dyDescent="0.2"/>
  <cols>
    <col min="1" max="1" width="8" style="4" customWidth="1"/>
    <col min="2" max="2" width="19.5703125" style="2" customWidth="1"/>
    <col min="3" max="3" width="15.1406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402309</v>
      </c>
      <c r="B3" s="107" t="s">
        <v>7492</v>
      </c>
      <c r="C3" s="8" t="s">
        <v>7493</v>
      </c>
      <c r="D3" s="74" t="s">
        <v>69</v>
      </c>
      <c r="E3" s="12">
        <v>44499</v>
      </c>
      <c r="F3" s="74" t="s">
        <v>523</v>
      </c>
      <c r="G3" s="12">
        <v>44500</v>
      </c>
      <c r="H3" s="9" t="s">
        <v>7189</v>
      </c>
      <c r="I3" s="1">
        <v>91</v>
      </c>
      <c r="J3" s="1">
        <v>40</v>
      </c>
      <c r="K3" s="1">
        <v>9</v>
      </c>
      <c r="L3" s="1">
        <v>1</v>
      </c>
      <c r="M3" s="78">
        <v>8.19</v>
      </c>
      <c r="N3" s="101">
        <v>8.19</v>
      </c>
      <c r="O3" s="63">
        <v>2530</v>
      </c>
      <c r="P3" s="64">
        <f>Table22457891011234567891011121314151617181920212223242526272829303132333435363738394041424344454647484950515253545556285758[[#This Row],[PEMBULATAN]]*O3</f>
        <v>20720.699999999997</v>
      </c>
    </row>
    <row r="4" spans="1:16" ht="26.25" customHeight="1" x14ac:dyDescent="0.2">
      <c r="A4" s="13"/>
      <c r="B4" s="73" t="s">
        <v>7494</v>
      </c>
      <c r="C4" s="140" t="s">
        <v>7495</v>
      </c>
      <c r="D4" s="141" t="s">
        <v>69</v>
      </c>
      <c r="E4" s="142">
        <v>44499</v>
      </c>
      <c r="F4" s="143" t="s">
        <v>523</v>
      </c>
      <c r="G4" s="142">
        <v>44500</v>
      </c>
      <c r="H4" s="144" t="s">
        <v>7189</v>
      </c>
      <c r="I4" s="145">
        <v>106</v>
      </c>
      <c r="J4" s="145">
        <v>46</v>
      </c>
      <c r="K4" s="145">
        <v>12</v>
      </c>
      <c r="L4" s="145">
        <v>5</v>
      </c>
      <c r="M4" s="146">
        <v>14.628</v>
      </c>
      <c r="N4" s="147">
        <v>14.628</v>
      </c>
      <c r="O4" s="63">
        <v>2530</v>
      </c>
      <c r="P4" s="64">
        <f>Table22457891011234567891011121314151617181920212223242526272829303132333435363738394041424344454647484950515253545556285758[[#This Row],[PEMBULATAN]]*O4</f>
        <v>37008.840000000004</v>
      </c>
    </row>
    <row r="5" spans="1:16" ht="26.25" customHeight="1" x14ac:dyDescent="0.2">
      <c r="A5" s="13"/>
      <c r="B5" s="73"/>
      <c r="C5" s="140" t="s">
        <v>7496</v>
      </c>
      <c r="D5" s="141" t="s">
        <v>69</v>
      </c>
      <c r="E5" s="142">
        <v>44499</v>
      </c>
      <c r="F5" s="143" t="s">
        <v>523</v>
      </c>
      <c r="G5" s="142">
        <v>44500</v>
      </c>
      <c r="H5" s="144" t="s">
        <v>7189</v>
      </c>
      <c r="I5" s="145">
        <v>103</v>
      </c>
      <c r="J5" s="145">
        <v>20</v>
      </c>
      <c r="K5" s="145">
        <v>10</v>
      </c>
      <c r="L5" s="145">
        <v>4</v>
      </c>
      <c r="M5" s="146">
        <v>5.15</v>
      </c>
      <c r="N5" s="147">
        <v>5.15</v>
      </c>
      <c r="O5" s="63">
        <v>2530</v>
      </c>
      <c r="P5" s="64">
        <f>Table22457891011234567891011121314151617181920212223242526272829303132333435363738394041424344454647484950515253545556285758[[#This Row],[PEMBULATAN]]*O5</f>
        <v>13029.5</v>
      </c>
    </row>
    <row r="6" spans="1:16" ht="26.25" customHeight="1" x14ac:dyDescent="0.2">
      <c r="A6" s="13"/>
      <c r="B6" s="73"/>
      <c r="C6" s="140" t="s">
        <v>7497</v>
      </c>
      <c r="D6" s="141" t="s">
        <v>69</v>
      </c>
      <c r="E6" s="142">
        <v>44499</v>
      </c>
      <c r="F6" s="143" t="s">
        <v>523</v>
      </c>
      <c r="G6" s="142">
        <v>44500</v>
      </c>
      <c r="H6" s="144" t="s">
        <v>7189</v>
      </c>
      <c r="I6" s="145">
        <v>86</v>
      </c>
      <c r="J6" s="145">
        <v>15</v>
      </c>
      <c r="K6" s="145">
        <v>15</v>
      </c>
      <c r="L6" s="145">
        <v>5</v>
      </c>
      <c r="M6" s="146">
        <v>4.8375000000000004</v>
      </c>
      <c r="N6" s="147">
        <v>5</v>
      </c>
      <c r="O6" s="63">
        <v>2530</v>
      </c>
      <c r="P6" s="64">
        <f>Table22457891011234567891011121314151617181920212223242526272829303132333435363738394041424344454647484950515253545556285758[[#This Row],[PEMBULATAN]]*O6</f>
        <v>12650</v>
      </c>
    </row>
    <row r="7" spans="1:16" ht="26.25" customHeight="1" x14ac:dyDescent="0.2">
      <c r="A7" s="13"/>
      <c r="B7" s="73"/>
      <c r="C7" s="140" t="s">
        <v>7498</v>
      </c>
      <c r="D7" s="141" t="s">
        <v>69</v>
      </c>
      <c r="E7" s="142">
        <v>44499</v>
      </c>
      <c r="F7" s="143" t="s">
        <v>523</v>
      </c>
      <c r="G7" s="142">
        <v>44500</v>
      </c>
      <c r="H7" s="144" t="s">
        <v>7189</v>
      </c>
      <c r="I7" s="145">
        <v>156</v>
      </c>
      <c r="J7" s="145">
        <v>27</v>
      </c>
      <c r="K7" s="145">
        <v>31</v>
      </c>
      <c r="L7" s="145">
        <v>5</v>
      </c>
      <c r="M7" s="146">
        <v>32.643000000000001</v>
      </c>
      <c r="N7" s="147">
        <v>32.643000000000001</v>
      </c>
      <c r="O7" s="63">
        <v>2530</v>
      </c>
      <c r="P7" s="64">
        <f>Table22457891011234567891011121314151617181920212223242526272829303132333435363738394041424344454647484950515253545556285758[[#This Row],[PEMBULATAN]]*O7</f>
        <v>82586.790000000008</v>
      </c>
    </row>
    <row r="8" spans="1:16" ht="26.25" customHeight="1" x14ac:dyDescent="0.2">
      <c r="A8" s="13"/>
      <c r="B8" s="73"/>
      <c r="C8" s="140" t="s">
        <v>7499</v>
      </c>
      <c r="D8" s="141" t="s">
        <v>69</v>
      </c>
      <c r="E8" s="142">
        <v>44499</v>
      </c>
      <c r="F8" s="143" t="s">
        <v>523</v>
      </c>
      <c r="G8" s="142">
        <v>44500</v>
      </c>
      <c r="H8" s="144" t="s">
        <v>7189</v>
      </c>
      <c r="I8" s="145">
        <v>73</v>
      </c>
      <c r="J8" s="145">
        <v>44</v>
      </c>
      <c r="K8" s="145">
        <v>10</v>
      </c>
      <c r="L8" s="145">
        <v>10</v>
      </c>
      <c r="M8" s="146">
        <v>8.0299999999999994</v>
      </c>
      <c r="N8" s="147">
        <v>10</v>
      </c>
      <c r="O8" s="63">
        <v>2530</v>
      </c>
      <c r="P8" s="64">
        <f>Table22457891011234567891011121314151617181920212223242526272829303132333435363738394041424344454647484950515253545556285758[[#This Row],[PEMBULATAN]]*O8</f>
        <v>25300</v>
      </c>
    </row>
    <row r="9" spans="1:16" ht="26.25" customHeight="1" x14ac:dyDescent="0.2">
      <c r="A9" s="13"/>
      <c r="B9" s="73"/>
      <c r="C9" s="140" t="s">
        <v>7500</v>
      </c>
      <c r="D9" s="141" t="s">
        <v>69</v>
      </c>
      <c r="E9" s="142">
        <v>44499</v>
      </c>
      <c r="F9" s="143" t="s">
        <v>523</v>
      </c>
      <c r="G9" s="142">
        <v>44500</v>
      </c>
      <c r="H9" s="144" t="s">
        <v>7189</v>
      </c>
      <c r="I9" s="145">
        <v>64</v>
      </c>
      <c r="J9" s="145">
        <v>27</v>
      </c>
      <c r="K9" s="145">
        <v>15</v>
      </c>
      <c r="L9" s="145">
        <v>1</v>
      </c>
      <c r="M9" s="146">
        <v>6.48</v>
      </c>
      <c r="N9" s="147">
        <v>7</v>
      </c>
      <c r="O9" s="63">
        <v>2530</v>
      </c>
      <c r="P9" s="64">
        <f>Table22457891011234567891011121314151617181920212223242526272829303132333435363738394041424344454647484950515253545556285758[[#This Row],[PEMBULATAN]]*O9</f>
        <v>17710</v>
      </c>
    </row>
    <row r="10" spans="1:16" ht="26.25" customHeight="1" x14ac:dyDescent="0.2">
      <c r="A10" s="13"/>
      <c r="B10" s="73"/>
      <c r="C10" s="140" t="s">
        <v>7501</v>
      </c>
      <c r="D10" s="141" t="s">
        <v>69</v>
      </c>
      <c r="E10" s="142">
        <v>44499</v>
      </c>
      <c r="F10" s="143" t="s">
        <v>523</v>
      </c>
      <c r="G10" s="142">
        <v>44500</v>
      </c>
      <c r="H10" s="144" t="s">
        <v>7189</v>
      </c>
      <c r="I10" s="145">
        <v>142</v>
      </c>
      <c r="J10" s="145">
        <v>43</v>
      </c>
      <c r="K10" s="145">
        <v>21</v>
      </c>
      <c r="L10" s="145">
        <v>11</v>
      </c>
      <c r="M10" s="146">
        <v>32.0565</v>
      </c>
      <c r="N10" s="147">
        <v>32.0565</v>
      </c>
      <c r="O10" s="63">
        <v>2530</v>
      </c>
      <c r="P10" s="64">
        <f>Table22457891011234567891011121314151617181920212223242526272829303132333435363738394041424344454647484950515253545556285758[[#This Row],[PEMBULATAN]]*O10</f>
        <v>81102.944999999992</v>
      </c>
    </row>
    <row r="11" spans="1:16" ht="26.25" customHeight="1" x14ac:dyDescent="0.2">
      <c r="A11" s="13"/>
      <c r="B11" s="73"/>
      <c r="C11" s="140" t="s">
        <v>7502</v>
      </c>
      <c r="D11" s="141" t="s">
        <v>69</v>
      </c>
      <c r="E11" s="142">
        <v>44499</v>
      </c>
      <c r="F11" s="143" t="s">
        <v>523</v>
      </c>
      <c r="G11" s="142">
        <v>44500</v>
      </c>
      <c r="H11" s="144" t="s">
        <v>7189</v>
      </c>
      <c r="I11" s="145">
        <v>54</v>
      </c>
      <c r="J11" s="145">
        <v>39</v>
      </c>
      <c r="K11" s="145">
        <v>15</v>
      </c>
      <c r="L11" s="145">
        <v>1</v>
      </c>
      <c r="M11" s="146">
        <v>7.8975</v>
      </c>
      <c r="N11" s="147">
        <v>7.8975</v>
      </c>
      <c r="O11" s="63">
        <v>2530</v>
      </c>
      <c r="P11" s="64">
        <f>Table22457891011234567891011121314151617181920212223242526272829303132333435363738394041424344454647484950515253545556285758[[#This Row],[PEMBULATAN]]*O11</f>
        <v>19980.674999999999</v>
      </c>
    </row>
    <row r="12" spans="1:16" ht="26.25" customHeight="1" x14ac:dyDescent="0.2">
      <c r="A12" s="13"/>
      <c r="B12" s="73"/>
      <c r="C12" s="140" t="s">
        <v>7503</v>
      </c>
      <c r="D12" s="141" t="s">
        <v>69</v>
      </c>
      <c r="E12" s="142">
        <v>44499</v>
      </c>
      <c r="F12" s="143" t="s">
        <v>523</v>
      </c>
      <c r="G12" s="142">
        <v>44500</v>
      </c>
      <c r="H12" s="144" t="s">
        <v>7189</v>
      </c>
      <c r="I12" s="145">
        <v>31</v>
      </c>
      <c r="J12" s="145">
        <v>8</v>
      </c>
      <c r="K12" s="145">
        <v>8</v>
      </c>
      <c r="L12" s="145">
        <v>1</v>
      </c>
      <c r="M12" s="146">
        <v>0.496</v>
      </c>
      <c r="N12" s="147">
        <v>1</v>
      </c>
      <c r="O12" s="63">
        <v>2530</v>
      </c>
      <c r="P12" s="64">
        <f>Table22457891011234567891011121314151617181920212223242526272829303132333435363738394041424344454647484950515253545556285758[[#This Row],[PEMBULATAN]]*O12</f>
        <v>2530</v>
      </c>
    </row>
    <row r="13" spans="1:16" ht="26.25" customHeight="1" x14ac:dyDescent="0.2">
      <c r="A13" s="13"/>
      <c r="B13" s="73"/>
      <c r="C13" s="140" t="s">
        <v>7504</v>
      </c>
      <c r="D13" s="141" t="s">
        <v>69</v>
      </c>
      <c r="E13" s="142">
        <v>44499</v>
      </c>
      <c r="F13" s="143" t="s">
        <v>523</v>
      </c>
      <c r="G13" s="142">
        <v>44500</v>
      </c>
      <c r="H13" s="144" t="s">
        <v>7189</v>
      </c>
      <c r="I13" s="145">
        <v>63</v>
      </c>
      <c r="J13" s="145">
        <v>16</v>
      </c>
      <c r="K13" s="145">
        <v>10</v>
      </c>
      <c r="L13" s="145">
        <v>1</v>
      </c>
      <c r="M13" s="146">
        <v>2.52</v>
      </c>
      <c r="N13" s="147">
        <v>2.52</v>
      </c>
      <c r="O13" s="63">
        <v>2530</v>
      </c>
      <c r="P13" s="64">
        <f>Table22457891011234567891011121314151617181920212223242526272829303132333435363738394041424344454647484950515253545556285758[[#This Row],[PEMBULATAN]]*O13</f>
        <v>6375.6</v>
      </c>
    </row>
    <row r="14" spans="1:16" ht="26.25" customHeight="1" x14ac:dyDescent="0.2">
      <c r="A14" s="13"/>
      <c r="B14" s="73"/>
      <c r="C14" s="140" t="s">
        <v>7505</v>
      </c>
      <c r="D14" s="141" t="s">
        <v>69</v>
      </c>
      <c r="E14" s="142">
        <v>44499</v>
      </c>
      <c r="F14" s="143" t="s">
        <v>523</v>
      </c>
      <c r="G14" s="142">
        <v>44500</v>
      </c>
      <c r="H14" s="144" t="s">
        <v>7189</v>
      </c>
      <c r="I14" s="145">
        <v>96</v>
      </c>
      <c r="J14" s="145">
        <v>53</v>
      </c>
      <c r="K14" s="145">
        <v>35</v>
      </c>
      <c r="L14" s="145">
        <v>19</v>
      </c>
      <c r="M14" s="146">
        <v>44.52</v>
      </c>
      <c r="N14" s="147">
        <v>44.52</v>
      </c>
      <c r="O14" s="63">
        <v>2530</v>
      </c>
      <c r="P14" s="64">
        <f>Table22457891011234567891011121314151617181920212223242526272829303132333435363738394041424344454647484950515253545556285758[[#This Row],[PEMBULATAN]]*O14</f>
        <v>112635.6</v>
      </c>
    </row>
    <row r="15" spans="1:16" ht="26.25" customHeight="1" x14ac:dyDescent="0.2">
      <c r="A15" s="13"/>
      <c r="B15" s="73"/>
      <c r="C15" s="140" t="s">
        <v>7506</v>
      </c>
      <c r="D15" s="141" t="s">
        <v>69</v>
      </c>
      <c r="E15" s="142">
        <v>44499</v>
      </c>
      <c r="F15" s="143" t="s">
        <v>523</v>
      </c>
      <c r="G15" s="142">
        <v>44500</v>
      </c>
      <c r="H15" s="144" t="s">
        <v>7189</v>
      </c>
      <c r="I15" s="145">
        <v>36</v>
      </c>
      <c r="J15" s="145">
        <v>32</v>
      </c>
      <c r="K15" s="145">
        <v>40</v>
      </c>
      <c r="L15" s="145">
        <v>5</v>
      </c>
      <c r="M15" s="146">
        <v>11.52</v>
      </c>
      <c r="N15" s="147">
        <v>11.52</v>
      </c>
      <c r="O15" s="63">
        <v>2530</v>
      </c>
      <c r="P15" s="64">
        <f>Table22457891011234567891011121314151617181920212223242526272829303132333435363738394041424344454647484950515253545556285758[[#This Row],[PEMBULATAN]]*O15</f>
        <v>29145.599999999999</v>
      </c>
    </row>
    <row r="16" spans="1:16" ht="26.25" customHeight="1" x14ac:dyDescent="0.2">
      <c r="A16" s="13"/>
      <c r="B16" s="73"/>
      <c r="C16" s="140" t="s">
        <v>7507</v>
      </c>
      <c r="D16" s="141" t="s">
        <v>69</v>
      </c>
      <c r="E16" s="142">
        <v>44499</v>
      </c>
      <c r="F16" s="143" t="s">
        <v>523</v>
      </c>
      <c r="G16" s="142">
        <v>44500</v>
      </c>
      <c r="H16" s="144" t="s">
        <v>7189</v>
      </c>
      <c r="I16" s="145">
        <v>43</v>
      </c>
      <c r="J16" s="145">
        <v>42</v>
      </c>
      <c r="K16" s="145">
        <v>20</v>
      </c>
      <c r="L16" s="145">
        <v>13</v>
      </c>
      <c r="M16" s="146">
        <v>9.0299999999999994</v>
      </c>
      <c r="N16" s="147">
        <v>13</v>
      </c>
      <c r="O16" s="63">
        <v>2530</v>
      </c>
      <c r="P16" s="64">
        <f>Table22457891011234567891011121314151617181920212223242526272829303132333435363738394041424344454647484950515253545556285758[[#This Row],[PEMBULATAN]]*O16</f>
        <v>32890</v>
      </c>
    </row>
    <row r="17" spans="1:16" ht="26.25" customHeight="1" x14ac:dyDescent="0.2">
      <c r="A17" s="13"/>
      <c r="B17" s="73"/>
      <c r="C17" s="140" t="s">
        <v>7508</v>
      </c>
      <c r="D17" s="141" t="s">
        <v>69</v>
      </c>
      <c r="E17" s="142">
        <v>44499</v>
      </c>
      <c r="F17" s="143" t="s">
        <v>523</v>
      </c>
      <c r="G17" s="142">
        <v>44500</v>
      </c>
      <c r="H17" s="144" t="s">
        <v>7189</v>
      </c>
      <c r="I17" s="145">
        <v>57</v>
      </c>
      <c r="J17" s="145">
        <v>35</v>
      </c>
      <c r="K17" s="145">
        <v>42</v>
      </c>
      <c r="L17" s="145">
        <v>13</v>
      </c>
      <c r="M17" s="146">
        <v>20.947500000000002</v>
      </c>
      <c r="N17" s="147">
        <v>20.947500000000002</v>
      </c>
      <c r="O17" s="63">
        <v>2530</v>
      </c>
      <c r="P17" s="64">
        <f>Table22457891011234567891011121314151617181920212223242526272829303132333435363738394041424344454647484950515253545556285758[[#This Row],[PEMBULATAN]]*O17</f>
        <v>52997.175000000003</v>
      </c>
    </row>
    <row r="18" spans="1:16" ht="26.25" customHeight="1" x14ac:dyDescent="0.2">
      <c r="A18" s="13"/>
      <c r="B18" s="73"/>
      <c r="C18" s="140" t="s">
        <v>7509</v>
      </c>
      <c r="D18" s="141" t="s">
        <v>69</v>
      </c>
      <c r="E18" s="142">
        <v>44499</v>
      </c>
      <c r="F18" s="143" t="s">
        <v>523</v>
      </c>
      <c r="G18" s="142">
        <v>44500</v>
      </c>
      <c r="H18" s="144" t="s">
        <v>7189</v>
      </c>
      <c r="I18" s="145">
        <v>81</v>
      </c>
      <c r="J18" s="145">
        <v>36</v>
      </c>
      <c r="K18" s="145">
        <v>18</v>
      </c>
      <c r="L18" s="145">
        <v>5</v>
      </c>
      <c r="M18" s="146">
        <v>13.122</v>
      </c>
      <c r="N18" s="147">
        <v>13.122</v>
      </c>
      <c r="O18" s="63">
        <v>2530</v>
      </c>
      <c r="P18" s="64">
        <f>Table22457891011234567891011121314151617181920212223242526272829303132333435363738394041424344454647484950515253545556285758[[#This Row],[PEMBULATAN]]*O18</f>
        <v>33198.659999999996</v>
      </c>
    </row>
    <row r="19" spans="1:16" ht="26.25" customHeight="1" x14ac:dyDescent="0.2">
      <c r="A19" s="13"/>
      <c r="B19" s="73"/>
      <c r="C19" s="140" t="s">
        <v>7510</v>
      </c>
      <c r="D19" s="141" t="s">
        <v>69</v>
      </c>
      <c r="E19" s="142">
        <v>44499</v>
      </c>
      <c r="F19" s="143" t="s">
        <v>523</v>
      </c>
      <c r="G19" s="142">
        <v>44500</v>
      </c>
      <c r="H19" s="144" t="s">
        <v>7189</v>
      </c>
      <c r="I19" s="145">
        <v>85</v>
      </c>
      <c r="J19" s="145">
        <v>60</v>
      </c>
      <c r="K19" s="145">
        <v>30</v>
      </c>
      <c r="L19" s="145">
        <v>23</v>
      </c>
      <c r="M19" s="146">
        <v>38.25</v>
      </c>
      <c r="N19" s="147">
        <v>38.25</v>
      </c>
      <c r="O19" s="63">
        <v>2530</v>
      </c>
      <c r="P19" s="64">
        <f>Table22457891011234567891011121314151617181920212223242526272829303132333435363738394041424344454647484950515253545556285758[[#This Row],[PEMBULATAN]]*O19</f>
        <v>96772.5</v>
      </c>
    </row>
    <row r="20" spans="1:16" ht="26.25" customHeight="1" x14ac:dyDescent="0.2">
      <c r="A20" s="13"/>
      <c r="B20" s="73"/>
      <c r="C20" s="140" t="s">
        <v>7511</v>
      </c>
      <c r="D20" s="141" t="s">
        <v>69</v>
      </c>
      <c r="E20" s="142">
        <v>44499</v>
      </c>
      <c r="F20" s="143" t="s">
        <v>523</v>
      </c>
      <c r="G20" s="142">
        <v>44500</v>
      </c>
      <c r="H20" s="144" t="s">
        <v>7189</v>
      </c>
      <c r="I20" s="145">
        <v>62</v>
      </c>
      <c r="J20" s="145">
        <v>20</v>
      </c>
      <c r="K20" s="145">
        <v>8</v>
      </c>
      <c r="L20" s="145">
        <v>2</v>
      </c>
      <c r="M20" s="146">
        <v>2.48</v>
      </c>
      <c r="N20" s="147">
        <v>3</v>
      </c>
      <c r="O20" s="63">
        <v>2530</v>
      </c>
      <c r="P20" s="64">
        <f>Table22457891011234567891011121314151617181920212223242526272829303132333435363738394041424344454647484950515253545556285758[[#This Row],[PEMBULATAN]]*O20</f>
        <v>7590</v>
      </c>
    </row>
    <row r="21" spans="1:16" ht="26.25" customHeight="1" x14ac:dyDescent="0.2">
      <c r="A21" s="13"/>
      <c r="B21" s="73"/>
      <c r="C21" s="140" t="s">
        <v>7512</v>
      </c>
      <c r="D21" s="141" t="s">
        <v>69</v>
      </c>
      <c r="E21" s="142">
        <v>44499</v>
      </c>
      <c r="F21" s="143" t="s">
        <v>523</v>
      </c>
      <c r="G21" s="142">
        <v>44500</v>
      </c>
      <c r="H21" s="144" t="s">
        <v>7189</v>
      </c>
      <c r="I21" s="145">
        <v>66</v>
      </c>
      <c r="J21" s="145">
        <v>66</v>
      </c>
      <c r="K21" s="145">
        <v>32</v>
      </c>
      <c r="L21" s="145">
        <v>4</v>
      </c>
      <c r="M21" s="146">
        <v>34.847999999999999</v>
      </c>
      <c r="N21" s="147">
        <v>34.847999999999999</v>
      </c>
      <c r="O21" s="63">
        <v>2530</v>
      </c>
      <c r="P21" s="64">
        <f>Table22457891011234567891011121314151617181920212223242526272829303132333435363738394041424344454647484950515253545556285758[[#This Row],[PEMBULATAN]]*O21</f>
        <v>88165.440000000002</v>
      </c>
    </row>
    <row r="22" spans="1:16" ht="26.25" customHeight="1" x14ac:dyDescent="0.2">
      <c r="A22" s="13"/>
      <c r="B22" s="73"/>
      <c r="C22" s="140" t="s">
        <v>7513</v>
      </c>
      <c r="D22" s="141" t="s">
        <v>69</v>
      </c>
      <c r="E22" s="142">
        <v>44499</v>
      </c>
      <c r="F22" s="143" t="s">
        <v>523</v>
      </c>
      <c r="G22" s="142">
        <v>44500</v>
      </c>
      <c r="H22" s="144" t="s">
        <v>7189</v>
      </c>
      <c r="I22" s="145">
        <v>85</v>
      </c>
      <c r="J22" s="145">
        <v>44</v>
      </c>
      <c r="K22" s="145">
        <v>30</v>
      </c>
      <c r="L22" s="145">
        <v>14</v>
      </c>
      <c r="M22" s="146">
        <v>28.05</v>
      </c>
      <c r="N22" s="147">
        <v>28.05</v>
      </c>
      <c r="O22" s="63">
        <v>2530</v>
      </c>
      <c r="P22" s="64">
        <f>Table22457891011234567891011121314151617181920212223242526272829303132333435363738394041424344454647484950515253545556285758[[#This Row],[PEMBULATAN]]*O22</f>
        <v>70966.5</v>
      </c>
    </row>
    <row r="23" spans="1:16" ht="26.25" customHeight="1" x14ac:dyDescent="0.2">
      <c r="A23" s="13"/>
      <c r="B23" s="73"/>
      <c r="C23" s="140" t="s">
        <v>7514</v>
      </c>
      <c r="D23" s="141" t="s">
        <v>69</v>
      </c>
      <c r="E23" s="142">
        <v>44499</v>
      </c>
      <c r="F23" s="143" t="s">
        <v>523</v>
      </c>
      <c r="G23" s="142">
        <v>44500</v>
      </c>
      <c r="H23" s="144" t="s">
        <v>7189</v>
      </c>
      <c r="I23" s="145">
        <v>50</v>
      </c>
      <c r="J23" s="145">
        <v>37</v>
      </c>
      <c r="K23" s="145">
        <v>15</v>
      </c>
      <c r="L23" s="145">
        <v>8</v>
      </c>
      <c r="M23" s="146">
        <v>6.9375</v>
      </c>
      <c r="N23" s="147">
        <v>8</v>
      </c>
      <c r="O23" s="63">
        <v>2530</v>
      </c>
      <c r="P23" s="64">
        <f>Table22457891011234567891011121314151617181920212223242526272829303132333435363738394041424344454647484950515253545556285758[[#This Row],[PEMBULATAN]]*O23</f>
        <v>20240</v>
      </c>
    </row>
    <row r="24" spans="1:16" ht="26.25" customHeight="1" x14ac:dyDescent="0.2">
      <c r="A24" s="13"/>
      <c r="B24" s="73"/>
      <c r="C24" s="140" t="s">
        <v>7515</v>
      </c>
      <c r="D24" s="141" t="s">
        <v>69</v>
      </c>
      <c r="E24" s="142">
        <v>44499</v>
      </c>
      <c r="F24" s="143" t="s">
        <v>523</v>
      </c>
      <c r="G24" s="142">
        <v>44500</v>
      </c>
      <c r="H24" s="144" t="s">
        <v>7189</v>
      </c>
      <c r="I24" s="145">
        <v>99</v>
      </c>
      <c r="J24" s="145">
        <v>63</v>
      </c>
      <c r="K24" s="145">
        <v>40</v>
      </c>
      <c r="L24" s="145">
        <v>28</v>
      </c>
      <c r="M24" s="146">
        <v>62.37</v>
      </c>
      <c r="N24" s="147">
        <v>64</v>
      </c>
      <c r="O24" s="63">
        <v>2530</v>
      </c>
      <c r="P24" s="64">
        <f>Table22457891011234567891011121314151617181920212223242526272829303132333435363738394041424344454647484950515253545556285758[[#This Row],[PEMBULATAN]]*O24</f>
        <v>161920</v>
      </c>
    </row>
    <row r="25" spans="1:16" ht="26.25" customHeight="1" x14ac:dyDescent="0.2">
      <c r="A25" s="13"/>
      <c r="B25" s="73"/>
      <c r="C25" s="140" t="s">
        <v>7516</v>
      </c>
      <c r="D25" s="141" t="s">
        <v>69</v>
      </c>
      <c r="E25" s="142">
        <v>44499</v>
      </c>
      <c r="F25" s="143" t="s">
        <v>523</v>
      </c>
      <c r="G25" s="142">
        <v>44500</v>
      </c>
      <c r="H25" s="144" t="s">
        <v>7189</v>
      </c>
      <c r="I25" s="145">
        <v>34</v>
      </c>
      <c r="J25" s="145">
        <v>36</v>
      </c>
      <c r="K25" s="145">
        <v>23</v>
      </c>
      <c r="L25" s="145">
        <v>10</v>
      </c>
      <c r="M25" s="146">
        <v>7.0380000000000003</v>
      </c>
      <c r="N25" s="147">
        <v>10</v>
      </c>
      <c r="O25" s="63">
        <v>2530</v>
      </c>
      <c r="P25" s="64">
        <f>Table22457891011234567891011121314151617181920212223242526272829303132333435363738394041424344454647484950515253545556285758[[#This Row],[PEMBULATAN]]*O25</f>
        <v>25300</v>
      </c>
    </row>
    <row r="26" spans="1:16" ht="26.25" customHeight="1" x14ac:dyDescent="0.2">
      <c r="A26" s="13"/>
      <c r="B26" s="73"/>
      <c r="C26" s="140" t="s">
        <v>7517</v>
      </c>
      <c r="D26" s="141" t="s">
        <v>69</v>
      </c>
      <c r="E26" s="142">
        <v>44499</v>
      </c>
      <c r="F26" s="143" t="s">
        <v>523</v>
      </c>
      <c r="G26" s="142">
        <v>44500</v>
      </c>
      <c r="H26" s="144" t="s">
        <v>7189</v>
      </c>
      <c r="I26" s="145">
        <v>89</v>
      </c>
      <c r="J26" s="145">
        <v>20</v>
      </c>
      <c r="K26" s="145">
        <v>20</v>
      </c>
      <c r="L26" s="145">
        <v>6</v>
      </c>
      <c r="M26" s="146">
        <v>8.9</v>
      </c>
      <c r="N26" s="147">
        <v>8.9</v>
      </c>
      <c r="O26" s="63">
        <v>2530</v>
      </c>
      <c r="P26" s="64">
        <f>Table22457891011234567891011121314151617181920212223242526272829303132333435363738394041424344454647484950515253545556285758[[#This Row],[PEMBULATAN]]*O26</f>
        <v>22517</v>
      </c>
    </row>
    <row r="27" spans="1:16" ht="26.25" customHeight="1" x14ac:dyDescent="0.2">
      <c r="A27" s="13"/>
      <c r="B27" s="73"/>
      <c r="C27" s="140" t="s">
        <v>7518</v>
      </c>
      <c r="D27" s="141" t="s">
        <v>69</v>
      </c>
      <c r="E27" s="142">
        <v>44499</v>
      </c>
      <c r="F27" s="143" t="s">
        <v>523</v>
      </c>
      <c r="G27" s="142">
        <v>44500</v>
      </c>
      <c r="H27" s="144" t="s">
        <v>7189</v>
      </c>
      <c r="I27" s="145">
        <v>40</v>
      </c>
      <c r="J27" s="145">
        <v>35</v>
      </c>
      <c r="K27" s="145">
        <v>22</v>
      </c>
      <c r="L27" s="145">
        <v>5</v>
      </c>
      <c r="M27" s="146">
        <v>7.7</v>
      </c>
      <c r="N27" s="147">
        <v>7.7</v>
      </c>
      <c r="O27" s="63">
        <v>2530</v>
      </c>
      <c r="P27" s="64">
        <f>Table22457891011234567891011121314151617181920212223242526272829303132333435363738394041424344454647484950515253545556285758[[#This Row],[PEMBULATAN]]*O27</f>
        <v>19481</v>
      </c>
    </row>
    <row r="28" spans="1:16" ht="26.25" customHeight="1" x14ac:dyDescent="0.2">
      <c r="A28" s="13"/>
      <c r="B28" s="73"/>
      <c r="C28" s="140" t="s">
        <v>7519</v>
      </c>
      <c r="D28" s="141" t="s">
        <v>69</v>
      </c>
      <c r="E28" s="142">
        <v>44499</v>
      </c>
      <c r="F28" s="143" t="s">
        <v>523</v>
      </c>
      <c r="G28" s="142">
        <v>44500</v>
      </c>
      <c r="H28" s="144" t="s">
        <v>7189</v>
      </c>
      <c r="I28" s="145">
        <v>50</v>
      </c>
      <c r="J28" s="145">
        <v>46</v>
      </c>
      <c r="K28" s="145">
        <v>28</v>
      </c>
      <c r="L28" s="145">
        <v>2</v>
      </c>
      <c r="M28" s="146">
        <v>16.100000000000001</v>
      </c>
      <c r="N28" s="147">
        <v>16.100000000000001</v>
      </c>
      <c r="O28" s="63">
        <v>2530</v>
      </c>
      <c r="P28" s="64">
        <f>Table22457891011234567891011121314151617181920212223242526272829303132333435363738394041424344454647484950515253545556285758[[#This Row],[PEMBULATAN]]*O28</f>
        <v>40733</v>
      </c>
    </row>
    <row r="29" spans="1:16" ht="26.25" customHeight="1" x14ac:dyDescent="0.2">
      <c r="A29" s="13"/>
      <c r="B29" s="73"/>
      <c r="C29" s="140" t="s">
        <v>7520</v>
      </c>
      <c r="D29" s="141" t="s">
        <v>69</v>
      </c>
      <c r="E29" s="142">
        <v>44499</v>
      </c>
      <c r="F29" s="143" t="s">
        <v>523</v>
      </c>
      <c r="G29" s="142">
        <v>44500</v>
      </c>
      <c r="H29" s="144" t="s">
        <v>7189</v>
      </c>
      <c r="I29" s="145">
        <v>47</v>
      </c>
      <c r="J29" s="145">
        <v>32</v>
      </c>
      <c r="K29" s="145">
        <v>20</v>
      </c>
      <c r="L29" s="145">
        <v>4</v>
      </c>
      <c r="M29" s="146">
        <v>7.52</v>
      </c>
      <c r="N29" s="147">
        <v>7.52</v>
      </c>
      <c r="O29" s="63">
        <v>2530</v>
      </c>
      <c r="P29" s="64">
        <f>Table22457891011234567891011121314151617181920212223242526272829303132333435363738394041424344454647484950515253545556285758[[#This Row],[PEMBULATAN]]*O29</f>
        <v>19025.599999999999</v>
      </c>
    </row>
    <row r="30" spans="1:16" ht="26.25" customHeight="1" x14ac:dyDescent="0.2">
      <c r="A30" s="13"/>
      <c r="B30" s="73"/>
      <c r="C30" s="140" t="s">
        <v>7521</v>
      </c>
      <c r="D30" s="141" t="s">
        <v>69</v>
      </c>
      <c r="E30" s="142">
        <v>44499</v>
      </c>
      <c r="F30" s="143" t="s">
        <v>523</v>
      </c>
      <c r="G30" s="142">
        <v>44500</v>
      </c>
      <c r="H30" s="144" t="s">
        <v>7189</v>
      </c>
      <c r="I30" s="145">
        <v>105</v>
      </c>
      <c r="J30" s="145">
        <v>63</v>
      </c>
      <c r="K30" s="145">
        <v>35</v>
      </c>
      <c r="L30" s="145">
        <v>12</v>
      </c>
      <c r="M30" s="146">
        <v>57.881250000000001</v>
      </c>
      <c r="N30" s="147">
        <v>57.881250000000001</v>
      </c>
      <c r="O30" s="63">
        <v>2530</v>
      </c>
      <c r="P30" s="64">
        <f>Table22457891011234567891011121314151617181920212223242526272829303132333435363738394041424344454647484950515253545556285758[[#This Row],[PEMBULATAN]]*O30</f>
        <v>146439.5625</v>
      </c>
    </row>
    <row r="31" spans="1:16" ht="26.25" customHeight="1" x14ac:dyDescent="0.2">
      <c r="A31" s="13"/>
      <c r="B31" s="73"/>
      <c r="C31" s="140" t="s">
        <v>7522</v>
      </c>
      <c r="D31" s="141" t="s">
        <v>69</v>
      </c>
      <c r="E31" s="142">
        <v>44499</v>
      </c>
      <c r="F31" s="143" t="s">
        <v>523</v>
      </c>
      <c r="G31" s="142">
        <v>44500</v>
      </c>
      <c r="H31" s="144" t="s">
        <v>7189</v>
      </c>
      <c r="I31" s="145">
        <v>66</v>
      </c>
      <c r="J31" s="145">
        <v>10</v>
      </c>
      <c r="K31" s="145">
        <v>10</v>
      </c>
      <c r="L31" s="145">
        <v>1</v>
      </c>
      <c r="M31" s="146">
        <v>1.65</v>
      </c>
      <c r="N31" s="147">
        <v>1.65</v>
      </c>
      <c r="O31" s="63">
        <v>2530</v>
      </c>
      <c r="P31" s="64">
        <f>Table22457891011234567891011121314151617181920212223242526272829303132333435363738394041424344454647484950515253545556285758[[#This Row],[PEMBULATAN]]*O31</f>
        <v>4174.5</v>
      </c>
    </row>
    <row r="32" spans="1:16" ht="26.25" customHeight="1" x14ac:dyDescent="0.2">
      <c r="A32" s="13"/>
      <c r="B32" s="73"/>
      <c r="C32" s="140" t="s">
        <v>7523</v>
      </c>
      <c r="D32" s="141" t="s">
        <v>69</v>
      </c>
      <c r="E32" s="142">
        <v>44499</v>
      </c>
      <c r="F32" s="143" t="s">
        <v>523</v>
      </c>
      <c r="G32" s="142">
        <v>44500</v>
      </c>
      <c r="H32" s="144" t="s">
        <v>7189</v>
      </c>
      <c r="I32" s="145">
        <v>130</v>
      </c>
      <c r="J32" s="145">
        <v>15</v>
      </c>
      <c r="K32" s="145">
        <v>10</v>
      </c>
      <c r="L32" s="145">
        <v>1</v>
      </c>
      <c r="M32" s="146">
        <v>4.875</v>
      </c>
      <c r="N32" s="147">
        <v>4.875</v>
      </c>
      <c r="O32" s="63">
        <v>2530</v>
      </c>
      <c r="P32" s="64">
        <f>Table22457891011234567891011121314151617181920212223242526272829303132333435363738394041424344454647484950515253545556285758[[#This Row],[PEMBULATAN]]*O32</f>
        <v>12333.75</v>
      </c>
    </row>
    <row r="33" spans="1:16" ht="26.25" customHeight="1" x14ac:dyDescent="0.2">
      <c r="A33" s="13"/>
      <c r="B33" s="73"/>
      <c r="C33" s="140" t="s">
        <v>7524</v>
      </c>
      <c r="D33" s="141" t="s">
        <v>69</v>
      </c>
      <c r="E33" s="142">
        <v>44499</v>
      </c>
      <c r="F33" s="143" t="s">
        <v>523</v>
      </c>
      <c r="G33" s="142">
        <v>44500</v>
      </c>
      <c r="H33" s="144" t="s">
        <v>7189</v>
      </c>
      <c r="I33" s="145">
        <v>80</v>
      </c>
      <c r="J33" s="145">
        <v>20</v>
      </c>
      <c r="K33" s="145">
        <v>9</v>
      </c>
      <c r="L33" s="145">
        <v>1</v>
      </c>
      <c r="M33" s="146">
        <v>3.6</v>
      </c>
      <c r="N33" s="147">
        <v>3.6</v>
      </c>
      <c r="O33" s="63">
        <v>2530</v>
      </c>
      <c r="P33" s="64">
        <f>Table22457891011234567891011121314151617181920212223242526272829303132333435363738394041424344454647484950515253545556285758[[#This Row],[PEMBULATAN]]*O33</f>
        <v>9108</v>
      </c>
    </row>
    <row r="34" spans="1:16" ht="26.25" customHeight="1" x14ac:dyDescent="0.2">
      <c r="A34" s="13"/>
      <c r="B34" s="73"/>
      <c r="C34" s="140" t="s">
        <v>7525</v>
      </c>
      <c r="D34" s="141" t="s">
        <v>69</v>
      </c>
      <c r="E34" s="142">
        <v>44499</v>
      </c>
      <c r="F34" s="143" t="s">
        <v>523</v>
      </c>
      <c r="G34" s="142">
        <v>44500</v>
      </c>
      <c r="H34" s="144" t="s">
        <v>7189</v>
      </c>
      <c r="I34" s="145">
        <v>30</v>
      </c>
      <c r="J34" s="145">
        <v>30</v>
      </c>
      <c r="K34" s="145">
        <v>20</v>
      </c>
      <c r="L34" s="145">
        <v>4</v>
      </c>
      <c r="M34" s="146">
        <v>4.5</v>
      </c>
      <c r="N34" s="147">
        <v>4.5</v>
      </c>
      <c r="O34" s="63">
        <v>2530</v>
      </c>
      <c r="P34" s="64">
        <f>Table22457891011234567891011121314151617181920212223242526272829303132333435363738394041424344454647484950515253545556285758[[#This Row],[PEMBULATAN]]*O34</f>
        <v>11385</v>
      </c>
    </row>
    <row r="35" spans="1:16" ht="26.25" customHeight="1" x14ac:dyDescent="0.2">
      <c r="A35" s="13"/>
      <c r="B35" s="73"/>
      <c r="C35" s="140" t="s">
        <v>7526</v>
      </c>
      <c r="D35" s="141" t="s">
        <v>69</v>
      </c>
      <c r="E35" s="142">
        <v>44499</v>
      </c>
      <c r="F35" s="143" t="s">
        <v>523</v>
      </c>
      <c r="G35" s="142">
        <v>44500</v>
      </c>
      <c r="H35" s="144" t="s">
        <v>7189</v>
      </c>
      <c r="I35" s="145">
        <v>50</v>
      </c>
      <c r="J35" s="145">
        <v>26</v>
      </c>
      <c r="K35" s="145">
        <v>19</v>
      </c>
      <c r="L35" s="145">
        <v>3</v>
      </c>
      <c r="M35" s="146">
        <v>6.1749999999999998</v>
      </c>
      <c r="N35" s="147">
        <v>6.1749999999999998</v>
      </c>
      <c r="O35" s="63">
        <v>2530</v>
      </c>
      <c r="P35" s="64">
        <f>Table22457891011234567891011121314151617181920212223242526272829303132333435363738394041424344454647484950515253545556285758[[#This Row],[PEMBULATAN]]*O35</f>
        <v>15622.75</v>
      </c>
    </row>
    <row r="36" spans="1:16" ht="26.25" customHeight="1" x14ac:dyDescent="0.2">
      <c r="A36" s="13"/>
      <c r="B36" s="73"/>
      <c r="C36" s="140" t="s">
        <v>7527</v>
      </c>
      <c r="D36" s="141" t="s">
        <v>69</v>
      </c>
      <c r="E36" s="142">
        <v>44499</v>
      </c>
      <c r="F36" s="143" t="s">
        <v>523</v>
      </c>
      <c r="G36" s="142">
        <v>44500</v>
      </c>
      <c r="H36" s="144" t="s">
        <v>7189</v>
      </c>
      <c r="I36" s="145">
        <v>53</v>
      </c>
      <c r="J36" s="145">
        <v>32</v>
      </c>
      <c r="K36" s="145">
        <v>31</v>
      </c>
      <c r="L36" s="145">
        <v>4</v>
      </c>
      <c r="M36" s="146">
        <v>13.144</v>
      </c>
      <c r="N36" s="147">
        <v>13.144</v>
      </c>
      <c r="O36" s="63">
        <v>2530</v>
      </c>
      <c r="P36" s="64">
        <f>Table22457891011234567891011121314151617181920212223242526272829303132333435363738394041424344454647484950515253545556285758[[#This Row],[PEMBULATAN]]*O36</f>
        <v>33254.32</v>
      </c>
    </row>
    <row r="37" spans="1:16" ht="26.25" customHeight="1" x14ac:dyDescent="0.2">
      <c r="A37" s="13"/>
      <c r="B37" s="73"/>
      <c r="C37" s="140" t="s">
        <v>7528</v>
      </c>
      <c r="D37" s="141" t="s">
        <v>69</v>
      </c>
      <c r="E37" s="142">
        <v>44499</v>
      </c>
      <c r="F37" s="143" t="s">
        <v>523</v>
      </c>
      <c r="G37" s="142">
        <v>44500</v>
      </c>
      <c r="H37" s="144" t="s">
        <v>7189</v>
      </c>
      <c r="I37" s="145">
        <v>80</v>
      </c>
      <c r="J37" s="145">
        <v>62</v>
      </c>
      <c r="K37" s="145">
        <v>20</v>
      </c>
      <c r="L37" s="145">
        <v>10</v>
      </c>
      <c r="M37" s="146">
        <v>24.8</v>
      </c>
      <c r="N37" s="147">
        <v>24.8</v>
      </c>
      <c r="O37" s="63">
        <v>2530</v>
      </c>
      <c r="P37" s="64">
        <f>Table22457891011234567891011121314151617181920212223242526272829303132333435363738394041424344454647484950515253545556285758[[#This Row],[PEMBULATAN]]*O37</f>
        <v>62744</v>
      </c>
    </row>
    <row r="38" spans="1:16" ht="26.25" customHeight="1" x14ac:dyDescent="0.2">
      <c r="A38" s="13"/>
      <c r="B38" s="73"/>
      <c r="C38" s="140" t="s">
        <v>7529</v>
      </c>
      <c r="D38" s="141" t="s">
        <v>69</v>
      </c>
      <c r="E38" s="142">
        <v>44499</v>
      </c>
      <c r="F38" s="143" t="s">
        <v>523</v>
      </c>
      <c r="G38" s="142">
        <v>44500</v>
      </c>
      <c r="H38" s="144" t="s">
        <v>7189</v>
      </c>
      <c r="I38" s="145">
        <v>106</v>
      </c>
      <c r="J38" s="145">
        <v>50</v>
      </c>
      <c r="K38" s="145">
        <v>38</v>
      </c>
      <c r="L38" s="145">
        <v>25</v>
      </c>
      <c r="M38" s="146">
        <v>50.35</v>
      </c>
      <c r="N38" s="147">
        <v>51</v>
      </c>
      <c r="O38" s="63">
        <v>2530</v>
      </c>
      <c r="P38" s="64">
        <f>Table22457891011234567891011121314151617181920212223242526272829303132333435363738394041424344454647484950515253545556285758[[#This Row],[PEMBULATAN]]*O38</f>
        <v>129030</v>
      </c>
    </row>
    <row r="39" spans="1:16" ht="26.25" customHeight="1" x14ac:dyDescent="0.2">
      <c r="A39" s="13"/>
      <c r="B39" s="73"/>
      <c r="C39" s="140" t="s">
        <v>7530</v>
      </c>
      <c r="D39" s="141" t="s">
        <v>69</v>
      </c>
      <c r="E39" s="142">
        <v>44499</v>
      </c>
      <c r="F39" s="143" t="s">
        <v>523</v>
      </c>
      <c r="G39" s="142">
        <v>44500</v>
      </c>
      <c r="H39" s="144" t="s">
        <v>7189</v>
      </c>
      <c r="I39" s="145">
        <v>40</v>
      </c>
      <c r="J39" s="145">
        <v>30</v>
      </c>
      <c r="K39" s="145">
        <v>20</v>
      </c>
      <c r="L39" s="145">
        <v>2</v>
      </c>
      <c r="M39" s="146">
        <v>6</v>
      </c>
      <c r="N39" s="147">
        <v>6</v>
      </c>
      <c r="O39" s="63">
        <v>2530</v>
      </c>
      <c r="P39" s="64">
        <f>Table22457891011234567891011121314151617181920212223242526272829303132333435363738394041424344454647484950515253545556285758[[#This Row],[PEMBULATAN]]*O39</f>
        <v>15180</v>
      </c>
    </row>
    <row r="40" spans="1:16" ht="26.25" customHeight="1" x14ac:dyDescent="0.2">
      <c r="A40" s="13"/>
      <c r="B40" s="73"/>
      <c r="C40" s="140" t="s">
        <v>7531</v>
      </c>
      <c r="D40" s="141" t="s">
        <v>69</v>
      </c>
      <c r="E40" s="142">
        <v>44499</v>
      </c>
      <c r="F40" s="143" t="s">
        <v>523</v>
      </c>
      <c r="G40" s="142">
        <v>44500</v>
      </c>
      <c r="H40" s="144" t="s">
        <v>7189</v>
      </c>
      <c r="I40" s="145">
        <v>42</v>
      </c>
      <c r="J40" s="145">
        <v>40</v>
      </c>
      <c r="K40" s="145">
        <v>29</v>
      </c>
      <c r="L40" s="145">
        <v>14</v>
      </c>
      <c r="M40" s="146">
        <v>12.18</v>
      </c>
      <c r="N40" s="147">
        <v>14</v>
      </c>
      <c r="O40" s="63">
        <v>2530</v>
      </c>
      <c r="P40" s="64">
        <f>Table22457891011234567891011121314151617181920212223242526272829303132333435363738394041424344454647484950515253545556285758[[#This Row],[PEMBULATAN]]*O40</f>
        <v>35420</v>
      </c>
    </row>
    <row r="41" spans="1:16" ht="26.25" customHeight="1" x14ac:dyDescent="0.2">
      <c r="A41" s="13"/>
      <c r="B41" s="73"/>
      <c r="C41" s="140" t="s">
        <v>7532</v>
      </c>
      <c r="D41" s="141" t="s">
        <v>69</v>
      </c>
      <c r="E41" s="142">
        <v>44499</v>
      </c>
      <c r="F41" s="143" t="s">
        <v>523</v>
      </c>
      <c r="G41" s="142">
        <v>44500</v>
      </c>
      <c r="H41" s="144" t="s">
        <v>7189</v>
      </c>
      <c r="I41" s="145">
        <v>70</v>
      </c>
      <c r="J41" s="145">
        <v>60</v>
      </c>
      <c r="K41" s="145">
        <v>47</v>
      </c>
      <c r="L41" s="145">
        <v>25</v>
      </c>
      <c r="M41" s="146">
        <v>49.35</v>
      </c>
      <c r="N41" s="147">
        <v>50</v>
      </c>
      <c r="O41" s="63">
        <v>2530</v>
      </c>
      <c r="P41" s="64">
        <f>Table22457891011234567891011121314151617181920212223242526272829303132333435363738394041424344454647484950515253545556285758[[#This Row],[PEMBULATAN]]*O41</f>
        <v>126500</v>
      </c>
    </row>
    <row r="42" spans="1:16" ht="26.25" customHeight="1" x14ac:dyDescent="0.2">
      <c r="A42" s="13"/>
      <c r="B42" s="73"/>
      <c r="C42" s="140" t="s">
        <v>7533</v>
      </c>
      <c r="D42" s="141" t="s">
        <v>69</v>
      </c>
      <c r="E42" s="142">
        <v>44499</v>
      </c>
      <c r="F42" s="143" t="s">
        <v>523</v>
      </c>
      <c r="G42" s="142">
        <v>44500</v>
      </c>
      <c r="H42" s="144" t="s">
        <v>7189</v>
      </c>
      <c r="I42" s="145">
        <v>67</v>
      </c>
      <c r="J42" s="145">
        <v>35</v>
      </c>
      <c r="K42" s="145">
        <v>22</v>
      </c>
      <c r="L42" s="145">
        <v>13</v>
      </c>
      <c r="M42" s="146">
        <v>12.897500000000001</v>
      </c>
      <c r="N42" s="147">
        <v>13</v>
      </c>
      <c r="O42" s="63">
        <v>2530</v>
      </c>
      <c r="P42" s="64">
        <f>Table22457891011234567891011121314151617181920212223242526272829303132333435363738394041424344454647484950515253545556285758[[#This Row],[PEMBULATAN]]*O42</f>
        <v>32890</v>
      </c>
    </row>
    <row r="43" spans="1:16" ht="26.25" customHeight="1" x14ac:dyDescent="0.2">
      <c r="A43" s="13"/>
      <c r="B43" s="73"/>
      <c r="C43" s="140" t="s">
        <v>7534</v>
      </c>
      <c r="D43" s="141" t="s">
        <v>69</v>
      </c>
      <c r="E43" s="142">
        <v>44499</v>
      </c>
      <c r="F43" s="143" t="s">
        <v>523</v>
      </c>
      <c r="G43" s="142">
        <v>44500</v>
      </c>
      <c r="H43" s="144" t="s">
        <v>7189</v>
      </c>
      <c r="I43" s="145">
        <v>85</v>
      </c>
      <c r="J43" s="145">
        <v>46</v>
      </c>
      <c r="K43" s="145">
        <v>21</v>
      </c>
      <c r="L43" s="145">
        <v>9</v>
      </c>
      <c r="M43" s="146">
        <v>20.5275</v>
      </c>
      <c r="N43" s="147">
        <v>20.5275</v>
      </c>
      <c r="O43" s="63">
        <v>2530</v>
      </c>
      <c r="P43" s="64">
        <f>Table22457891011234567891011121314151617181920212223242526272829303132333435363738394041424344454647484950515253545556285758[[#This Row],[PEMBULATAN]]*O43</f>
        <v>51934.574999999997</v>
      </c>
    </row>
    <row r="44" spans="1:16" ht="26.25" customHeight="1" x14ac:dyDescent="0.2">
      <c r="A44" s="13"/>
      <c r="B44" s="73"/>
      <c r="C44" s="140" t="s">
        <v>7535</v>
      </c>
      <c r="D44" s="141" t="s">
        <v>69</v>
      </c>
      <c r="E44" s="142">
        <v>44499</v>
      </c>
      <c r="F44" s="143" t="s">
        <v>523</v>
      </c>
      <c r="G44" s="142">
        <v>44500</v>
      </c>
      <c r="H44" s="144" t="s">
        <v>7189</v>
      </c>
      <c r="I44" s="145">
        <v>80</v>
      </c>
      <c r="J44" s="145">
        <v>49</v>
      </c>
      <c r="K44" s="145">
        <v>20</v>
      </c>
      <c r="L44" s="145">
        <v>10</v>
      </c>
      <c r="M44" s="146">
        <v>19.600000000000001</v>
      </c>
      <c r="N44" s="147">
        <v>19.600000000000001</v>
      </c>
      <c r="O44" s="63">
        <v>2530</v>
      </c>
      <c r="P44" s="64">
        <f>Table22457891011234567891011121314151617181920212223242526272829303132333435363738394041424344454647484950515253545556285758[[#This Row],[PEMBULATAN]]*O44</f>
        <v>49588</v>
      </c>
    </row>
    <row r="45" spans="1:16" ht="26.25" customHeight="1" x14ac:dyDescent="0.2">
      <c r="A45" s="13"/>
      <c r="B45" s="73"/>
      <c r="C45" s="140" t="s">
        <v>7536</v>
      </c>
      <c r="D45" s="141" t="s">
        <v>69</v>
      </c>
      <c r="E45" s="142">
        <v>44499</v>
      </c>
      <c r="F45" s="143" t="s">
        <v>523</v>
      </c>
      <c r="G45" s="142">
        <v>44500</v>
      </c>
      <c r="H45" s="144" t="s">
        <v>7189</v>
      </c>
      <c r="I45" s="145">
        <v>45</v>
      </c>
      <c r="J45" s="145">
        <v>40</v>
      </c>
      <c r="K45" s="145">
        <v>20</v>
      </c>
      <c r="L45" s="145">
        <v>21</v>
      </c>
      <c r="M45" s="146">
        <v>9</v>
      </c>
      <c r="N45" s="147">
        <v>21</v>
      </c>
      <c r="O45" s="63">
        <v>2530</v>
      </c>
      <c r="P45" s="64">
        <f>Table22457891011234567891011121314151617181920212223242526272829303132333435363738394041424344454647484950515253545556285758[[#This Row],[PEMBULATAN]]*O45</f>
        <v>53130</v>
      </c>
    </row>
    <row r="46" spans="1:16" ht="26.25" customHeight="1" x14ac:dyDescent="0.2">
      <c r="A46" s="13"/>
      <c r="B46" s="73"/>
      <c r="C46" s="140" t="s">
        <v>7537</v>
      </c>
      <c r="D46" s="141" t="s">
        <v>69</v>
      </c>
      <c r="E46" s="142">
        <v>44499</v>
      </c>
      <c r="F46" s="143" t="s">
        <v>523</v>
      </c>
      <c r="G46" s="142">
        <v>44500</v>
      </c>
      <c r="H46" s="144" t="s">
        <v>7189</v>
      </c>
      <c r="I46" s="145">
        <v>140</v>
      </c>
      <c r="J46" s="145">
        <v>37</v>
      </c>
      <c r="K46" s="145">
        <v>13</v>
      </c>
      <c r="L46" s="145">
        <v>12</v>
      </c>
      <c r="M46" s="146">
        <v>16.835000000000001</v>
      </c>
      <c r="N46" s="147">
        <v>16.835000000000001</v>
      </c>
      <c r="O46" s="63">
        <v>2530</v>
      </c>
      <c r="P46" s="64">
        <f>Table22457891011234567891011121314151617181920212223242526272829303132333435363738394041424344454647484950515253545556285758[[#This Row],[PEMBULATAN]]*O46</f>
        <v>42592.55</v>
      </c>
    </row>
    <row r="47" spans="1:16" ht="26.25" customHeight="1" x14ac:dyDescent="0.2">
      <c r="A47" s="13"/>
      <c r="B47" s="73"/>
      <c r="C47" s="140" t="s">
        <v>7538</v>
      </c>
      <c r="D47" s="141" t="s">
        <v>69</v>
      </c>
      <c r="E47" s="142">
        <v>44499</v>
      </c>
      <c r="F47" s="143" t="s">
        <v>523</v>
      </c>
      <c r="G47" s="142">
        <v>44500</v>
      </c>
      <c r="H47" s="144" t="s">
        <v>7189</v>
      </c>
      <c r="I47" s="145">
        <v>41</v>
      </c>
      <c r="J47" s="145">
        <v>30</v>
      </c>
      <c r="K47" s="145">
        <v>22</v>
      </c>
      <c r="L47" s="145">
        <v>12</v>
      </c>
      <c r="M47" s="146">
        <v>6.7649999999999997</v>
      </c>
      <c r="N47" s="147">
        <v>12</v>
      </c>
      <c r="O47" s="63">
        <v>2530</v>
      </c>
      <c r="P47" s="64">
        <f>Table22457891011234567891011121314151617181920212223242526272829303132333435363738394041424344454647484950515253545556285758[[#This Row],[PEMBULATAN]]*O47</f>
        <v>30360</v>
      </c>
    </row>
    <row r="48" spans="1:16" ht="26.25" customHeight="1" x14ac:dyDescent="0.2">
      <c r="A48" s="13"/>
      <c r="B48" s="73"/>
      <c r="C48" s="140" t="s">
        <v>7539</v>
      </c>
      <c r="D48" s="141" t="s">
        <v>69</v>
      </c>
      <c r="E48" s="142">
        <v>44499</v>
      </c>
      <c r="F48" s="143" t="s">
        <v>523</v>
      </c>
      <c r="G48" s="142">
        <v>44500</v>
      </c>
      <c r="H48" s="144" t="s">
        <v>7189</v>
      </c>
      <c r="I48" s="145">
        <v>61</v>
      </c>
      <c r="J48" s="145">
        <v>34</v>
      </c>
      <c r="K48" s="145">
        <v>32</v>
      </c>
      <c r="L48" s="145">
        <v>16</v>
      </c>
      <c r="M48" s="146">
        <v>16.591999999999999</v>
      </c>
      <c r="N48" s="147">
        <v>16.591999999999999</v>
      </c>
      <c r="O48" s="63">
        <v>2530</v>
      </c>
      <c r="P48" s="64">
        <f>Table22457891011234567891011121314151617181920212223242526272829303132333435363738394041424344454647484950515253545556285758[[#This Row],[PEMBULATAN]]*O48</f>
        <v>41977.759999999995</v>
      </c>
    </row>
    <row r="49" spans="1:16" ht="26.25" customHeight="1" x14ac:dyDescent="0.2">
      <c r="A49" s="13"/>
      <c r="B49" s="73"/>
      <c r="C49" s="140" t="s">
        <v>7540</v>
      </c>
      <c r="D49" s="141" t="s">
        <v>69</v>
      </c>
      <c r="E49" s="142">
        <v>44499</v>
      </c>
      <c r="F49" s="143" t="s">
        <v>523</v>
      </c>
      <c r="G49" s="142">
        <v>44500</v>
      </c>
      <c r="H49" s="144" t="s">
        <v>7189</v>
      </c>
      <c r="I49" s="145">
        <v>80</v>
      </c>
      <c r="J49" s="145">
        <v>47</v>
      </c>
      <c r="K49" s="145">
        <v>20</v>
      </c>
      <c r="L49" s="145">
        <v>6</v>
      </c>
      <c r="M49" s="146">
        <v>18.8</v>
      </c>
      <c r="N49" s="147">
        <v>18.8</v>
      </c>
      <c r="O49" s="63">
        <v>2530</v>
      </c>
      <c r="P49" s="64">
        <f>Table22457891011234567891011121314151617181920212223242526272829303132333435363738394041424344454647484950515253545556285758[[#This Row],[PEMBULATAN]]*O49</f>
        <v>47564</v>
      </c>
    </row>
    <row r="50" spans="1:16" ht="26.25" customHeight="1" x14ac:dyDescent="0.2">
      <c r="A50" s="13"/>
      <c r="B50" s="73"/>
      <c r="C50" s="140" t="s">
        <v>7541</v>
      </c>
      <c r="D50" s="141" t="s">
        <v>69</v>
      </c>
      <c r="E50" s="142">
        <v>44499</v>
      </c>
      <c r="F50" s="143" t="s">
        <v>523</v>
      </c>
      <c r="G50" s="142">
        <v>44500</v>
      </c>
      <c r="H50" s="144" t="s">
        <v>7189</v>
      </c>
      <c r="I50" s="145">
        <v>74</v>
      </c>
      <c r="J50" s="145">
        <v>37</v>
      </c>
      <c r="K50" s="145">
        <v>13</v>
      </c>
      <c r="L50" s="145">
        <v>2</v>
      </c>
      <c r="M50" s="146">
        <v>8.8985000000000003</v>
      </c>
      <c r="N50" s="147">
        <v>8.8985000000000003</v>
      </c>
      <c r="O50" s="63">
        <v>2530</v>
      </c>
      <c r="P50" s="64">
        <f>Table22457891011234567891011121314151617181920212223242526272829303132333435363738394041424344454647484950515253545556285758[[#This Row],[PEMBULATAN]]*O50</f>
        <v>22513.205000000002</v>
      </c>
    </row>
    <row r="51" spans="1:16" ht="26.25" customHeight="1" x14ac:dyDescent="0.2">
      <c r="A51" s="13"/>
      <c r="B51" s="73"/>
      <c r="C51" s="140" t="s">
        <v>7542</v>
      </c>
      <c r="D51" s="141" t="s">
        <v>69</v>
      </c>
      <c r="E51" s="142">
        <v>44499</v>
      </c>
      <c r="F51" s="143" t="s">
        <v>523</v>
      </c>
      <c r="G51" s="142">
        <v>44500</v>
      </c>
      <c r="H51" s="144" t="s">
        <v>7189</v>
      </c>
      <c r="I51" s="145">
        <v>66</v>
      </c>
      <c r="J51" s="145">
        <v>45</v>
      </c>
      <c r="K51" s="145">
        <v>5</v>
      </c>
      <c r="L51" s="145">
        <v>5</v>
      </c>
      <c r="M51" s="146">
        <v>3.7124999999999999</v>
      </c>
      <c r="N51" s="147">
        <v>5</v>
      </c>
      <c r="O51" s="63">
        <v>2530</v>
      </c>
      <c r="P51" s="64">
        <f>Table22457891011234567891011121314151617181920212223242526272829303132333435363738394041424344454647484950515253545556285758[[#This Row],[PEMBULATAN]]*O51</f>
        <v>12650</v>
      </c>
    </row>
    <row r="52" spans="1:16" ht="26.25" customHeight="1" x14ac:dyDescent="0.2">
      <c r="A52" s="13"/>
      <c r="B52" s="73"/>
      <c r="C52" s="140" t="s">
        <v>7543</v>
      </c>
      <c r="D52" s="141" t="s">
        <v>69</v>
      </c>
      <c r="E52" s="142">
        <v>44499</v>
      </c>
      <c r="F52" s="143" t="s">
        <v>523</v>
      </c>
      <c r="G52" s="142">
        <v>44500</v>
      </c>
      <c r="H52" s="144" t="s">
        <v>7189</v>
      </c>
      <c r="I52" s="145">
        <v>40</v>
      </c>
      <c r="J52" s="145">
        <v>30</v>
      </c>
      <c r="K52" s="145">
        <v>30</v>
      </c>
      <c r="L52" s="145">
        <v>7</v>
      </c>
      <c r="M52" s="146">
        <v>9</v>
      </c>
      <c r="N52" s="147">
        <v>9</v>
      </c>
      <c r="O52" s="63">
        <v>2530</v>
      </c>
      <c r="P52" s="64">
        <f>Table22457891011234567891011121314151617181920212223242526272829303132333435363738394041424344454647484950515253545556285758[[#This Row],[PEMBULATAN]]*O52</f>
        <v>22770</v>
      </c>
    </row>
    <row r="53" spans="1:16" ht="26.25" customHeight="1" x14ac:dyDescent="0.2">
      <c r="A53" s="13"/>
      <c r="B53" s="73"/>
      <c r="C53" s="140" t="s">
        <v>7544</v>
      </c>
      <c r="D53" s="141" t="s">
        <v>69</v>
      </c>
      <c r="E53" s="142">
        <v>44499</v>
      </c>
      <c r="F53" s="143" t="s">
        <v>523</v>
      </c>
      <c r="G53" s="142">
        <v>44500</v>
      </c>
      <c r="H53" s="144" t="s">
        <v>7189</v>
      </c>
      <c r="I53" s="145">
        <v>100</v>
      </c>
      <c r="J53" s="145">
        <v>51</v>
      </c>
      <c r="K53" s="145">
        <v>32</v>
      </c>
      <c r="L53" s="145">
        <v>19</v>
      </c>
      <c r="M53" s="146">
        <v>40.799999999999997</v>
      </c>
      <c r="N53" s="147">
        <v>40.799999999999997</v>
      </c>
      <c r="O53" s="63">
        <v>2530</v>
      </c>
      <c r="P53" s="64">
        <f>Table22457891011234567891011121314151617181920212223242526272829303132333435363738394041424344454647484950515253545556285758[[#This Row],[PEMBULATAN]]*O53</f>
        <v>103224</v>
      </c>
    </row>
    <row r="54" spans="1:16" ht="26.25" customHeight="1" x14ac:dyDescent="0.2">
      <c r="A54" s="13"/>
      <c r="B54" s="73"/>
      <c r="C54" s="140" t="s">
        <v>7545</v>
      </c>
      <c r="D54" s="141" t="s">
        <v>69</v>
      </c>
      <c r="E54" s="142">
        <v>44499</v>
      </c>
      <c r="F54" s="143" t="s">
        <v>523</v>
      </c>
      <c r="G54" s="142">
        <v>44500</v>
      </c>
      <c r="H54" s="144" t="s">
        <v>7189</v>
      </c>
      <c r="I54" s="145">
        <v>90</v>
      </c>
      <c r="J54" s="145">
        <v>54</v>
      </c>
      <c r="K54" s="145">
        <v>33</v>
      </c>
      <c r="L54" s="145">
        <v>27</v>
      </c>
      <c r="M54" s="146">
        <v>40.094999999999999</v>
      </c>
      <c r="N54" s="147">
        <v>40.094999999999999</v>
      </c>
      <c r="O54" s="63">
        <v>2530</v>
      </c>
      <c r="P54" s="64">
        <f>Table22457891011234567891011121314151617181920212223242526272829303132333435363738394041424344454647484950515253545556285758[[#This Row],[PEMBULATAN]]*O54</f>
        <v>101440.34999999999</v>
      </c>
    </row>
    <row r="55" spans="1:16" ht="26.25" customHeight="1" x14ac:dyDescent="0.2">
      <c r="A55" s="13"/>
      <c r="B55" s="73"/>
      <c r="C55" s="140" t="s">
        <v>7546</v>
      </c>
      <c r="D55" s="141" t="s">
        <v>69</v>
      </c>
      <c r="E55" s="142">
        <v>44499</v>
      </c>
      <c r="F55" s="143" t="s">
        <v>523</v>
      </c>
      <c r="G55" s="142">
        <v>44500</v>
      </c>
      <c r="H55" s="144" t="s">
        <v>7189</v>
      </c>
      <c r="I55" s="145">
        <v>72</v>
      </c>
      <c r="J55" s="145">
        <v>54</v>
      </c>
      <c r="K55" s="145">
        <v>30</v>
      </c>
      <c r="L55" s="145">
        <v>16</v>
      </c>
      <c r="M55" s="146">
        <v>29.16</v>
      </c>
      <c r="N55" s="147">
        <v>29.16</v>
      </c>
      <c r="O55" s="63">
        <v>2530</v>
      </c>
      <c r="P55" s="64">
        <f>Table22457891011234567891011121314151617181920212223242526272829303132333435363738394041424344454647484950515253545556285758[[#This Row],[PEMBULATAN]]*O55</f>
        <v>73774.8</v>
      </c>
    </row>
    <row r="56" spans="1:16" ht="26.25" customHeight="1" x14ac:dyDescent="0.2">
      <c r="A56" s="13"/>
      <c r="B56" s="73"/>
      <c r="C56" s="140" t="s">
        <v>7547</v>
      </c>
      <c r="D56" s="141" t="s">
        <v>69</v>
      </c>
      <c r="E56" s="142">
        <v>44499</v>
      </c>
      <c r="F56" s="143" t="s">
        <v>523</v>
      </c>
      <c r="G56" s="142">
        <v>44500</v>
      </c>
      <c r="H56" s="144" t="s">
        <v>7189</v>
      </c>
      <c r="I56" s="145">
        <v>100</v>
      </c>
      <c r="J56" s="145">
        <v>58</v>
      </c>
      <c r="K56" s="145">
        <v>29</v>
      </c>
      <c r="L56" s="145">
        <v>22</v>
      </c>
      <c r="M56" s="146">
        <v>42.05</v>
      </c>
      <c r="N56" s="147">
        <v>42.05</v>
      </c>
      <c r="O56" s="63">
        <v>2530</v>
      </c>
      <c r="P56" s="64">
        <f>Table22457891011234567891011121314151617181920212223242526272829303132333435363738394041424344454647484950515253545556285758[[#This Row],[PEMBULATAN]]*O56</f>
        <v>106386.5</v>
      </c>
    </row>
    <row r="57" spans="1:16" ht="26.25" customHeight="1" x14ac:dyDescent="0.2">
      <c r="A57" s="13"/>
      <c r="B57" s="73"/>
      <c r="C57" s="140" t="s">
        <v>7548</v>
      </c>
      <c r="D57" s="141" t="s">
        <v>69</v>
      </c>
      <c r="E57" s="142">
        <v>44499</v>
      </c>
      <c r="F57" s="143" t="s">
        <v>523</v>
      </c>
      <c r="G57" s="142">
        <v>44500</v>
      </c>
      <c r="H57" s="144" t="s">
        <v>7189</v>
      </c>
      <c r="I57" s="145">
        <v>62</v>
      </c>
      <c r="J57" s="145">
        <v>35</v>
      </c>
      <c r="K57" s="145">
        <v>31</v>
      </c>
      <c r="L57" s="145">
        <v>6</v>
      </c>
      <c r="M57" s="146">
        <v>16.817499999999999</v>
      </c>
      <c r="N57" s="147">
        <v>16.817499999999999</v>
      </c>
      <c r="O57" s="63">
        <v>2530</v>
      </c>
      <c r="P57" s="64">
        <f>Table22457891011234567891011121314151617181920212223242526272829303132333435363738394041424344454647484950515253545556285758[[#This Row],[PEMBULATAN]]*O57</f>
        <v>42548.274999999994</v>
      </c>
    </row>
    <row r="58" spans="1:16" ht="26.25" customHeight="1" x14ac:dyDescent="0.2">
      <c r="A58" s="13"/>
      <c r="B58" s="73"/>
      <c r="C58" s="140" t="s">
        <v>7549</v>
      </c>
      <c r="D58" s="141" t="s">
        <v>69</v>
      </c>
      <c r="E58" s="142">
        <v>44499</v>
      </c>
      <c r="F58" s="143" t="s">
        <v>523</v>
      </c>
      <c r="G58" s="142">
        <v>44500</v>
      </c>
      <c r="H58" s="144" t="s">
        <v>7189</v>
      </c>
      <c r="I58" s="145">
        <v>91</v>
      </c>
      <c r="J58" s="145">
        <v>41</v>
      </c>
      <c r="K58" s="145">
        <v>20</v>
      </c>
      <c r="L58" s="145">
        <v>8</v>
      </c>
      <c r="M58" s="146">
        <v>18.655000000000001</v>
      </c>
      <c r="N58" s="147">
        <v>18.655000000000001</v>
      </c>
      <c r="O58" s="63">
        <v>2530</v>
      </c>
      <c r="P58" s="64">
        <f>Table22457891011234567891011121314151617181920212223242526272829303132333435363738394041424344454647484950515253545556285758[[#This Row],[PEMBULATAN]]*O58</f>
        <v>47197.15</v>
      </c>
    </row>
    <row r="59" spans="1:16" ht="26.25" customHeight="1" x14ac:dyDescent="0.2">
      <c r="A59" s="13"/>
      <c r="B59" s="73"/>
      <c r="C59" s="140" t="s">
        <v>7550</v>
      </c>
      <c r="D59" s="141" t="s">
        <v>69</v>
      </c>
      <c r="E59" s="142">
        <v>44499</v>
      </c>
      <c r="F59" s="143" t="s">
        <v>523</v>
      </c>
      <c r="G59" s="142">
        <v>44500</v>
      </c>
      <c r="H59" s="144" t="s">
        <v>7189</v>
      </c>
      <c r="I59" s="145">
        <v>54</v>
      </c>
      <c r="J59" s="145">
        <v>38</v>
      </c>
      <c r="K59" s="145">
        <v>19</v>
      </c>
      <c r="L59" s="145">
        <v>3</v>
      </c>
      <c r="M59" s="146">
        <v>9.7469999999999999</v>
      </c>
      <c r="N59" s="147">
        <v>9.7469999999999999</v>
      </c>
      <c r="O59" s="63">
        <v>2530</v>
      </c>
      <c r="P59" s="64">
        <f>Table22457891011234567891011121314151617181920212223242526272829303132333435363738394041424344454647484950515253545556285758[[#This Row],[PEMBULATAN]]*O59</f>
        <v>24659.91</v>
      </c>
    </row>
    <row r="60" spans="1:16" ht="26.25" customHeight="1" x14ac:dyDescent="0.2">
      <c r="A60" s="13"/>
      <c r="B60" s="73"/>
      <c r="C60" s="140" t="s">
        <v>7551</v>
      </c>
      <c r="D60" s="141" t="s">
        <v>69</v>
      </c>
      <c r="E60" s="142">
        <v>44499</v>
      </c>
      <c r="F60" s="143" t="s">
        <v>523</v>
      </c>
      <c r="G60" s="142">
        <v>44500</v>
      </c>
      <c r="H60" s="144" t="s">
        <v>7189</v>
      </c>
      <c r="I60" s="145">
        <v>75</v>
      </c>
      <c r="J60" s="145">
        <v>60</v>
      </c>
      <c r="K60" s="145">
        <v>14</v>
      </c>
      <c r="L60" s="145">
        <v>8</v>
      </c>
      <c r="M60" s="146">
        <v>15.75</v>
      </c>
      <c r="N60" s="147">
        <v>15.75</v>
      </c>
      <c r="O60" s="63">
        <v>2530</v>
      </c>
      <c r="P60" s="64">
        <f>Table22457891011234567891011121314151617181920212223242526272829303132333435363738394041424344454647484950515253545556285758[[#This Row],[PEMBULATAN]]*O60</f>
        <v>39847.5</v>
      </c>
    </row>
    <row r="61" spans="1:16" ht="26.25" customHeight="1" x14ac:dyDescent="0.2">
      <c r="A61" s="13"/>
      <c r="B61" s="73"/>
      <c r="C61" s="140" t="s">
        <v>7552</v>
      </c>
      <c r="D61" s="141" t="s">
        <v>69</v>
      </c>
      <c r="E61" s="142">
        <v>44499</v>
      </c>
      <c r="F61" s="143" t="s">
        <v>523</v>
      </c>
      <c r="G61" s="142">
        <v>44500</v>
      </c>
      <c r="H61" s="144" t="s">
        <v>7189</v>
      </c>
      <c r="I61" s="145">
        <v>82</v>
      </c>
      <c r="J61" s="145">
        <v>62</v>
      </c>
      <c r="K61" s="145">
        <v>31</v>
      </c>
      <c r="L61" s="145">
        <v>12</v>
      </c>
      <c r="M61" s="146">
        <v>39.401000000000003</v>
      </c>
      <c r="N61" s="147">
        <v>40</v>
      </c>
      <c r="O61" s="63">
        <v>2530</v>
      </c>
      <c r="P61" s="64">
        <f>Table22457891011234567891011121314151617181920212223242526272829303132333435363738394041424344454647484950515253545556285758[[#This Row],[PEMBULATAN]]*O61</f>
        <v>101200</v>
      </c>
    </row>
    <row r="62" spans="1:16" ht="26.25" customHeight="1" x14ac:dyDescent="0.2">
      <c r="A62" s="13"/>
      <c r="B62" s="73"/>
      <c r="C62" s="140" t="s">
        <v>7553</v>
      </c>
      <c r="D62" s="141" t="s">
        <v>69</v>
      </c>
      <c r="E62" s="142">
        <v>44499</v>
      </c>
      <c r="F62" s="143" t="s">
        <v>523</v>
      </c>
      <c r="G62" s="142">
        <v>44500</v>
      </c>
      <c r="H62" s="144" t="s">
        <v>7189</v>
      </c>
      <c r="I62" s="145">
        <v>97</v>
      </c>
      <c r="J62" s="145">
        <v>58</v>
      </c>
      <c r="K62" s="145">
        <v>30</v>
      </c>
      <c r="L62" s="145">
        <v>25</v>
      </c>
      <c r="M62" s="146">
        <v>42.195</v>
      </c>
      <c r="N62" s="147">
        <v>42.195</v>
      </c>
      <c r="O62" s="63">
        <v>2530</v>
      </c>
      <c r="P62" s="64">
        <f>Table22457891011234567891011121314151617181920212223242526272829303132333435363738394041424344454647484950515253545556285758[[#This Row],[PEMBULATAN]]*O62</f>
        <v>106753.35</v>
      </c>
    </row>
    <row r="63" spans="1:16" ht="26.25" customHeight="1" x14ac:dyDescent="0.2">
      <c r="A63" s="13"/>
      <c r="B63" s="73"/>
      <c r="C63" s="140" t="s">
        <v>7554</v>
      </c>
      <c r="D63" s="141" t="s">
        <v>69</v>
      </c>
      <c r="E63" s="142">
        <v>44499</v>
      </c>
      <c r="F63" s="143" t="s">
        <v>523</v>
      </c>
      <c r="G63" s="142">
        <v>44500</v>
      </c>
      <c r="H63" s="144" t="s">
        <v>7189</v>
      </c>
      <c r="I63" s="145">
        <v>74</v>
      </c>
      <c r="J63" s="145">
        <v>51</v>
      </c>
      <c r="K63" s="145">
        <v>19</v>
      </c>
      <c r="L63" s="145">
        <v>18</v>
      </c>
      <c r="M63" s="146">
        <v>17.926500000000001</v>
      </c>
      <c r="N63" s="147">
        <v>18</v>
      </c>
      <c r="O63" s="63">
        <v>2530</v>
      </c>
      <c r="P63" s="64">
        <f>Table22457891011234567891011121314151617181920212223242526272829303132333435363738394041424344454647484950515253545556285758[[#This Row],[PEMBULATAN]]*O63</f>
        <v>45540</v>
      </c>
    </row>
    <row r="64" spans="1:16" ht="26.25" customHeight="1" x14ac:dyDescent="0.2">
      <c r="A64" s="13"/>
      <c r="B64" s="73"/>
      <c r="C64" s="140" t="s">
        <v>7555</v>
      </c>
      <c r="D64" s="141" t="s">
        <v>69</v>
      </c>
      <c r="E64" s="142">
        <v>44499</v>
      </c>
      <c r="F64" s="143" t="s">
        <v>523</v>
      </c>
      <c r="G64" s="142">
        <v>44500</v>
      </c>
      <c r="H64" s="144" t="s">
        <v>7189</v>
      </c>
      <c r="I64" s="145">
        <v>101</v>
      </c>
      <c r="J64" s="145">
        <v>60</v>
      </c>
      <c r="K64" s="145">
        <v>30</v>
      </c>
      <c r="L64" s="145">
        <v>24</v>
      </c>
      <c r="M64" s="146">
        <v>45.45</v>
      </c>
      <c r="N64" s="147">
        <v>46</v>
      </c>
      <c r="O64" s="63">
        <v>2530</v>
      </c>
      <c r="P64" s="64">
        <f>Table22457891011234567891011121314151617181920212223242526272829303132333435363738394041424344454647484950515253545556285758[[#This Row],[PEMBULATAN]]*O64</f>
        <v>116380</v>
      </c>
    </row>
    <row r="65" spans="1:16" ht="26.25" customHeight="1" x14ac:dyDescent="0.2">
      <c r="A65" s="13"/>
      <c r="B65" s="73"/>
      <c r="C65" s="140" t="s">
        <v>7556</v>
      </c>
      <c r="D65" s="141" t="s">
        <v>69</v>
      </c>
      <c r="E65" s="142">
        <v>44499</v>
      </c>
      <c r="F65" s="143" t="s">
        <v>523</v>
      </c>
      <c r="G65" s="142">
        <v>44500</v>
      </c>
      <c r="H65" s="144" t="s">
        <v>7189</v>
      </c>
      <c r="I65" s="145">
        <v>92</v>
      </c>
      <c r="J65" s="145">
        <v>57</v>
      </c>
      <c r="K65" s="145">
        <v>29</v>
      </c>
      <c r="L65" s="145">
        <v>24</v>
      </c>
      <c r="M65" s="146">
        <v>38.018999999999998</v>
      </c>
      <c r="N65" s="147">
        <v>38.018999999999998</v>
      </c>
      <c r="O65" s="63">
        <v>2530</v>
      </c>
      <c r="P65" s="64">
        <f>Table22457891011234567891011121314151617181920212223242526272829303132333435363738394041424344454647484950515253545556285758[[#This Row],[PEMBULATAN]]*O65</f>
        <v>96188.069999999992</v>
      </c>
    </row>
    <row r="66" spans="1:16" ht="26.25" customHeight="1" x14ac:dyDescent="0.2">
      <c r="A66" s="13"/>
      <c r="B66" s="73"/>
      <c r="C66" s="140" t="s">
        <v>7557</v>
      </c>
      <c r="D66" s="141" t="s">
        <v>69</v>
      </c>
      <c r="E66" s="142">
        <v>44499</v>
      </c>
      <c r="F66" s="143" t="s">
        <v>523</v>
      </c>
      <c r="G66" s="142">
        <v>44500</v>
      </c>
      <c r="H66" s="144" t="s">
        <v>7189</v>
      </c>
      <c r="I66" s="145">
        <v>80</v>
      </c>
      <c r="J66" s="145">
        <v>50</v>
      </c>
      <c r="K66" s="145">
        <v>30</v>
      </c>
      <c r="L66" s="145">
        <v>17</v>
      </c>
      <c r="M66" s="146">
        <v>30</v>
      </c>
      <c r="N66" s="147">
        <v>30</v>
      </c>
      <c r="O66" s="63">
        <v>2530</v>
      </c>
      <c r="P66" s="64">
        <f>Table22457891011234567891011121314151617181920212223242526272829303132333435363738394041424344454647484950515253545556285758[[#This Row],[PEMBULATAN]]*O66</f>
        <v>75900</v>
      </c>
    </row>
    <row r="67" spans="1:16" ht="26.25" customHeight="1" x14ac:dyDescent="0.2">
      <c r="A67" s="13"/>
      <c r="B67" s="73"/>
      <c r="C67" s="140" t="s">
        <v>7558</v>
      </c>
      <c r="D67" s="141" t="s">
        <v>69</v>
      </c>
      <c r="E67" s="142">
        <v>44499</v>
      </c>
      <c r="F67" s="143" t="s">
        <v>523</v>
      </c>
      <c r="G67" s="142">
        <v>44500</v>
      </c>
      <c r="H67" s="144" t="s">
        <v>7189</v>
      </c>
      <c r="I67" s="145">
        <v>70</v>
      </c>
      <c r="J67" s="145">
        <v>40</v>
      </c>
      <c r="K67" s="145">
        <v>20</v>
      </c>
      <c r="L67" s="145">
        <v>11</v>
      </c>
      <c r="M67" s="146">
        <v>14</v>
      </c>
      <c r="N67" s="147">
        <v>14</v>
      </c>
      <c r="O67" s="63">
        <v>2530</v>
      </c>
      <c r="P67" s="64">
        <f>Table22457891011234567891011121314151617181920212223242526272829303132333435363738394041424344454647484950515253545556285758[[#This Row],[PEMBULATAN]]*O67</f>
        <v>35420</v>
      </c>
    </row>
    <row r="68" spans="1:16" ht="26.25" customHeight="1" x14ac:dyDescent="0.2">
      <c r="A68" s="13"/>
      <c r="B68" s="73"/>
      <c r="C68" s="140" t="s">
        <v>7559</v>
      </c>
      <c r="D68" s="141" t="s">
        <v>69</v>
      </c>
      <c r="E68" s="142">
        <v>44499</v>
      </c>
      <c r="F68" s="143" t="s">
        <v>523</v>
      </c>
      <c r="G68" s="142">
        <v>44500</v>
      </c>
      <c r="H68" s="144" t="s">
        <v>7189</v>
      </c>
      <c r="I68" s="145">
        <v>54</v>
      </c>
      <c r="J68" s="145">
        <v>32</v>
      </c>
      <c r="K68" s="145">
        <v>10</v>
      </c>
      <c r="L68" s="145">
        <v>6</v>
      </c>
      <c r="M68" s="146">
        <v>4.32</v>
      </c>
      <c r="N68" s="147">
        <v>6</v>
      </c>
      <c r="O68" s="63">
        <v>2530</v>
      </c>
      <c r="P68" s="64">
        <f>Table22457891011234567891011121314151617181920212223242526272829303132333435363738394041424344454647484950515253545556285758[[#This Row],[PEMBULATAN]]*O68</f>
        <v>15180</v>
      </c>
    </row>
    <row r="69" spans="1:16" ht="26.25" customHeight="1" x14ac:dyDescent="0.2">
      <c r="A69" s="13"/>
      <c r="B69" s="73"/>
      <c r="C69" s="140" t="s">
        <v>7560</v>
      </c>
      <c r="D69" s="141" t="s">
        <v>69</v>
      </c>
      <c r="E69" s="142">
        <v>44499</v>
      </c>
      <c r="F69" s="143" t="s">
        <v>523</v>
      </c>
      <c r="G69" s="142">
        <v>44500</v>
      </c>
      <c r="H69" s="144" t="s">
        <v>7189</v>
      </c>
      <c r="I69" s="145">
        <v>70</v>
      </c>
      <c r="J69" s="145">
        <v>40</v>
      </c>
      <c r="K69" s="145">
        <v>21</v>
      </c>
      <c r="L69" s="145">
        <v>5</v>
      </c>
      <c r="M69" s="146">
        <v>14.7</v>
      </c>
      <c r="N69" s="147">
        <v>14.7</v>
      </c>
      <c r="O69" s="63">
        <v>2530</v>
      </c>
      <c r="P69" s="64">
        <f>Table22457891011234567891011121314151617181920212223242526272829303132333435363738394041424344454647484950515253545556285758[[#This Row],[PEMBULATAN]]*O69</f>
        <v>37191</v>
      </c>
    </row>
    <row r="70" spans="1:16" ht="26.25" customHeight="1" x14ac:dyDescent="0.2">
      <c r="A70" s="13"/>
      <c r="B70" s="73"/>
      <c r="C70" s="140" t="s">
        <v>7561</v>
      </c>
      <c r="D70" s="141" t="s">
        <v>69</v>
      </c>
      <c r="E70" s="142">
        <v>44499</v>
      </c>
      <c r="F70" s="143" t="s">
        <v>523</v>
      </c>
      <c r="G70" s="142">
        <v>44500</v>
      </c>
      <c r="H70" s="144" t="s">
        <v>7189</v>
      </c>
      <c r="I70" s="145">
        <v>54</v>
      </c>
      <c r="J70" s="145">
        <v>60</v>
      </c>
      <c r="K70" s="145">
        <v>15</v>
      </c>
      <c r="L70" s="145">
        <v>6</v>
      </c>
      <c r="M70" s="146">
        <v>12.15</v>
      </c>
      <c r="N70" s="147">
        <v>12.15</v>
      </c>
      <c r="O70" s="63">
        <v>2530</v>
      </c>
      <c r="P70" s="64">
        <f>Table22457891011234567891011121314151617181920212223242526272829303132333435363738394041424344454647484950515253545556285758[[#This Row],[PEMBULATAN]]*O70</f>
        <v>30739.5</v>
      </c>
    </row>
    <row r="71" spans="1:16" ht="26.25" customHeight="1" x14ac:dyDescent="0.2">
      <c r="A71" s="13"/>
      <c r="B71" s="73"/>
      <c r="C71" s="140" t="s">
        <v>7562</v>
      </c>
      <c r="D71" s="141" t="s">
        <v>69</v>
      </c>
      <c r="E71" s="142">
        <v>44499</v>
      </c>
      <c r="F71" s="143" t="s">
        <v>523</v>
      </c>
      <c r="G71" s="142">
        <v>44500</v>
      </c>
      <c r="H71" s="144" t="s">
        <v>7189</v>
      </c>
      <c r="I71" s="145">
        <v>81</v>
      </c>
      <c r="J71" s="145">
        <v>51</v>
      </c>
      <c r="K71" s="145">
        <v>21</v>
      </c>
      <c r="L71" s="145">
        <v>10</v>
      </c>
      <c r="M71" s="146">
        <v>21.687750000000001</v>
      </c>
      <c r="N71" s="147">
        <v>21.687750000000001</v>
      </c>
      <c r="O71" s="63">
        <v>2530</v>
      </c>
      <c r="P71" s="64">
        <f>Table22457891011234567891011121314151617181920212223242526272829303132333435363738394041424344454647484950515253545556285758[[#This Row],[PEMBULATAN]]*O71</f>
        <v>54870.0075</v>
      </c>
    </row>
    <row r="72" spans="1:16" ht="26.25" customHeight="1" x14ac:dyDescent="0.2">
      <c r="A72" s="13"/>
      <c r="B72" s="73"/>
      <c r="C72" s="140" t="s">
        <v>7563</v>
      </c>
      <c r="D72" s="141" t="s">
        <v>69</v>
      </c>
      <c r="E72" s="142">
        <v>44499</v>
      </c>
      <c r="F72" s="143" t="s">
        <v>523</v>
      </c>
      <c r="G72" s="142">
        <v>44500</v>
      </c>
      <c r="H72" s="144" t="s">
        <v>7189</v>
      </c>
      <c r="I72" s="145">
        <v>56</v>
      </c>
      <c r="J72" s="145">
        <v>45</v>
      </c>
      <c r="K72" s="145">
        <v>10</v>
      </c>
      <c r="L72" s="145">
        <v>5</v>
      </c>
      <c r="M72" s="146">
        <v>6.3</v>
      </c>
      <c r="N72" s="147">
        <v>7</v>
      </c>
      <c r="O72" s="63">
        <v>2530</v>
      </c>
      <c r="P72" s="64">
        <f>Table22457891011234567891011121314151617181920212223242526272829303132333435363738394041424344454647484950515253545556285758[[#This Row],[PEMBULATAN]]*O72</f>
        <v>17710</v>
      </c>
    </row>
    <row r="73" spans="1:16" ht="26.25" customHeight="1" x14ac:dyDescent="0.2">
      <c r="A73" s="13"/>
      <c r="B73" s="73"/>
      <c r="C73" s="140" t="s">
        <v>7564</v>
      </c>
      <c r="D73" s="141" t="s">
        <v>69</v>
      </c>
      <c r="E73" s="142">
        <v>44499</v>
      </c>
      <c r="F73" s="143" t="s">
        <v>523</v>
      </c>
      <c r="G73" s="142">
        <v>44500</v>
      </c>
      <c r="H73" s="144" t="s">
        <v>7189</v>
      </c>
      <c r="I73" s="145">
        <v>70</v>
      </c>
      <c r="J73" s="145">
        <v>31</v>
      </c>
      <c r="K73" s="145">
        <v>10</v>
      </c>
      <c r="L73" s="145">
        <v>12</v>
      </c>
      <c r="M73" s="146">
        <v>5.4249999999999998</v>
      </c>
      <c r="N73" s="147">
        <v>12</v>
      </c>
      <c r="O73" s="63">
        <v>2530</v>
      </c>
      <c r="P73" s="64">
        <f>Table22457891011234567891011121314151617181920212223242526272829303132333435363738394041424344454647484950515253545556285758[[#This Row],[PEMBULATAN]]*O73</f>
        <v>30360</v>
      </c>
    </row>
    <row r="74" spans="1:16" ht="26.25" customHeight="1" x14ac:dyDescent="0.2">
      <c r="A74" s="13"/>
      <c r="B74" s="73"/>
      <c r="C74" s="140" t="s">
        <v>7565</v>
      </c>
      <c r="D74" s="141" t="s">
        <v>69</v>
      </c>
      <c r="E74" s="142">
        <v>44499</v>
      </c>
      <c r="F74" s="143" t="s">
        <v>523</v>
      </c>
      <c r="G74" s="142">
        <v>44500</v>
      </c>
      <c r="H74" s="144" t="s">
        <v>7189</v>
      </c>
      <c r="I74" s="145">
        <v>62</v>
      </c>
      <c r="J74" s="145">
        <v>61</v>
      </c>
      <c r="K74" s="145">
        <v>19</v>
      </c>
      <c r="L74" s="145">
        <v>11</v>
      </c>
      <c r="M74" s="146">
        <v>17.964500000000001</v>
      </c>
      <c r="N74" s="147">
        <v>17.964500000000001</v>
      </c>
      <c r="O74" s="63">
        <v>2530</v>
      </c>
      <c r="P74" s="64">
        <f>Table22457891011234567891011121314151617181920212223242526272829303132333435363738394041424344454647484950515253545556285758[[#This Row],[PEMBULATAN]]*O74</f>
        <v>45450.185000000005</v>
      </c>
    </row>
    <row r="75" spans="1:16" ht="26.25" customHeight="1" x14ac:dyDescent="0.2">
      <c r="A75" s="13"/>
      <c r="B75" s="73"/>
      <c r="C75" s="140" t="s">
        <v>7566</v>
      </c>
      <c r="D75" s="141" t="s">
        <v>69</v>
      </c>
      <c r="E75" s="142">
        <v>44499</v>
      </c>
      <c r="F75" s="143" t="s">
        <v>523</v>
      </c>
      <c r="G75" s="142">
        <v>44500</v>
      </c>
      <c r="H75" s="144" t="s">
        <v>7189</v>
      </c>
      <c r="I75" s="145">
        <v>61</v>
      </c>
      <c r="J75" s="145">
        <v>61</v>
      </c>
      <c r="K75" s="145">
        <v>16</v>
      </c>
      <c r="L75" s="145">
        <v>7</v>
      </c>
      <c r="M75" s="146">
        <v>14.884</v>
      </c>
      <c r="N75" s="147">
        <v>14.884</v>
      </c>
      <c r="O75" s="63">
        <v>2530</v>
      </c>
      <c r="P75" s="64">
        <f>Table22457891011234567891011121314151617181920212223242526272829303132333435363738394041424344454647484950515253545556285758[[#This Row],[PEMBULATAN]]*O75</f>
        <v>37656.520000000004</v>
      </c>
    </row>
    <row r="76" spans="1:16" ht="26.25" customHeight="1" x14ac:dyDescent="0.2">
      <c r="A76" s="13"/>
      <c r="B76" s="73"/>
      <c r="C76" s="140" t="s">
        <v>7567</v>
      </c>
      <c r="D76" s="141" t="s">
        <v>69</v>
      </c>
      <c r="E76" s="142">
        <v>44499</v>
      </c>
      <c r="F76" s="143" t="s">
        <v>523</v>
      </c>
      <c r="G76" s="142">
        <v>44500</v>
      </c>
      <c r="H76" s="144" t="s">
        <v>7189</v>
      </c>
      <c r="I76" s="145">
        <v>67</v>
      </c>
      <c r="J76" s="145">
        <v>60</v>
      </c>
      <c r="K76" s="145">
        <v>10</v>
      </c>
      <c r="L76" s="145">
        <v>7</v>
      </c>
      <c r="M76" s="146">
        <v>10.050000000000001</v>
      </c>
      <c r="N76" s="147">
        <v>10.050000000000001</v>
      </c>
      <c r="O76" s="63">
        <v>2530</v>
      </c>
      <c r="P76" s="64">
        <f>Table22457891011234567891011121314151617181920212223242526272829303132333435363738394041424344454647484950515253545556285758[[#This Row],[PEMBULATAN]]*O76</f>
        <v>25426.5</v>
      </c>
    </row>
    <row r="77" spans="1:16" ht="26.25" customHeight="1" x14ac:dyDescent="0.2">
      <c r="A77" s="13"/>
      <c r="B77" s="73"/>
      <c r="C77" s="140" t="s">
        <v>7568</v>
      </c>
      <c r="D77" s="141" t="s">
        <v>69</v>
      </c>
      <c r="E77" s="142">
        <v>44499</v>
      </c>
      <c r="F77" s="143" t="s">
        <v>523</v>
      </c>
      <c r="G77" s="142">
        <v>44500</v>
      </c>
      <c r="H77" s="144" t="s">
        <v>7189</v>
      </c>
      <c r="I77" s="145">
        <v>81</v>
      </c>
      <c r="J77" s="145">
        <v>53</v>
      </c>
      <c r="K77" s="145">
        <v>16</v>
      </c>
      <c r="L77" s="145">
        <v>11</v>
      </c>
      <c r="M77" s="146">
        <v>17.172000000000001</v>
      </c>
      <c r="N77" s="147">
        <v>17.172000000000001</v>
      </c>
      <c r="O77" s="63">
        <v>2530</v>
      </c>
      <c r="P77" s="64">
        <f>Table22457891011234567891011121314151617181920212223242526272829303132333435363738394041424344454647484950515253545556285758[[#This Row],[PEMBULATAN]]*O77</f>
        <v>43445.16</v>
      </c>
    </row>
    <row r="78" spans="1:16" ht="26.25" customHeight="1" x14ac:dyDescent="0.2">
      <c r="A78" s="13"/>
      <c r="B78" s="73"/>
      <c r="C78" s="140" t="s">
        <v>7569</v>
      </c>
      <c r="D78" s="141" t="s">
        <v>69</v>
      </c>
      <c r="E78" s="142">
        <v>44499</v>
      </c>
      <c r="F78" s="143" t="s">
        <v>523</v>
      </c>
      <c r="G78" s="142">
        <v>44500</v>
      </c>
      <c r="H78" s="144" t="s">
        <v>7189</v>
      </c>
      <c r="I78" s="145">
        <v>110</v>
      </c>
      <c r="J78" s="145">
        <v>66</v>
      </c>
      <c r="K78" s="145">
        <v>36</v>
      </c>
      <c r="L78" s="145">
        <v>20</v>
      </c>
      <c r="M78" s="146">
        <v>65.34</v>
      </c>
      <c r="N78" s="147">
        <v>66</v>
      </c>
      <c r="O78" s="63">
        <v>2530</v>
      </c>
      <c r="P78" s="64">
        <f>Table22457891011234567891011121314151617181920212223242526272829303132333435363738394041424344454647484950515253545556285758[[#This Row],[PEMBULATAN]]*O78</f>
        <v>166980</v>
      </c>
    </row>
    <row r="79" spans="1:16" ht="26.25" customHeight="1" x14ac:dyDescent="0.2">
      <c r="A79" s="13"/>
      <c r="B79" s="73"/>
      <c r="C79" s="140" t="s">
        <v>7570</v>
      </c>
      <c r="D79" s="141" t="s">
        <v>69</v>
      </c>
      <c r="E79" s="142">
        <v>44499</v>
      </c>
      <c r="F79" s="143" t="s">
        <v>523</v>
      </c>
      <c r="G79" s="142">
        <v>44500</v>
      </c>
      <c r="H79" s="144" t="s">
        <v>7189</v>
      </c>
      <c r="I79" s="145">
        <v>54</v>
      </c>
      <c r="J79" s="145">
        <v>48</v>
      </c>
      <c r="K79" s="145">
        <v>29</v>
      </c>
      <c r="L79" s="145">
        <v>15</v>
      </c>
      <c r="M79" s="146">
        <v>18.792000000000002</v>
      </c>
      <c r="N79" s="147">
        <v>18.792000000000002</v>
      </c>
      <c r="O79" s="63">
        <v>2530</v>
      </c>
      <c r="P79" s="64">
        <f>Table22457891011234567891011121314151617181920212223242526272829303132333435363738394041424344454647484950515253545556285758[[#This Row],[PEMBULATAN]]*O79</f>
        <v>47543.76</v>
      </c>
    </row>
    <row r="80" spans="1:16" ht="26.25" customHeight="1" x14ac:dyDescent="0.2">
      <c r="A80" s="13"/>
      <c r="B80" s="73"/>
      <c r="C80" s="140" t="s">
        <v>7571</v>
      </c>
      <c r="D80" s="141" t="s">
        <v>69</v>
      </c>
      <c r="E80" s="142">
        <v>44499</v>
      </c>
      <c r="F80" s="143" t="s">
        <v>523</v>
      </c>
      <c r="G80" s="142">
        <v>44500</v>
      </c>
      <c r="H80" s="144" t="s">
        <v>7189</v>
      </c>
      <c r="I80" s="145">
        <v>50</v>
      </c>
      <c r="J80" s="145">
        <v>56</v>
      </c>
      <c r="K80" s="145">
        <v>10</v>
      </c>
      <c r="L80" s="145">
        <v>9</v>
      </c>
      <c r="M80" s="146">
        <v>7</v>
      </c>
      <c r="N80" s="147">
        <v>9</v>
      </c>
      <c r="O80" s="63">
        <v>2530</v>
      </c>
      <c r="P80" s="64">
        <f>Table22457891011234567891011121314151617181920212223242526272829303132333435363738394041424344454647484950515253545556285758[[#This Row],[PEMBULATAN]]*O80</f>
        <v>22770</v>
      </c>
    </row>
    <row r="81" spans="1:16" ht="26.25" customHeight="1" x14ac:dyDescent="0.2">
      <c r="A81" s="13"/>
      <c r="B81" s="73"/>
      <c r="C81" s="140" t="s">
        <v>7572</v>
      </c>
      <c r="D81" s="141" t="s">
        <v>69</v>
      </c>
      <c r="E81" s="142">
        <v>44499</v>
      </c>
      <c r="F81" s="143" t="s">
        <v>523</v>
      </c>
      <c r="G81" s="142">
        <v>44500</v>
      </c>
      <c r="H81" s="144" t="s">
        <v>7189</v>
      </c>
      <c r="I81" s="145">
        <v>91</v>
      </c>
      <c r="J81" s="145">
        <v>62</v>
      </c>
      <c r="K81" s="145">
        <v>13</v>
      </c>
      <c r="L81" s="145">
        <v>8</v>
      </c>
      <c r="M81" s="146">
        <v>18.336500000000001</v>
      </c>
      <c r="N81" s="147">
        <v>19</v>
      </c>
      <c r="O81" s="63">
        <v>2530</v>
      </c>
      <c r="P81" s="64">
        <f>Table22457891011234567891011121314151617181920212223242526272829303132333435363738394041424344454647484950515253545556285758[[#This Row],[PEMBULATAN]]*O81</f>
        <v>48070</v>
      </c>
    </row>
    <row r="82" spans="1:16" ht="26.25" customHeight="1" x14ac:dyDescent="0.2">
      <c r="A82" s="13"/>
      <c r="B82" s="73"/>
      <c r="C82" s="140" t="s">
        <v>7573</v>
      </c>
      <c r="D82" s="141" t="s">
        <v>69</v>
      </c>
      <c r="E82" s="142">
        <v>44499</v>
      </c>
      <c r="F82" s="143" t="s">
        <v>523</v>
      </c>
      <c r="G82" s="142">
        <v>44500</v>
      </c>
      <c r="H82" s="144" t="s">
        <v>7189</v>
      </c>
      <c r="I82" s="145">
        <v>90</v>
      </c>
      <c r="J82" s="145">
        <v>58</v>
      </c>
      <c r="K82" s="145">
        <v>21</v>
      </c>
      <c r="L82" s="145">
        <v>16</v>
      </c>
      <c r="M82" s="146">
        <v>27.405000000000001</v>
      </c>
      <c r="N82" s="147">
        <v>28</v>
      </c>
      <c r="O82" s="63">
        <v>2530</v>
      </c>
      <c r="P82" s="64">
        <f>Table22457891011234567891011121314151617181920212223242526272829303132333435363738394041424344454647484950515253545556285758[[#This Row],[PEMBULATAN]]*O82</f>
        <v>70840</v>
      </c>
    </row>
    <row r="83" spans="1:16" ht="26.25" customHeight="1" x14ac:dyDescent="0.2">
      <c r="A83" s="13"/>
      <c r="B83" s="73"/>
      <c r="C83" s="140" t="s">
        <v>7574</v>
      </c>
      <c r="D83" s="141" t="s">
        <v>69</v>
      </c>
      <c r="E83" s="142">
        <v>44499</v>
      </c>
      <c r="F83" s="143" t="s">
        <v>523</v>
      </c>
      <c r="G83" s="142">
        <v>44500</v>
      </c>
      <c r="H83" s="144" t="s">
        <v>7189</v>
      </c>
      <c r="I83" s="145">
        <v>80</v>
      </c>
      <c r="J83" s="145">
        <v>52</v>
      </c>
      <c r="K83" s="145">
        <v>16</v>
      </c>
      <c r="L83" s="145">
        <v>15</v>
      </c>
      <c r="M83" s="146">
        <v>16.64</v>
      </c>
      <c r="N83" s="147">
        <v>16.64</v>
      </c>
      <c r="O83" s="63">
        <v>2530</v>
      </c>
      <c r="P83" s="64">
        <f>Table22457891011234567891011121314151617181920212223242526272829303132333435363738394041424344454647484950515253545556285758[[#This Row],[PEMBULATAN]]*O83</f>
        <v>42099.200000000004</v>
      </c>
    </row>
    <row r="84" spans="1:16" ht="26.25" customHeight="1" x14ac:dyDescent="0.2">
      <c r="A84" s="13"/>
      <c r="B84" s="73"/>
      <c r="C84" s="140" t="s">
        <v>7575</v>
      </c>
      <c r="D84" s="141" t="s">
        <v>69</v>
      </c>
      <c r="E84" s="142">
        <v>44499</v>
      </c>
      <c r="F84" s="143" t="s">
        <v>523</v>
      </c>
      <c r="G84" s="142">
        <v>44500</v>
      </c>
      <c r="H84" s="144" t="s">
        <v>7189</v>
      </c>
      <c r="I84" s="145">
        <v>81</v>
      </c>
      <c r="J84" s="145">
        <v>50</v>
      </c>
      <c r="K84" s="145">
        <v>30</v>
      </c>
      <c r="L84" s="145">
        <v>9</v>
      </c>
      <c r="M84" s="146">
        <v>30.375</v>
      </c>
      <c r="N84" s="147">
        <v>31</v>
      </c>
      <c r="O84" s="63">
        <v>2530</v>
      </c>
      <c r="P84" s="64">
        <f>Table22457891011234567891011121314151617181920212223242526272829303132333435363738394041424344454647484950515253545556285758[[#This Row],[PEMBULATAN]]*O84</f>
        <v>78430</v>
      </c>
    </row>
    <row r="85" spans="1:16" ht="26.25" customHeight="1" x14ac:dyDescent="0.2">
      <c r="A85" s="13"/>
      <c r="B85" s="73"/>
      <c r="C85" s="140" t="s">
        <v>7576</v>
      </c>
      <c r="D85" s="141" t="s">
        <v>69</v>
      </c>
      <c r="E85" s="142">
        <v>44499</v>
      </c>
      <c r="F85" s="143" t="s">
        <v>523</v>
      </c>
      <c r="G85" s="142">
        <v>44500</v>
      </c>
      <c r="H85" s="144" t="s">
        <v>7189</v>
      </c>
      <c r="I85" s="145">
        <v>77</v>
      </c>
      <c r="J85" s="145">
        <v>55</v>
      </c>
      <c r="K85" s="145">
        <v>29</v>
      </c>
      <c r="L85" s="145">
        <v>10</v>
      </c>
      <c r="M85" s="146">
        <v>30.703749999999999</v>
      </c>
      <c r="N85" s="147">
        <v>30.703749999999999</v>
      </c>
      <c r="O85" s="63">
        <v>2530</v>
      </c>
      <c r="P85" s="64">
        <f>Table22457891011234567891011121314151617181920212223242526272829303132333435363738394041424344454647484950515253545556285758[[#This Row],[PEMBULATAN]]*O85</f>
        <v>77680.487500000003</v>
      </c>
    </row>
    <row r="86" spans="1:16" ht="26.25" customHeight="1" x14ac:dyDescent="0.2">
      <c r="A86" s="13"/>
      <c r="B86" s="73"/>
      <c r="C86" s="140" t="s">
        <v>7577</v>
      </c>
      <c r="D86" s="141" t="s">
        <v>69</v>
      </c>
      <c r="E86" s="142">
        <v>44499</v>
      </c>
      <c r="F86" s="143" t="s">
        <v>523</v>
      </c>
      <c r="G86" s="142">
        <v>44500</v>
      </c>
      <c r="H86" s="144" t="s">
        <v>7189</v>
      </c>
      <c r="I86" s="145">
        <v>75</v>
      </c>
      <c r="J86" s="145">
        <v>51</v>
      </c>
      <c r="K86" s="145">
        <v>20</v>
      </c>
      <c r="L86" s="145">
        <v>8</v>
      </c>
      <c r="M86" s="146">
        <v>19.125</v>
      </c>
      <c r="N86" s="147">
        <v>19.125</v>
      </c>
      <c r="O86" s="63">
        <v>2530</v>
      </c>
      <c r="P86" s="64">
        <f>Table22457891011234567891011121314151617181920212223242526272829303132333435363738394041424344454647484950515253545556285758[[#This Row],[PEMBULATAN]]*O86</f>
        <v>48386.25</v>
      </c>
    </row>
    <row r="87" spans="1:16" ht="26.25" customHeight="1" x14ac:dyDescent="0.2">
      <c r="A87" s="13"/>
      <c r="B87" s="73"/>
      <c r="C87" s="140" t="s">
        <v>7578</v>
      </c>
      <c r="D87" s="141" t="s">
        <v>69</v>
      </c>
      <c r="E87" s="142">
        <v>44499</v>
      </c>
      <c r="F87" s="143" t="s">
        <v>523</v>
      </c>
      <c r="G87" s="142">
        <v>44500</v>
      </c>
      <c r="H87" s="144" t="s">
        <v>7189</v>
      </c>
      <c r="I87" s="145">
        <v>81</v>
      </c>
      <c r="J87" s="145">
        <v>51</v>
      </c>
      <c r="K87" s="145">
        <v>26</v>
      </c>
      <c r="L87" s="145">
        <v>9</v>
      </c>
      <c r="M87" s="146">
        <v>26.851500000000001</v>
      </c>
      <c r="N87" s="147">
        <v>26.851500000000001</v>
      </c>
      <c r="O87" s="63">
        <v>2530</v>
      </c>
      <c r="P87" s="64">
        <f>Table22457891011234567891011121314151617181920212223242526272829303132333435363738394041424344454647484950515253545556285758[[#This Row],[PEMBULATAN]]*O87</f>
        <v>67934.294999999998</v>
      </c>
    </row>
    <row r="88" spans="1:16" ht="26.25" customHeight="1" x14ac:dyDescent="0.2">
      <c r="A88" s="13"/>
      <c r="B88" s="73"/>
      <c r="C88" s="140" t="s">
        <v>7579</v>
      </c>
      <c r="D88" s="141" t="s">
        <v>69</v>
      </c>
      <c r="E88" s="142">
        <v>44499</v>
      </c>
      <c r="F88" s="143" t="s">
        <v>523</v>
      </c>
      <c r="G88" s="142">
        <v>44500</v>
      </c>
      <c r="H88" s="144" t="s">
        <v>7189</v>
      </c>
      <c r="I88" s="145">
        <v>73</v>
      </c>
      <c r="J88" s="145">
        <v>53</v>
      </c>
      <c r="K88" s="145">
        <v>21</v>
      </c>
      <c r="L88" s="145">
        <v>9</v>
      </c>
      <c r="M88" s="146">
        <v>20.312249999999999</v>
      </c>
      <c r="N88" s="147">
        <v>21</v>
      </c>
      <c r="O88" s="63">
        <v>2530</v>
      </c>
      <c r="P88" s="64">
        <f>Table22457891011234567891011121314151617181920212223242526272829303132333435363738394041424344454647484950515253545556285758[[#This Row],[PEMBULATAN]]*O88</f>
        <v>53130</v>
      </c>
    </row>
    <row r="89" spans="1:16" ht="26.25" customHeight="1" x14ac:dyDescent="0.2">
      <c r="A89" s="13"/>
      <c r="B89" s="73"/>
      <c r="C89" s="140" t="s">
        <v>7580</v>
      </c>
      <c r="D89" s="141" t="s">
        <v>69</v>
      </c>
      <c r="E89" s="142">
        <v>44499</v>
      </c>
      <c r="F89" s="143" t="s">
        <v>523</v>
      </c>
      <c r="G89" s="142">
        <v>44500</v>
      </c>
      <c r="H89" s="144" t="s">
        <v>7189</v>
      </c>
      <c r="I89" s="145">
        <v>63</v>
      </c>
      <c r="J89" s="145">
        <v>48</v>
      </c>
      <c r="K89" s="145">
        <v>20</v>
      </c>
      <c r="L89" s="145">
        <v>6</v>
      </c>
      <c r="M89" s="146">
        <v>15.12</v>
      </c>
      <c r="N89" s="147">
        <v>15.12</v>
      </c>
      <c r="O89" s="63">
        <v>2530</v>
      </c>
      <c r="P89" s="64">
        <f>Table22457891011234567891011121314151617181920212223242526272829303132333435363738394041424344454647484950515253545556285758[[#This Row],[PEMBULATAN]]*O89</f>
        <v>38253.599999999999</v>
      </c>
    </row>
    <row r="90" spans="1:16" ht="26.25" customHeight="1" x14ac:dyDescent="0.2">
      <c r="A90" s="13"/>
      <c r="B90" s="73"/>
      <c r="C90" s="140" t="s">
        <v>7581</v>
      </c>
      <c r="D90" s="141" t="s">
        <v>69</v>
      </c>
      <c r="E90" s="142">
        <v>44499</v>
      </c>
      <c r="F90" s="143" t="s">
        <v>523</v>
      </c>
      <c r="G90" s="142">
        <v>44500</v>
      </c>
      <c r="H90" s="144" t="s">
        <v>7189</v>
      </c>
      <c r="I90" s="145">
        <v>76</v>
      </c>
      <c r="J90" s="145">
        <v>51</v>
      </c>
      <c r="K90" s="145">
        <v>18</v>
      </c>
      <c r="L90" s="145">
        <v>6</v>
      </c>
      <c r="M90" s="146">
        <v>17.442</v>
      </c>
      <c r="N90" s="147">
        <v>18</v>
      </c>
      <c r="O90" s="63">
        <v>2530</v>
      </c>
      <c r="P90" s="64">
        <f>Table22457891011234567891011121314151617181920212223242526272829303132333435363738394041424344454647484950515253545556285758[[#This Row],[PEMBULATAN]]*O90</f>
        <v>45540</v>
      </c>
    </row>
    <row r="91" spans="1:16" ht="26.25" customHeight="1" x14ac:dyDescent="0.2">
      <c r="A91" s="13"/>
      <c r="B91" s="73"/>
      <c r="C91" s="140" t="s">
        <v>7582</v>
      </c>
      <c r="D91" s="141" t="s">
        <v>69</v>
      </c>
      <c r="E91" s="142">
        <v>44499</v>
      </c>
      <c r="F91" s="143" t="s">
        <v>523</v>
      </c>
      <c r="G91" s="142">
        <v>44500</v>
      </c>
      <c r="H91" s="144" t="s">
        <v>7189</v>
      </c>
      <c r="I91" s="145">
        <v>57</v>
      </c>
      <c r="J91" s="145">
        <v>42</v>
      </c>
      <c r="K91" s="145">
        <v>8</v>
      </c>
      <c r="L91" s="145">
        <v>4</v>
      </c>
      <c r="M91" s="146">
        <v>4.7880000000000003</v>
      </c>
      <c r="N91" s="147">
        <v>4.7880000000000003</v>
      </c>
      <c r="O91" s="63">
        <v>2530</v>
      </c>
      <c r="P91" s="64">
        <f>Table22457891011234567891011121314151617181920212223242526272829303132333435363738394041424344454647484950515253545556285758[[#This Row],[PEMBULATAN]]*O91</f>
        <v>12113.640000000001</v>
      </c>
    </row>
    <row r="92" spans="1:16" ht="26.25" customHeight="1" x14ac:dyDescent="0.2">
      <c r="A92" s="13"/>
      <c r="B92" s="73"/>
      <c r="C92" s="140" t="s">
        <v>7583</v>
      </c>
      <c r="D92" s="141" t="s">
        <v>69</v>
      </c>
      <c r="E92" s="142">
        <v>44499</v>
      </c>
      <c r="F92" s="143" t="s">
        <v>523</v>
      </c>
      <c r="G92" s="142">
        <v>44500</v>
      </c>
      <c r="H92" s="144" t="s">
        <v>7189</v>
      </c>
      <c r="I92" s="145">
        <v>56</v>
      </c>
      <c r="J92" s="145">
        <v>40</v>
      </c>
      <c r="K92" s="145">
        <v>10</v>
      </c>
      <c r="L92" s="145">
        <v>2</v>
      </c>
      <c r="M92" s="146">
        <v>5.6</v>
      </c>
      <c r="N92" s="147">
        <v>5.6</v>
      </c>
      <c r="O92" s="63">
        <v>2530</v>
      </c>
      <c r="P92" s="64">
        <f>Table22457891011234567891011121314151617181920212223242526272829303132333435363738394041424344454647484950515253545556285758[[#This Row],[PEMBULATAN]]*O92</f>
        <v>14168</v>
      </c>
    </row>
    <row r="93" spans="1:16" ht="26.25" customHeight="1" x14ac:dyDescent="0.2">
      <c r="A93" s="13"/>
      <c r="B93" s="73"/>
      <c r="C93" s="140" t="s">
        <v>7584</v>
      </c>
      <c r="D93" s="141" t="s">
        <v>69</v>
      </c>
      <c r="E93" s="142">
        <v>44499</v>
      </c>
      <c r="F93" s="143" t="s">
        <v>523</v>
      </c>
      <c r="G93" s="142">
        <v>44500</v>
      </c>
      <c r="H93" s="144" t="s">
        <v>7189</v>
      </c>
      <c r="I93" s="145">
        <v>56</v>
      </c>
      <c r="J93" s="145">
        <v>42</v>
      </c>
      <c r="K93" s="145">
        <v>10</v>
      </c>
      <c r="L93" s="145">
        <v>4</v>
      </c>
      <c r="M93" s="146">
        <v>5.88</v>
      </c>
      <c r="N93" s="147">
        <v>5.88</v>
      </c>
      <c r="O93" s="63">
        <v>2530</v>
      </c>
      <c r="P93" s="64">
        <f>Table22457891011234567891011121314151617181920212223242526272829303132333435363738394041424344454647484950515253545556285758[[#This Row],[PEMBULATAN]]*O93</f>
        <v>14876.4</v>
      </c>
    </row>
    <row r="94" spans="1:16" ht="26.25" customHeight="1" x14ac:dyDescent="0.2">
      <c r="A94" s="13"/>
      <c r="B94" s="73"/>
      <c r="C94" s="140" t="s">
        <v>7585</v>
      </c>
      <c r="D94" s="141" t="s">
        <v>69</v>
      </c>
      <c r="E94" s="142">
        <v>44499</v>
      </c>
      <c r="F94" s="143" t="s">
        <v>523</v>
      </c>
      <c r="G94" s="142">
        <v>44500</v>
      </c>
      <c r="H94" s="144" t="s">
        <v>7189</v>
      </c>
      <c r="I94" s="145">
        <v>56</v>
      </c>
      <c r="J94" s="145">
        <v>43</v>
      </c>
      <c r="K94" s="145">
        <v>13</v>
      </c>
      <c r="L94" s="145">
        <v>3</v>
      </c>
      <c r="M94" s="146">
        <v>7.8259999999999996</v>
      </c>
      <c r="N94" s="147">
        <v>7.8259999999999996</v>
      </c>
      <c r="O94" s="63">
        <v>2530</v>
      </c>
      <c r="P94" s="64">
        <f>Table22457891011234567891011121314151617181920212223242526272829303132333435363738394041424344454647484950515253545556285758[[#This Row],[PEMBULATAN]]*O94</f>
        <v>19799.78</v>
      </c>
    </row>
    <row r="95" spans="1:16" ht="26.25" customHeight="1" x14ac:dyDescent="0.2">
      <c r="A95" s="13"/>
      <c r="B95" s="73"/>
      <c r="C95" s="140" t="s">
        <v>7586</v>
      </c>
      <c r="D95" s="141" t="s">
        <v>69</v>
      </c>
      <c r="E95" s="142">
        <v>44499</v>
      </c>
      <c r="F95" s="143" t="s">
        <v>523</v>
      </c>
      <c r="G95" s="142">
        <v>44500</v>
      </c>
      <c r="H95" s="144" t="s">
        <v>7189</v>
      </c>
      <c r="I95" s="145">
        <v>88</v>
      </c>
      <c r="J95" s="145">
        <v>51</v>
      </c>
      <c r="K95" s="145">
        <v>35</v>
      </c>
      <c r="L95" s="145">
        <v>28</v>
      </c>
      <c r="M95" s="146">
        <v>39.270000000000003</v>
      </c>
      <c r="N95" s="147">
        <v>39.270000000000003</v>
      </c>
      <c r="O95" s="63">
        <v>2530</v>
      </c>
      <c r="P95" s="64">
        <f>Table22457891011234567891011121314151617181920212223242526272829303132333435363738394041424344454647484950515253545556285758[[#This Row],[PEMBULATAN]]*O95</f>
        <v>99353.1</v>
      </c>
    </row>
    <row r="96" spans="1:16" ht="26.25" customHeight="1" x14ac:dyDescent="0.2">
      <c r="A96" s="13"/>
      <c r="B96" s="73"/>
      <c r="C96" s="140" t="s">
        <v>7587</v>
      </c>
      <c r="D96" s="141" t="s">
        <v>69</v>
      </c>
      <c r="E96" s="142">
        <v>44499</v>
      </c>
      <c r="F96" s="143" t="s">
        <v>523</v>
      </c>
      <c r="G96" s="142">
        <v>44500</v>
      </c>
      <c r="H96" s="144" t="s">
        <v>7189</v>
      </c>
      <c r="I96" s="145">
        <v>95</v>
      </c>
      <c r="J96" s="145">
        <v>49</v>
      </c>
      <c r="K96" s="145">
        <v>29</v>
      </c>
      <c r="L96" s="145">
        <v>20</v>
      </c>
      <c r="M96" s="146">
        <v>33.748750000000001</v>
      </c>
      <c r="N96" s="147">
        <v>33.748750000000001</v>
      </c>
      <c r="O96" s="63">
        <v>2530</v>
      </c>
      <c r="P96" s="64">
        <f>Table22457891011234567891011121314151617181920212223242526272829303132333435363738394041424344454647484950515253545556285758[[#This Row],[PEMBULATAN]]*O96</f>
        <v>85384.337500000009</v>
      </c>
    </row>
    <row r="97" spans="1:16" ht="26.25" customHeight="1" x14ac:dyDescent="0.2">
      <c r="A97" s="13"/>
      <c r="B97" s="73"/>
      <c r="C97" s="140" t="s">
        <v>7588</v>
      </c>
      <c r="D97" s="141" t="s">
        <v>69</v>
      </c>
      <c r="E97" s="142">
        <v>44499</v>
      </c>
      <c r="F97" s="143" t="s">
        <v>523</v>
      </c>
      <c r="G97" s="142">
        <v>44500</v>
      </c>
      <c r="H97" s="144" t="s">
        <v>7189</v>
      </c>
      <c r="I97" s="145">
        <v>95</v>
      </c>
      <c r="J97" s="145">
        <v>56</v>
      </c>
      <c r="K97" s="145">
        <v>32</v>
      </c>
      <c r="L97" s="145">
        <v>22</v>
      </c>
      <c r="M97" s="146">
        <v>42.56</v>
      </c>
      <c r="N97" s="147">
        <v>42.56</v>
      </c>
      <c r="O97" s="63">
        <v>2530</v>
      </c>
      <c r="P97" s="64">
        <f>Table22457891011234567891011121314151617181920212223242526272829303132333435363738394041424344454647484950515253545556285758[[#This Row],[PEMBULATAN]]*O97</f>
        <v>107676.8</v>
      </c>
    </row>
    <row r="98" spans="1:16" ht="26.25" customHeight="1" x14ac:dyDescent="0.2">
      <c r="A98" s="13"/>
      <c r="B98" s="73"/>
      <c r="C98" s="140" t="s">
        <v>7589</v>
      </c>
      <c r="D98" s="141" t="s">
        <v>69</v>
      </c>
      <c r="E98" s="142">
        <v>44499</v>
      </c>
      <c r="F98" s="143" t="s">
        <v>523</v>
      </c>
      <c r="G98" s="142">
        <v>44500</v>
      </c>
      <c r="H98" s="144" t="s">
        <v>7189</v>
      </c>
      <c r="I98" s="145">
        <v>92</v>
      </c>
      <c r="J98" s="145">
        <v>63</v>
      </c>
      <c r="K98" s="145">
        <v>35</v>
      </c>
      <c r="L98" s="145">
        <v>16</v>
      </c>
      <c r="M98" s="146">
        <v>50.715000000000003</v>
      </c>
      <c r="N98" s="147">
        <v>50.715000000000003</v>
      </c>
      <c r="O98" s="63">
        <v>2530</v>
      </c>
      <c r="P98" s="64">
        <f>Table22457891011234567891011121314151617181920212223242526272829303132333435363738394041424344454647484950515253545556285758[[#This Row],[PEMBULATAN]]*O98</f>
        <v>128308.95000000001</v>
      </c>
    </row>
    <row r="99" spans="1:16" ht="26.25" customHeight="1" x14ac:dyDescent="0.2">
      <c r="A99" s="13"/>
      <c r="B99" s="73"/>
      <c r="C99" s="140" t="s">
        <v>7590</v>
      </c>
      <c r="D99" s="141" t="s">
        <v>69</v>
      </c>
      <c r="E99" s="142">
        <v>44499</v>
      </c>
      <c r="F99" s="143" t="s">
        <v>523</v>
      </c>
      <c r="G99" s="142">
        <v>44500</v>
      </c>
      <c r="H99" s="144" t="s">
        <v>7189</v>
      </c>
      <c r="I99" s="145">
        <v>90</v>
      </c>
      <c r="J99" s="145">
        <v>58</v>
      </c>
      <c r="K99" s="145">
        <v>20</v>
      </c>
      <c r="L99" s="145">
        <v>19</v>
      </c>
      <c r="M99" s="146">
        <v>26.1</v>
      </c>
      <c r="N99" s="147">
        <v>26.1</v>
      </c>
      <c r="O99" s="63">
        <v>2530</v>
      </c>
      <c r="P99" s="64">
        <f>Table22457891011234567891011121314151617181920212223242526272829303132333435363738394041424344454647484950515253545556285758[[#This Row],[PEMBULATAN]]*O99</f>
        <v>66033</v>
      </c>
    </row>
    <row r="100" spans="1:16" ht="26.25" customHeight="1" x14ac:dyDescent="0.2">
      <c r="A100" s="13"/>
      <c r="B100" s="73"/>
      <c r="C100" s="140" t="s">
        <v>7591</v>
      </c>
      <c r="D100" s="141" t="s">
        <v>69</v>
      </c>
      <c r="E100" s="142">
        <v>44499</v>
      </c>
      <c r="F100" s="143" t="s">
        <v>523</v>
      </c>
      <c r="G100" s="142">
        <v>44500</v>
      </c>
      <c r="H100" s="144" t="s">
        <v>7189</v>
      </c>
      <c r="I100" s="145">
        <v>75</v>
      </c>
      <c r="J100" s="145">
        <v>61</v>
      </c>
      <c r="K100" s="145">
        <v>22</v>
      </c>
      <c r="L100" s="145">
        <v>23</v>
      </c>
      <c r="M100" s="146">
        <v>25.162500000000001</v>
      </c>
      <c r="N100" s="147">
        <v>25.162500000000001</v>
      </c>
      <c r="O100" s="63">
        <v>2530</v>
      </c>
      <c r="P100" s="64">
        <f>Table22457891011234567891011121314151617181920212223242526272829303132333435363738394041424344454647484950515253545556285758[[#This Row],[PEMBULATAN]]*O100</f>
        <v>63661.125</v>
      </c>
    </row>
    <row r="101" spans="1:16" ht="26.25" customHeight="1" x14ac:dyDescent="0.2">
      <c r="A101" s="13"/>
      <c r="B101" s="73"/>
      <c r="C101" s="140" t="s">
        <v>7592</v>
      </c>
      <c r="D101" s="141" t="s">
        <v>69</v>
      </c>
      <c r="E101" s="142">
        <v>44499</v>
      </c>
      <c r="F101" s="143" t="s">
        <v>523</v>
      </c>
      <c r="G101" s="142">
        <v>44500</v>
      </c>
      <c r="H101" s="144" t="s">
        <v>7189</v>
      </c>
      <c r="I101" s="145">
        <v>56</v>
      </c>
      <c r="J101" s="145">
        <v>62</v>
      </c>
      <c r="K101" s="145">
        <v>19</v>
      </c>
      <c r="L101" s="145">
        <v>9</v>
      </c>
      <c r="M101" s="146">
        <v>16.492000000000001</v>
      </c>
      <c r="N101" s="147">
        <v>17</v>
      </c>
      <c r="O101" s="63">
        <v>2530</v>
      </c>
      <c r="P101" s="64">
        <f>Table22457891011234567891011121314151617181920212223242526272829303132333435363738394041424344454647484950515253545556285758[[#This Row],[PEMBULATAN]]*O101</f>
        <v>43010</v>
      </c>
    </row>
    <row r="102" spans="1:16" ht="26.25" customHeight="1" x14ac:dyDescent="0.2">
      <c r="A102" s="13"/>
      <c r="B102" s="73"/>
      <c r="C102" s="140" t="s">
        <v>7593</v>
      </c>
      <c r="D102" s="141" t="s">
        <v>69</v>
      </c>
      <c r="E102" s="142">
        <v>44499</v>
      </c>
      <c r="F102" s="143" t="s">
        <v>523</v>
      </c>
      <c r="G102" s="142">
        <v>44500</v>
      </c>
      <c r="H102" s="144" t="s">
        <v>7189</v>
      </c>
      <c r="I102" s="145">
        <v>61</v>
      </c>
      <c r="J102" s="145">
        <v>40</v>
      </c>
      <c r="K102" s="145">
        <v>20</v>
      </c>
      <c r="L102" s="145">
        <v>7</v>
      </c>
      <c r="M102" s="146">
        <v>12.2</v>
      </c>
      <c r="N102" s="147">
        <v>12.2</v>
      </c>
      <c r="O102" s="63">
        <v>2530</v>
      </c>
      <c r="P102" s="64">
        <f>Table22457891011234567891011121314151617181920212223242526272829303132333435363738394041424344454647484950515253545556285758[[#This Row],[PEMBULATAN]]*O102</f>
        <v>30866</v>
      </c>
    </row>
    <row r="103" spans="1:16" ht="26.25" customHeight="1" x14ac:dyDescent="0.2">
      <c r="A103" s="13"/>
      <c r="B103" s="73"/>
      <c r="C103" s="140" t="s">
        <v>7594</v>
      </c>
      <c r="D103" s="141" t="s">
        <v>69</v>
      </c>
      <c r="E103" s="142">
        <v>44499</v>
      </c>
      <c r="F103" s="143" t="s">
        <v>523</v>
      </c>
      <c r="G103" s="142">
        <v>44500</v>
      </c>
      <c r="H103" s="144" t="s">
        <v>7189</v>
      </c>
      <c r="I103" s="145">
        <v>57</v>
      </c>
      <c r="J103" s="145">
        <v>57</v>
      </c>
      <c r="K103" s="145">
        <v>28</v>
      </c>
      <c r="L103" s="145">
        <v>6</v>
      </c>
      <c r="M103" s="146">
        <v>22.742999999999999</v>
      </c>
      <c r="N103" s="147">
        <v>22.742999999999999</v>
      </c>
      <c r="O103" s="63">
        <v>2530</v>
      </c>
      <c r="P103" s="64">
        <f>Table22457891011234567891011121314151617181920212223242526272829303132333435363738394041424344454647484950515253545556285758[[#This Row],[PEMBULATAN]]*O103</f>
        <v>57539.789999999994</v>
      </c>
    </row>
    <row r="104" spans="1:16" ht="26.25" customHeight="1" x14ac:dyDescent="0.2">
      <c r="A104" s="13"/>
      <c r="B104" s="73"/>
      <c r="C104" s="140" t="s">
        <v>7595</v>
      </c>
      <c r="D104" s="141" t="s">
        <v>69</v>
      </c>
      <c r="E104" s="142">
        <v>44499</v>
      </c>
      <c r="F104" s="143" t="s">
        <v>523</v>
      </c>
      <c r="G104" s="142">
        <v>44500</v>
      </c>
      <c r="H104" s="144" t="s">
        <v>7189</v>
      </c>
      <c r="I104" s="145">
        <v>46</v>
      </c>
      <c r="J104" s="145">
        <v>30</v>
      </c>
      <c r="K104" s="145">
        <v>20</v>
      </c>
      <c r="L104" s="145">
        <v>4</v>
      </c>
      <c r="M104" s="146">
        <v>6.9</v>
      </c>
      <c r="N104" s="147">
        <v>6.9</v>
      </c>
      <c r="O104" s="63">
        <v>2530</v>
      </c>
      <c r="P104" s="64">
        <f>Table22457891011234567891011121314151617181920212223242526272829303132333435363738394041424344454647484950515253545556285758[[#This Row],[PEMBULATAN]]*O104</f>
        <v>17457</v>
      </c>
    </row>
    <row r="105" spans="1:16" ht="26.25" customHeight="1" x14ac:dyDescent="0.2">
      <c r="A105" s="13"/>
      <c r="B105" s="73"/>
      <c r="C105" s="140" t="s">
        <v>7596</v>
      </c>
      <c r="D105" s="141" t="s">
        <v>69</v>
      </c>
      <c r="E105" s="142">
        <v>44499</v>
      </c>
      <c r="F105" s="143" t="s">
        <v>523</v>
      </c>
      <c r="G105" s="142">
        <v>44500</v>
      </c>
      <c r="H105" s="144" t="s">
        <v>7189</v>
      </c>
      <c r="I105" s="145">
        <v>25</v>
      </c>
      <c r="J105" s="145">
        <v>21</v>
      </c>
      <c r="K105" s="145">
        <v>10</v>
      </c>
      <c r="L105" s="145">
        <v>2</v>
      </c>
      <c r="M105" s="146">
        <v>1.3125</v>
      </c>
      <c r="N105" s="147">
        <v>2</v>
      </c>
      <c r="O105" s="63">
        <v>2530</v>
      </c>
      <c r="P105" s="64">
        <f>Table22457891011234567891011121314151617181920212223242526272829303132333435363738394041424344454647484950515253545556285758[[#This Row],[PEMBULATAN]]*O105</f>
        <v>5060</v>
      </c>
    </row>
    <row r="106" spans="1:16" ht="26.25" customHeight="1" x14ac:dyDescent="0.2">
      <c r="A106" s="13"/>
      <c r="B106" s="73"/>
      <c r="C106" s="140" t="s">
        <v>7597</v>
      </c>
      <c r="D106" s="141" t="s">
        <v>69</v>
      </c>
      <c r="E106" s="142">
        <v>44499</v>
      </c>
      <c r="F106" s="143" t="s">
        <v>523</v>
      </c>
      <c r="G106" s="142">
        <v>44500</v>
      </c>
      <c r="H106" s="144" t="s">
        <v>7189</v>
      </c>
      <c r="I106" s="145">
        <v>97</v>
      </c>
      <c r="J106" s="145">
        <v>68</v>
      </c>
      <c r="K106" s="145">
        <v>35</v>
      </c>
      <c r="L106" s="145">
        <v>13</v>
      </c>
      <c r="M106" s="146">
        <v>57.715000000000003</v>
      </c>
      <c r="N106" s="147">
        <v>57.715000000000003</v>
      </c>
      <c r="O106" s="63">
        <v>2530</v>
      </c>
      <c r="P106" s="64">
        <f>Table22457891011234567891011121314151617181920212223242526272829303132333435363738394041424344454647484950515253545556285758[[#This Row],[PEMBULATAN]]*O106</f>
        <v>146018.95000000001</v>
      </c>
    </row>
    <row r="107" spans="1:16" ht="26.25" customHeight="1" x14ac:dyDescent="0.2">
      <c r="A107" s="13"/>
      <c r="B107" s="73"/>
      <c r="C107" s="140" t="s">
        <v>7598</v>
      </c>
      <c r="D107" s="141" t="s">
        <v>69</v>
      </c>
      <c r="E107" s="142">
        <v>44499</v>
      </c>
      <c r="F107" s="143" t="s">
        <v>523</v>
      </c>
      <c r="G107" s="142">
        <v>44500</v>
      </c>
      <c r="H107" s="144" t="s">
        <v>7189</v>
      </c>
      <c r="I107" s="145">
        <v>70</v>
      </c>
      <c r="J107" s="145">
        <v>31</v>
      </c>
      <c r="K107" s="145">
        <v>30</v>
      </c>
      <c r="L107" s="145">
        <v>16</v>
      </c>
      <c r="M107" s="146">
        <v>16.274999999999999</v>
      </c>
      <c r="N107" s="147">
        <v>16.274999999999999</v>
      </c>
      <c r="O107" s="63">
        <v>2530</v>
      </c>
      <c r="P107" s="64">
        <f>Table22457891011234567891011121314151617181920212223242526272829303132333435363738394041424344454647484950515253545556285758[[#This Row],[PEMBULATAN]]*O107</f>
        <v>41175.75</v>
      </c>
    </row>
    <row r="108" spans="1:16" ht="26.25" customHeight="1" x14ac:dyDescent="0.2">
      <c r="A108" s="13"/>
      <c r="B108" s="73"/>
      <c r="C108" s="140" t="s">
        <v>7599</v>
      </c>
      <c r="D108" s="141" t="s">
        <v>69</v>
      </c>
      <c r="E108" s="142">
        <v>44499</v>
      </c>
      <c r="F108" s="143" t="s">
        <v>523</v>
      </c>
      <c r="G108" s="142">
        <v>44500</v>
      </c>
      <c r="H108" s="144" t="s">
        <v>7189</v>
      </c>
      <c r="I108" s="145">
        <v>66</v>
      </c>
      <c r="J108" s="145">
        <v>15</v>
      </c>
      <c r="K108" s="145">
        <v>10</v>
      </c>
      <c r="L108" s="145">
        <v>3</v>
      </c>
      <c r="M108" s="146">
        <v>2.4750000000000001</v>
      </c>
      <c r="N108" s="147">
        <v>3</v>
      </c>
      <c r="O108" s="63">
        <v>2530</v>
      </c>
      <c r="P108" s="64">
        <f>Table22457891011234567891011121314151617181920212223242526272829303132333435363738394041424344454647484950515253545556285758[[#This Row],[PEMBULATAN]]*O108</f>
        <v>7590</v>
      </c>
    </row>
    <row r="109" spans="1:16" ht="26.25" customHeight="1" x14ac:dyDescent="0.2">
      <c r="A109" s="13"/>
      <c r="B109" s="73"/>
      <c r="C109" s="140" t="s">
        <v>7600</v>
      </c>
      <c r="D109" s="141" t="s">
        <v>69</v>
      </c>
      <c r="E109" s="142">
        <v>44499</v>
      </c>
      <c r="F109" s="143" t="s">
        <v>523</v>
      </c>
      <c r="G109" s="142">
        <v>44500</v>
      </c>
      <c r="H109" s="144" t="s">
        <v>7189</v>
      </c>
      <c r="I109" s="145">
        <v>64</v>
      </c>
      <c r="J109" s="145">
        <v>40</v>
      </c>
      <c r="K109" s="145">
        <v>20</v>
      </c>
      <c r="L109" s="145">
        <v>3</v>
      </c>
      <c r="M109" s="146">
        <v>12.8</v>
      </c>
      <c r="N109" s="147">
        <v>12.8</v>
      </c>
      <c r="O109" s="63">
        <v>2530</v>
      </c>
      <c r="P109" s="64">
        <f>Table22457891011234567891011121314151617181920212223242526272829303132333435363738394041424344454647484950515253545556285758[[#This Row],[PEMBULATAN]]*O109</f>
        <v>32384</v>
      </c>
    </row>
    <row r="110" spans="1:16" ht="26.25" customHeight="1" x14ac:dyDescent="0.2">
      <c r="A110" s="13"/>
      <c r="B110" s="73"/>
      <c r="C110" s="140" t="s">
        <v>7601</v>
      </c>
      <c r="D110" s="141" t="s">
        <v>69</v>
      </c>
      <c r="E110" s="142">
        <v>44499</v>
      </c>
      <c r="F110" s="143" t="s">
        <v>523</v>
      </c>
      <c r="G110" s="142">
        <v>44500</v>
      </c>
      <c r="H110" s="144" t="s">
        <v>7189</v>
      </c>
      <c r="I110" s="145">
        <v>103</v>
      </c>
      <c r="J110" s="145">
        <v>58</v>
      </c>
      <c r="K110" s="145">
        <v>35</v>
      </c>
      <c r="L110" s="145">
        <v>25</v>
      </c>
      <c r="M110" s="146">
        <v>52.272500000000001</v>
      </c>
      <c r="N110" s="147">
        <v>52.272500000000001</v>
      </c>
      <c r="O110" s="63">
        <v>2530</v>
      </c>
      <c r="P110" s="64">
        <f>Table22457891011234567891011121314151617181920212223242526272829303132333435363738394041424344454647484950515253545556285758[[#This Row],[PEMBULATAN]]*O110</f>
        <v>132249.42499999999</v>
      </c>
    </row>
    <row r="111" spans="1:16" ht="26.25" customHeight="1" x14ac:dyDescent="0.2">
      <c r="A111" s="13"/>
      <c r="B111" s="73"/>
      <c r="C111" s="140" t="s">
        <v>7602</v>
      </c>
      <c r="D111" s="141" t="s">
        <v>69</v>
      </c>
      <c r="E111" s="142">
        <v>44499</v>
      </c>
      <c r="F111" s="143" t="s">
        <v>523</v>
      </c>
      <c r="G111" s="142">
        <v>44500</v>
      </c>
      <c r="H111" s="144" t="s">
        <v>7189</v>
      </c>
      <c r="I111" s="145">
        <v>71</v>
      </c>
      <c r="J111" s="145">
        <v>40</v>
      </c>
      <c r="K111" s="145">
        <v>15</v>
      </c>
      <c r="L111" s="145">
        <v>8</v>
      </c>
      <c r="M111" s="146">
        <v>10.65</v>
      </c>
      <c r="N111" s="147">
        <v>10.65</v>
      </c>
      <c r="O111" s="63">
        <v>2530</v>
      </c>
      <c r="P111" s="64">
        <f>Table22457891011234567891011121314151617181920212223242526272829303132333435363738394041424344454647484950515253545556285758[[#This Row],[PEMBULATAN]]*O111</f>
        <v>26944.5</v>
      </c>
    </row>
    <row r="112" spans="1:16" ht="26.25" customHeight="1" x14ac:dyDescent="0.2">
      <c r="A112" s="13"/>
      <c r="B112" s="73"/>
      <c r="C112" s="140" t="s">
        <v>7603</v>
      </c>
      <c r="D112" s="141" t="s">
        <v>69</v>
      </c>
      <c r="E112" s="142">
        <v>44499</v>
      </c>
      <c r="F112" s="143" t="s">
        <v>523</v>
      </c>
      <c r="G112" s="142">
        <v>44500</v>
      </c>
      <c r="H112" s="144" t="s">
        <v>7189</v>
      </c>
      <c r="I112" s="145">
        <v>53</v>
      </c>
      <c r="J112" s="145">
        <v>49</v>
      </c>
      <c r="K112" s="145">
        <v>10</v>
      </c>
      <c r="L112" s="145">
        <v>2</v>
      </c>
      <c r="M112" s="146">
        <v>6.4924999999999997</v>
      </c>
      <c r="N112" s="147">
        <v>7</v>
      </c>
      <c r="O112" s="63">
        <v>2530</v>
      </c>
      <c r="P112" s="64">
        <f>Table22457891011234567891011121314151617181920212223242526272829303132333435363738394041424344454647484950515253545556285758[[#This Row],[PEMBULATAN]]*O112</f>
        <v>17710</v>
      </c>
    </row>
    <row r="113" spans="1:16" ht="26.25" customHeight="1" x14ac:dyDescent="0.2">
      <c r="A113" s="13"/>
      <c r="B113" s="73"/>
      <c r="C113" s="140" t="s">
        <v>7604</v>
      </c>
      <c r="D113" s="141" t="s">
        <v>69</v>
      </c>
      <c r="E113" s="142">
        <v>44499</v>
      </c>
      <c r="F113" s="143" t="s">
        <v>523</v>
      </c>
      <c r="G113" s="142">
        <v>44500</v>
      </c>
      <c r="H113" s="144" t="s">
        <v>7189</v>
      </c>
      <c r="I113" s="145">
        <v>40</v>
      </c>
      <c r="J113" s="145">
        <v>24</v>
      </c>
      <c r="K113" s="145">
        <v>10</v>
      </c>
      <c r="L113" s="145">
        <v>3</v>
      </c>
      <c r="M113" s="146">
        <v>2.4</v>
      </c>
      <c r="N113" s="147">
        <v>3</v>
      </c>
      <c r="O113" s="63">
        <v>2530</v>
      </c>
      <c r="P113" s="64">
        <f>Table22457891011234567891011121314151617181920212223242526272829303132333435363738394041424344454647484950515253545556285758[[#This Row],[PEMBULATAN]]*O113</f>
        <v>7590</v>
      </c>
    </row>
    <row r="114" spans="1:16" ht="26.25" customHeight="1" x14ac:dyDescent="0.2">
      <c r="A114" s="13"/>
      <c r="B114" s="73"/>
      <c r="C114" s="140" t="s">
        <v>7605</v>
      </c>
      <c r="D114" s="141" t="s">
        <v>69</v>
      </c>
      <c r="E114" s="142">
        <v>44499</v>
      </c>
      <c r="F114" s="143" t="s">
        <v>523</v>
      </c>
      <c r="G114" s="142">
        <v>44500</v>
      </c>
      <c r="H114" s="144" t="s">
        <v>7189</v>
      </c>
      <c r="I114" s="145">
        <v>61</v>
      </c>
      <c r="J114" s="145">
        <v>40</v>
      </c>
      <c r="K114" s="145">
        <v>18</v>
      </c>
      <c r="L114" s="145">
        <v>5</v>
      </c>
      <c r="M114" s="146">
        <v>10.98</v>
      </c>
      <c r="N114" s="147">
        <v>10.98</v>
      </c>
      <c r="O114" s="63">
        <v>2530</v>
      </c>
      <c r="P114" s="64">
        <f>Table22457891011234567891011121314151617181920212223242526272829303132333435363738394041424344454647484950515253545556285758[[#This Row],[PEMBULATAN]]*O114</f>
        <v>27779.4</v>
      </c>
    </row>
    <row r="115" spans="1:16" ht="26.25" customHeight="1" x14ac:dyDescent="0.2">
      <c r="A115" s="13"/>
      <c r="B115" s="73"/>
      <c r="C115" s="140" t="s">
        <v>7606</v>
      </c>
      <c r="D115" s="141" t="s">
        <v>69</v>
      </c>
      <c r="E115" s="142">
        <v>44499</v>
      </c>
      <c r="F115" s="143" t="s">
        <v>523</v>
      </c>
      <c r="G115" s="142">
        <v>44500</v>
      </c>
      <c r="H115" s="144" t="s">
        <v>7189</v>
      </c>
      <c r="I115" s="145">
        <v>95</v>
      </c>
      <c r="J115" s="145">
        <v>64</v>
      </c>
      <c r="K115" s="145">
        <v>28</v>
      </c>
      <c r="L115" s="145">
        <v>29</v>
      </c>
      <c r="M115" s="146">
        <v>42.56</v>
      </c>
      <c r="N115" s="147">
        <v>42.56</v>
      </c>
      <c r="O115" s="63">
        <v>2530</v>
      </c>
      <c r="P115" s="64">
        <f>Table22457891011234567891011121314151617181920212223242526272829303132333435363738394041424344454647484950515253545556285758[[#This Row],[PEMBULATAN]]*O115</f>
        <v>107676.8</v>
      </c>
    </row>
    <row r="116" spans="1:16" ht="26.25" customHeight="1" x14ac:dyDescent="0.2">
      <c r="A116" s="13"/>
      <c r="B116" s="73"/>
      <c r="C116" s="140" t="s">
        <v>7607</v>
      </c>
      <c r="D116" s="141" t="s">
        <v>69</v>
      </c>
      <c r="E116" s="142">
        <v>44499</v>
      </c>
      <c r="F116" s="143" t="s">
        <v>523</v>
      </c>
      <c r="G116" s="142">
        <v>44500</v>
      </c>
      <c r="H116" s="144" t="s">
        <v>7189</v>
      </c>
      <c r="I116" s="145">
        <v>96</v>
      </c>
      <c r="J116" s="145">
        <v>58</v>
      </c>
      <c r="K116" s="145">
        <v>30</v>
      </c>
      <c r="L116" s="145">
        <v>12</v>
      </c>
      <c r="M116" s="146">
        <v>41.76</v>
      </c>
      <c r="N116" s="147">
        <v>41.76</v>
      </c>
      <c r="O116" s="63">
        <v>2530</v>
      </c>
      <c r="P116" s="64">
        <f>Table22457891011234567891011121314151617181920212223242526272829303132333435363738394041424344454647484950515253545556285758[[#This Row],[PEMBULATAN]]*O116</f>
        <v>105652.79999999999</v>
      </c>
    </row>
    <row r="117" spans="1:16" ht="26.25" customHeight="1" x14ac:dyDescent="0.2">
      <c r="A117" s="13"/>
      <c r="B117" s="73"/>
      <c r="C117" s="140" t="s">
        <v>7608</v>
      </c>
      <c r="D117" s="141" t="s">
        <v>69</v>
      </c>
      <c r="E117" s="142">
        <v>44499</v>
      </c>
      <c r="F117" s="143" t="s">
        <v>523</v>
      </c>
      <c r="G117" s="142">
        <v>44500</v>
      </c>
      <c r="H117" s="144" t="s">
        <v>7189</v>
      </c>
      <c r="I117" s="145">
        <v>50</v>
      </c>
      <c r="J117" s="145">
        <v>34</v>
      </c>
      <c r="K117" s="145">
        <v>18</v>
      </c>
      <c r="L117" s="145">
        <v>3</v>
      </c>
      <c r="M117" s="146">
        <v>7.65</v>
      </c>
      <c r="N117" s="147">
        <v>7.65</v>
      </c>
      <c r="O117" s="63">
        <v>2530</v>
      </c>
      <c r="P117" s="64">
        <f>Table22457891011234567891011121314151617181920212223242526272829303132333435363738394041424344454647484950515253545556285758[[#This Row],[PEMBULATAN]]*O117</f>
        <v>19354.5</v>
      </c>
    </row>
    <row r="118" spans="1:16" ht="26.25" customHeight="1" x14ac:dyDescent="0.2">
      <c r="A118" s="13"/>
      <c r="B118" s="73"/>
      <c r="C118" s="140" t="s">
        <v>7609</v>
      </c>
      <c r="D118" s="141" t="s">
        <v>69</v>
      </c>
      <c r="E118" s="142">
        <v>44499</v>
      </c>
      <c r="F118" s="143" t="s">
        <v>523</v>
      </c>
      <c r="G118" s="142">
        <v>44500</v>
      </c>
      <c r="H118" s="144" t="s">
        <v>7189</v>
      </c>
      <c r="I118" s="145">
        <v>96</v>
      </c>
      <c r="J118" s="145">
        <v>51</v>
      </c>
      <c r="K118" s="145">
        <v>30</v>
      </c>
      <c r="L118" s="145">
        <v>16</v>
      </c>
      <c r="M118" s="146">
        <v>36.72</v>
      </c>
      <c r="N118" s="147">
        <v>36.72</v>
      </c>
      <c r="O118" s="63">
        <v>2530</v>
      </c>
      <c r="P118" s="64">
        <f>Table22457891011234567891011121314151617181920212223242526272829303132333435363738394041424344454647484950515253545556285758[[#This Row],[PEMBULATAN]]*O118</f>
        <v>92901.599999999991</v>
      </c>
    </row>
    <row r="119" spans="1:16" ht="26.25" customHeight="1" x14ac:dyDescent="0.2">
      <c r="A119" s="13"/>
      <c r="B119" s="73"/>
      <c r="C119" s="140" t="s">
        <v>7610</v>
      </c>
      <c r="D119" s="141" t="s">
        <v>69</v>
      </c>
      <c r="E119" s="142">
        <v>44499</v>
      </c>
      <c r="F119" s="143" t="s">
        <v>523</v>
      </c>
      <c r="G119" s="142">
        <v>44500</v>
      </c>
      <c r="H119" s="144" t="s">
        <v>7189</v>
      </c>
      <c r="I119" s="145">
        <v>92</v>
      </c>
      <c r="J119" s="145">
        <v>31</v>
      </c>
      <c r="K119" s="145">
        <v>30</v>
      </c>
      <c r="L119" s="145">
        <v>31</v>
      </c>
      <c r="M119" s="146">
        <v>21.39</v>
      </c>
      <c r="N119" s="147">
        <v>31</v>
      </c>
      <c r="O119" s="63">
        <v>2530</v>
      </c>
      <c r="P119" s="64">
        <f>Table22457891011234567891011121314151617181920212223242526272829303132333435363738394041424344454647484950515253545556285758[[#This Row],[PEMBULATAN]]*O119</f>
        <v>78430</v>
      </c>
    </row>
    <row r="120" spans="1:16" ht="26.25" customHeight="1" x14ac:dyDescent="0.2">
      <c r="A120" s="13"/>
      <c r="B120" s="73"/>
      <c r="C120" s="140" t="s">
        <v>7611</v>
      </c>
      <c r="D120" s="141" t="s">
        <v>69</v>
      </c>
      <c r="E120" s="142">
        <v>44499</v>
      </c>
      <c r="F120" s="143" t="s">
        <v>523</v>
      </c>
      <c r="G120" s="142">
        <v>44500</v>
      </c>
      <c r="H120" s="144" t="s">
        <v>7189</v>
      </c>
      <c r="I120" s="145">
        <v>80</v>
      </c>
      <c r="J120" s="145">
        <v>51</v>
      </c>
      <c r="K120" s="145">
        <v>20</v>
      </c>
      <c r="L120" s="145">
        <v>10</v>
      </c>
      <c r="M120" s="146">
        <v>20.399999999999999</v>
      </c>
      <c r="N120" s="147">
        <v>21</v>
      </c>
      <c r="O120" s="63">
        <v>2530</v>
      </c>
      <c r="P120" s="64">
        <f>Table22457891011234567891011121314151617181920212223242526272829303132333435363738394041424344454647484950515253545556285758[[#This Row],[PEMBULATAN]]*O120</f>
        <v>53130</v>
      </c>
    </row>
    <row r="121" spans="1:16" ht="26.25" customHeight="1" x14ac:dyDescent="0.2">
      <c r="A121" s="13"/>
      <c r="B121" s="73"/>
      <c r="C121" s="140" t="s">
        <v>7612</v>
      </c>
      <c r="D121" s="141" t="s">
        <v>69</v>
      </c>
      <c r="E121" s="142">
        <v>44499</v>
      </c>
      <c r="F121" s="143" t="s">
        <v>523</v>
      </c>
      <c r="G121" s="142">
        <v>44500</v>
      </c>
      <c r="H121" s="144" t="s">
        <v>7189</v>
      </c>
      <c r="I121" s="145">
        <v>68</v>
      </c>
      <c r="J121" s="145">
        <v>36</v>
      </c>
      <c r="K121" s="145">
        <v>10</v>
      </c>
      <c r="L121" s="145">
        <v>4</v>
      </c>
      <c r="M121" s="146">
        <v>6.12</v>
      </c>
      <c r="N121" s="147">
        <v>6.12</v>
      </c>
      <c r="O121" s="63">
        <v>2530</v>
      </c>
      <c r="P121" s="64">
        <f>Table22457891011234567891011121314151617181920212223242526272829303132333435363738394041424344454647484950515253545556285758[[#This Row],[PEMBULATAN]]*O121</f>
        <v>15483.6</v>
      </c>
    </row>
    <row r="122" spans="1:16" ht="26.25" customHeight="1" x14ac:dyDescent="0.2">
      <c r="A122" s="13"/>
      <c r="B122" s="73"/>
      <c r="C122" s="140" t="s">
        <v>7613</v>
      </c>
      <c r="D122" s="141" t="s">
        <v>69</v>
      </c>
      <c r="E122" s="142">
        <v>44499</v>
      </c>
      <c r="F122" s="143" t="s">
        <v>523</v>
      </c>
      <c r="G122" s="142">
        <v>44500</v>
      </c>
      <c r="H122" s="144" t="s">
        <v>7189</v>
      </c>
      <c r="I122" s="145">
        <v>68</v>
      </c>
      <c r="J122" s="145">
        <v>40</v>
      </c>
      <c r="K122" s="145">
        <v>32</v>
      </c>
      <c r="L122" s="145">
        <v>6</v>
      </c>
      <c r="M122" s="146">
        <v>21.76</v>
      </c>
      <c r="N122" s="147">
        <v>21.76</v>
      </c>
      <c r="O122" s="63">
        <v>2530</v>
      </c>
      <c r="P122" s="64">
        <f>Table22457891011234567891011121314151617181920212223242526272829303132333435363738394041424344454647484950515253545556285758[[#This Row],[PEMBULATAN]]*O122</f>
        <v>55052.800000000003</v>
      </c>
    </row>
    <row r="123" spans="1:16" ht="26.25" customHeight="1" x14ac:dyDescent="0.2">
      <c r="A123" s="13"/>
      <c r="B123" s="73"/>
      <c r="C123" s="140" t="s">
        <v>7614</v>
      </c>
      <c r="D123" s="141" t="s">
        <v>69</v>
      </c>
      <c r="E123" s="142">
        <v>44499</v>
      </c>
      <c r="F123" s="143" t="s">
        <v>523</v>
      </c>
      <c r="G123" s="142">
        <v>44500</v>
      </c>
      <c r="H123" s="144" t="s">
        <v>7189</v>
      </c>
      <c r="I123" s="145">
        <v>82</v>
      </c>
      <c r="J123" s="145">
        <v>57</v>
      </c>
      <c r="K123" s="145">
        <v>40</v>
      </c>
      <c r="L123" s="145">
        <v>11</v>
      </c>
      <c r="M123" s="146">
        <v>46.74</v>
      </c>
      <c r="N123" s="147">
        <v>46.74</v>
      </c>
      <c r="O123" s="63">
        <v>2530</v>
      </c>
      <c r="P123" s="64">
        <f>Table22457891011234567891011121314151617181920212223242526272829303132333435363738394041424344454647484950515253545556285758[[#This Row],[PEMBULATAN]]*O123</f>
        <v>118252.20000000001</v>
      </c>
    </row>
    <row r="124" spans="1:16" ht="26.25" customHeight="1" x14ac:dyDescent="0.2">
      <c r="A124" s="13"/>
      <c r="B124" s="73"/>
      <c r="C124" s="140" t="s">
        <v>7615</v>
      </c>
      <c r="D124" s="141" t="s">
        <v>69</v>
      </c>
      <c r="E124" s="142">
        <v>44499</v>
      </c>
      <c r="F124" s="143" t="s">
        <v>523</v>
      </c>
      <c r="G124" s="142">
        <v>44500</v>
      </c>
      <c r="H124" s="144" t="s">
        <v>7189</v>
      </c>
      <c r="I124" s="145">
        <v>73</v>
      </c>
      <c r="J124" s="145">
        <v>54</v>
      </c>
      <c r="K124" s="145">
        <v>24</v>
      </c>
      <c r="L124" s="145">
        <v>9</v>
      </c>
      <c r="M124" s="146">
        <v>23.652000000000001</v>
      </c>
      <c r="N124" s="147">
        <v>23.652000000000001</v>
      </c>
      <c r="O124" s="63">
        <v>2530</v>
      </c>
      <c r="P124" s="64">
        <f>Table22457891011234567891011121314151617181920212223242526272829303132333435363738394041424344454647484950515253545556285758[[#This Row],[PEMBULATAN]]*O124</f>
        <v>59839.560000000005</v>
      </c>
    </row>
    <row r="125" spans="1:16" ht="26.25" customHeight="1" x14ac:dyDescent="0.2">
      <c r="A125" s="13"/>
      <c r="B125" s="73"/>
      <c r="C125" s="140" t="s">
        <v>7616</v>
      </c>
      <c r="D125" s="141" t="s">
        <v>69</v>
      </c>
      <c r="E125" s="142">
        <v>44499</v>
      </c>
      <c r="F125" s="143" t="s">
        <v>523</v>
      </c>
      <c r="G125" s="142">
        <v>44500</v>
      </c>
      <c r="H125" s="144" t="s">
        <v>7189</v>
      </c>
      <c r="I125" s="145">
        <v>101</v>
      </c>
      <c r="J125" s="145">
        <v>61</v>
      </c>
      <c r="K125" s="145">
        <v>33</v>
      </c>
      <c r="L125" s="145">
        <v>25</v>
      </c>
      <c r="M125" s="146">
        <v>50.828249999999997</v>
      </c>
      <c r="N125" s="147">
        <v>50.828249999999997</v>
      </c>
      <c r="O125" s="63">
        <v>2530</v>
      </c>
      <c r="P125" s="64">
        <f>Table22457891011234567891011121314151617181920212223242526272829303132333435363738394041424344454647484950515253545556285758[[#This Row],[PEMBULATAN]]*O125</f>
        <v>128595.47249999999</v>
      </c>
    </row>
    <row r="126" spans="1:16" ht="26.25" customHeight="1" x14ac:dyDescent="0.2">
      <c r="A126" s="13"/>
      <c r="B126" s="73"/>
      <c r="C126" s="140" t="s">
        <v>7617</v>
      </c>
      <c r="D126" s="141" t="s">
        <v>69</v>
      </c>
      <c r="E126" s="142">
        <v>44499</v>
      </c>
      <c r="F126" s="143" t="s">
        <v>523</v>
      </c>
      <c r="G126" s="142">
        <v>44500</v>
      </c>
      <c r="H126" s="144" t="s">
        <v>7189</v>
      </c>
      <c r="I126" s="145">
        <v>98</v>
      </c>
      <c r="J126" s="145">
        <v>64</v>
      </c>
      <c r="K126" s="145">
        <v>36</v>
      </c>
      <c r="L126" s="145">
        <v>33</v>
      </c>
      <c r="M126" s="146">
        <v>56.448</v>
      </c>
      <c r="N126" s="147">
        <v>57</v>
      </c>
      <c r="O126" s="63">
        <v>2530</v>
      </c>
      <c r="P126" s="64">
        <f>Table22457891011234567891011121314151617181920212223242526272829303132333435363738394041424344454647484950515253545556285758[[#This Row],[PEMBULATAN]]*O126</f>
        <v>144210</v>
      </c>
    </row>
    <row r="127" spans="1:16" ht="26.25" customHeight="1" x14ac:dyDescent="0.2">
      <c r="A127" s="13"/>
      <c r="B127" s="73"/>
      <c r="C127" s="140" t="s">
        <v>7618</v>
      </c>
      <c r="D127" s="141" t="s">
        <v>69</v>
      </c>
      <c r="E127" s="142">
        <v>44499</v>
      </c>
      <c r="F127" s="143" t="s">
        <v>523</v>
      </c>
      <c r="G127" s="142">
        <v>44500</v>
      </c>
      <c r="H127" s="144" t="s">
        <v>7189</v>
      </c>
      <c r="I127" s="145">
        <v>82</v>
      </c>
      <c r="J127" s="145">
        <v>51</v>
      </c>
      <c r="K127" s="145">
        <v>33</v>
      </c>
      <c r="L127" s="145">
        <v>21</v>
      </c>
      <c r="M127" s="146">
        <v>34.5015</v>
      </c>
      <c r="N127" s="147">
        <v>34.5015</v>
      </c>
      <c r="O127" s="63">
        <v>2530</v>
      </c>
      <c r="P127" s="64">
        <f>Table22457891011234567891011121314151617181920212223242526272829303132333435363738394041424344454647484950515253545556285758[[#This Row],[PEMBULATAN]]*O127</f>
        <v>87288.794999999998</v>
      </c>
    </row>
    <row r="128" spans="1:16" ht="26.25" customHeight="1" x14ac:dyDescent="0.2">
      <c r="A128" s="13"/>
      <c r="B128" s="73"/>
      <c r="C128" s="140" t="s">
        <v>7619</v>
      </c>
      <c r="D128" s="141" t="s">
        <v>69</v>
      </c>
      <c r="E128" s="142">
        <v>44499</v>
      </c>
      <c r="F128" s="143" t="s">
        <v>523</v>
      </c>
      <c r="G128" s="142">
        <v>44500</v>
      </c>
      <c r="H128" s="144" t="s">
        <v>7189</v>
      </c>
      <c r="I128" s="145">
        <v>83</v>
      </c>
      <c r="J128" s="145">
        <v>53</v>
      </c>
      <c r="K128" s="145">
        <v>25</v>
      </c>
      <c r="L128" s="145">
        <v>4</v>
      </c>
      <c r="M128" s="146">
        <v>27.493749999999999</v>
      </c>
      <c r="N128" s="147">
        <v>28</v>
      </c>
      <c r="O128" s="63">
        <v>2530</v>
      </c>
      <c r="P128" s="64">
        <f>Table22457891011234567891011121314151617181920212223242526272829303132333435363738394041424344454647484950515253545556285758[[#This Row],[PEMBULATAN]]*O128</f>
        <v>70840</v>
      </c>
    </row>
    <row r="129" spans="1:16" ht="26.25" customHeight="1" x14ac:dyDescent="0.2">
      <c r="A129" s="13"/>
      <c r="B129" s="73"/>
      <c r="C129" s="140" t="s">
        <v>7620</v>
      </c>
      <c r="D129" s="141" t="s">
        <v>69</v>
      </c>
      <c r="E129" s="142">
        <v>44499</v>
      </c>
      <c r="F129" s="143" t="s">
        <v>523</v>
      </c>
      <c r="G129" s="142">
        <v>44500</v>
      </c>
      <c r="H129" s="144" t="s">
        <v>7189</v>
      </c>
      <c r="I129" s="145">
        <v>93</v>
      </c>
      <c r="J129" s="145">
        <v>57</v>
      </c>
      <c r="K129" s="145">
        <v>33</v>
      </c>
      <c r="L129" s="145">
        <v>24</v>
      </c>
      <c r="M129" s="146">
        <v>43.733249999999998</v>
      </c>
      <c r="N129" s="147">
        <v>43.733249999999998</v>
      </c>
      <c r="O129" s="63">
        <v>2530</v>
      </c>
      <c r="P129" s="64">
        <f>Table22457891011234567891011121314151617181920212223242526272829303132333435363738394041424344454647484950515253545556285758[[#This Row],[PEMBULATAN]]*O129</f>
        <v>110645.1225</v>
      </c>
    </row>
    <row r="130" spans="1:16" ht="26.25" customHeight="1" x14ac:dyDescent="0.2">
      <c r="A130" s="13"/>
      <c r="B130" s="73"/>
      <c r="C130" s="140" t="s">
        <v>7621</v>
      </c>
      <c r="D130" s="141" t="s">
        <v>69</v>
      </c>
      <c r="E130" s="142">
        <v>44499</v>
      </c>
      <c r="F130" s="143" t="s">
        <v>523</v>
      </c>
      <c r="G130" s="142">
        <v>44500</v>
      </c>
      <c r="H130" s="144" t="s">
        <v>7189</v>
      </c>
      <c r="I130" s="145">
        <v>71</v>
      </c>
      <c r="J130" s="145">
        <v>62</v>
      </c>
      <c r="K130" s="145">
        <v>23</v>
      </c>
      <c r="L130" s="145">
        <v>6</v>
      </c>
      <c r="M130" s="146">
        <v>25.311499999999999</v>
      </c>
      <c r="N130" s="147">
        <v>26</v>
      </c>
      <c r="O130" s="63">
        <v>2530</v>
      </c>
      <c r="P130" s="64">
        <f>Table22457891011234567891011121314151617181920212223242526272829303132333435363738394041424344454647484950515253545556285758[[#This Row],[PEMBULATAN]]*O130</f>
        <v>65780</v>
      </c>
    </row>
    <row r="131" spans="1:16" ht="26.25" customHeight="1" x14ac:dyDescent="0.2">
      <c r="A131" s="13"/>
      <c r="B131" s="73"/>
      <c r="C131" s="140" t="s">
        <v>7622</v>
      </c>
      <c r="D131" s="141" t="s">
        <v>69</v>
      </c>
      <c r="E131" s="142">
        <v>44499</v>
      </c>
      <c r="F131" s="143" t="s">
        <v>523</v>
      </c>
      <c r="G131" s="142">
        <v>44500</v>
      </c>
      <c r="H131" s="144" t="s">
        <v>7189</v>
      </c>
      <c r="I131" s="145">
        <v>68</v>
      </c>
      <c r="J131" s="145">
        <v>62</v>
      </c>
      <c r="K131" s="145">
        <v>22</v>
      </c>
      <c r="L131" s="145">
        <v>12</v>
      </c>
      <c r="M131" s="146">
        <v>23.187999999999999</v>
      </c>
      <c r="N131" s="147">
        <v>23.187999999999999</v>
      </c>
      <c r="O131" s="63">
        <v>2530</v>
      </c>
      <c r="P131" s="64">
        <f>Table22457891011234567891011121314151617181920212223242526272829303132333435363738394041424344454647484950515253545556285758[[#This Row],[PEMBULATAN]]*O131</f>
        <v>58665.64</v>
      </c>
    </row>
    <row r="132" spans="1:16" ht="26.25" customHeight="1" x14ac:dyDescent="0.2">
      <c r="A132" s="13"/>
      <c r="B132" s="73"/>
      <c r="C132" s="140" t="s">
        <v>7623</v>
      </c>
      <c r="D132" s="141" t="s">
        <v>69</v>
      </c>
      <c r="E132" s="142">
        <v>44499</v>
      </c>
      <c r="F132" s="143" t="s">
        <v>523</v>
      </c>
      <c r="G132" s="142">
        <v>44500</v>
      </c>
      <c r="H132" s="144" t="s">
        <v>7189</v>
      </c>
      <c r="I132" s="145">
        <v>71</v>
      </c>
      <c r="J132" s="145">
        <v>60</v>
      </c>
      <c r="K132" s="145">
        <v>27</v>
      </c>
      <c r="L132" s="145">
        <v>8</v>
      </c>
      <c r="M132" s="146">
        <v>28.754999999999999</v>
      </c>
      <c r="N132" s="147">
        <v>28.754999999999999</v>
      </c>
      <c r="O132" s="63">
        <v>2530</v>
      </c>
      <c r="P132" s="64">
        <f>Table22457891011234567891011121314151617181920212223242526272829303132333435363738394041424344454647484950515253545556285758[[#This Row],[PEMBULATAN]]*O132</f>
        <v>72750.149999999994</v>
      </c>
    </row>
    <row r="133" spans="1:16" ht="26.25" customHeight="1" x14ac:dyDescent="0.2">
      <c r="A133" s="13"/>
      <c r="B133" s="73"/>
      <c r="C133" s="140" t="s">
        <v>7624</v>
      </c>
      <c r="D133" s="141" t="s">
        <v>69</v>
      </c>
      <c r="E133" s="142">
        <v>44499</v>
      </c>
      <c r="F133" s="143" t="s">
        <v>523</v>
      </c>
      <c r="G133" s="142">
        <v>44500</v>
      </c>
      <c r="H133" s="144" t="s">
        <v>7189</v>
      </c>
      <c r="I133" s="145">
        <v>77</v>
      </c>
      <c r="J133" s="145">
        <v>62</v>
      </c>
      <c r="K133" s="145">
        <v>24</v>
      </c>
      <c r="L133" s="145">
        <v>14</v>
      </c>
      <c r="M133" s="146">
        <v>28.643999999999998</v>
      </c>
      <c r="N133" s="147">
        <v>28.643999999999998</v>
      </c>
      <c r="O133" s="63">
        <v>2530</v>
      </c>
      <c r="P133" s="64">
        <f>Table22457891011234567891011121314151617181920212223242526272829303132333435363738394041424344454647484950515253545556285758[[#This Row],[PEMBULATAN]]*O133</f>
        <v>72469.319999999992</v>
      </c>
    </row>
    <row r="134" spans="1:16" ht="26.25" customHeight="1" x14ac:dyDescent="0.2">
      <c r="A134" s="13"/>
      <c r="B134" s="73"/>
      <c r="C134" s="140" t="s">
        <v>7625</v>
      </c>
      <c r="D134" s="141" t="s">
        <v>69</v>
      </c>
      <c r="E134" s="142">
        <v>44499</v>
      </c>
      <c r="F134" s="143" t="s">
        <v>523</v>
      </c>
      <c r="G134" s="142">
        <v>44500</v>
      </c>
      <c r="H134" s="144" t="s">
        <v>7189</v>
      </c>
      <c r="I134" s="145">
        <v>82</v>
      </c>
      <c r="J134" s="145">
        <v>62</v>
      </c>
      <c r="K134" s="145">
        <v>25</v>
      </c>
      <c r="L134" s="145">
        <v>15</v>
      </c>
      <c r="M134" s="146">
        <v>31.774999999999999</v>
      </c>
      <c r="N134" s="147">
        <v>31.774999999999999</v>
      </c>
      <c r="O134" s="63">
        <v>2530</v>
      </c>
      <c r="P134" s="64">
        <f>Table22457891011234567891011121314151617181920212223242526272829303132333435363738394041424344454647484950515253545556285758[[#This Row],[PEMBULATAN]]*O134</f>
        <v>80390.75</v>
      </c>
    </row>
    <row r="135" spans="1:16" ht="26.25" customHeight="1" x14ac:dyDescent="0.2">
      <c r="A135" s="13"/>
      <c r="B135" s="73"/>
      <c r="C135" s="140" t="s">
        <v>7626</v>
      </c>
      <c r="D135" s="141" t="s">
        <v>69</v>
      </c>
      <c r="E135" s="142">
        <v>44499</v>
      </c>
      <c r="F135" s="143" t="s">
        <v>523</v>
      </c>
      <c r="G135" s="142">
        <v>44500</v>
      </c>
      <c r="H135" s="144" t="s">
        <v>7189</v>
      </c>
      <c r="I135" s="145">
        <v>92</v>
      </c>
      <c r="J135" s="145">
        <v>35</v>
      </c>
      <c r="K135" s="145">
        <v>8</v>
      </c>
      <c r="L135" s="145">
        <v>4</v>
      </c>
      <c r="M135" s="146">
        <v>6.44</v>
      </c>
      <c r="N135" s="147">
        <v>7</v>
      </c>
      <c r="O135" s="63">
        <v>2530</v>
      </c>
      <c r="P135" s="64">
        <f>Table22457891011234567891011121314151617181920212223242526272829303132333435363738394041424344454647484950515253545556285758[[#This Row],[PEMBULATAN]]*O135</f>
        <v>17710</v>
      </c>
    </row>
    <row r="136" spans="1:16" ht="26.25" customHeight="1" x14ac:dyDescent="0.2">
      <c r="A136" s="13"/>
      <c r="B136" s="73"/>
      <c r="C136" s="140" t="s">
        <v>7627</v>
      </c>
      <c r="D136" s="141" t="s">
        <v>69</v>
      </c>
      <c r="E136" s="142">
        <v>44499</v>
      </c>
      <c r="F136" s="143" t="s">
        <v>523</v>
      </c>
      <c r="G136" s="142">
        <v>44500</v>
      </c>
      <c r="H136" s="144" t="s">
        <v>7189</v>
      </c>
      <c r="I136" s="145">
        <v>48</v>
      </c>
      <c r="J136" s="145">
        <v>34</v>
      </c>
      <c r="K136" s="145">
        <v>20</v>
      </c>
      <c r="L136" s="145">
        <v>4</v>
      </c>
      <c r="M136" s="146">
        <v>8.16</v>
      </c>
      <c r="N136" s="147">
        <v>8.16</v>
      </c>
      <c r="O136" s="63">
        <v>2530</v>
      </c>
      <c r="P136" s="64">
        <f>Table22457891011234567891011121314151617181920212223242526272829303132333435363738394041424344454647484950515253545556285758[[#This Row],[PEMBULATAN]]*O136</f>
        <v>20644.8</v>
      </c>
    </row>
    <row r="137" spans="1:16" ht="26.25" customHeight="1" x14ac:dyDescent="0.2">
      <c r="A137" s="13"/>
      <c r="B137" s="73"/>
      <c r="C137" s="140" t="s">
        <v>7628</v>
      </c>
      <c r="D137" s="141" t="s">
        <v>69</v>
      </c>
      <c r="E137" s="142">
        <v>44499</v>
      </c>
      <c r="F137" s="143" t="s">
        <v>523</v>
      </c>
      <c r="G137" s="142">
        <v>44500</v>
      </c>
      <c r="H137" s="144" t="s">
        <v>7189</v>
      </c>
      <c r="I137" s="145">
        <v>100</v>
      </c>
      <c r="J137" s="145">
        <v>24</v>
      </c>
      <c r="K137" s="145">
        <v>18</v>
      </c>
      <c r="L137" s="145">
        <v>13</v>
      </c>
      <c r="M137" s="146">
        <v>10.8</v>
      </c>
      <c r="N137" s="147">
        <v>13</v>
      </c>
      <c r="O137" s="63">
        <v>2530</v>
      </c>
      <c r="P137" s="64">
        <f>Table22457891011234567891011121314151617181920212223242526272829303132333435363738394041424344454647484950515253545556285758[[#This Row],[PEMBULATAN]]*O137</f>
        <v>32890</v>
      </c>
    </row>
    <row r="138" spans="1:16" ht="26.25" customHeight="1" x14ac:dyDescent="0.2">
      <c r="A138" s="13"/>
      <c r="B138" s="73"/>
      <c r="C138" s="140" t="s">
        <v>7629</v>
      </c>
      <c r="D138" s="141" t="s">
        <v>69</v>
      </c>
      <c r="E138" s="142">
        <v>44499</v>
      </c>
      <c r="F138" s="143" t="s">
        <v>523</v>
      </c>
      <c r="G138" s="142">
        <v>44500</v>
      </c>
      <c r="H138" s="144" t="s">
        <v>7189</v>
      </c>
      <c r="I138" s="145">
        <v>67</v>
      </c>
      <c r="J138" s="145">
        <v>37</v>
      </c>
      <c r="K138" s="145">
        <v>18</v>
      </c>
      <c r="L138" s="145">
        <v>5</v>
      </c>
      <c r="M138" s="146">
        <v>11.1555</v>
      </c>
      <c r="N138" s="147">
        <v>11.1555</v>
      </c>
      <c r="O138" s="63">
        <v>2530</v>
      </c>
      <c r="P138" s="64">
        <f>Table22457891011234567891011121314151617181920212223242526272829303132333435363738394041424344454647484950515253545556285758[[#This Row],[PEMBULATAN]]*O138</f>
        <v>28223.415000000001</v>
      </c>
    </row>
    <row r="139" spans="1:16" ht="26.25" customHeight="1" x14ac:dyDescent="0.2">
      <c r="A139" s="13"/>
      <c r="B139" s="73"/>
      <c r="C139" s="140" t="s">
        <v>7630</v>
      </c>
      <c r="D139" s="141" t="s">
        <v>69</v>
      </c>
      <c r="E139" s="142">
        <v>44499</v>
      </c>
      <c r="F139" s="143" t="s">
        <v>523</v>
      </c>
      <c r="G139" s="142">
        <v>44500</v>
      </c>
      <c r="H139" s="144" t="s">
        <v>7189</v>
      </c>
      <c r="I139" s="145">
        <v>63</v>
      </c>
      <c r="J139" s="145">
        <v>63</v>
      </c>
      <c r="K139" s="145">
        <v>10</v>
      </c>
      <c r="L139" s="145">
        <v>5</v>
      </c>
      <c r="M139" s="146">
        <v>9.9224999999999994</v>
      </c>
      <c r="N139" s="147">
        <v>9.9224999999999994</v>
      </c>
      <c r="O139" s="63">
        <v>2530</v>
      </c>
      <c r="P139" s="64">
        <f>Table22457891011234567891011121314151617181920212223242526272829303132333435363738394041424344454647484950515253545556285758[[#This Row],[PEMBULATAN]]*O139</f>
        <v>25103.924999999999</v>
      </c>
    </row>
    <row r="140" spans="1:16" ht="26.25" customHeight="1" x14ac:dyDescent="0.2">
      <c r="A140" s="13"/>
      <c r="B140" s="73"/>
      <c r="C140" s="140" t="s">
        <v>7631</v>
      </c>
      <c r="D140" s="141" t="s">
        <v>69</v>
      </c>
      <c r="E140" s="142">
        <v>44499</v>
      </c>
      <c r="F140" s="143" t="s">
        <v>523</v>
      </c>
      <c r="G140" s="142">
        <v>44500</v>
      </c>
      <c r="H140" s="144" t="s">
        <v>7189</v>
      </c>
      <c r="I140" s="145">
        <v>96</v>
      </c>
      <c r="J140" s="145">
        <v>46</v>
      </c>
      <c r="K140" s="145">
        <v>19</v>
      </c>
      <c r="L140" s="145">
        <v>5</v>
      </c>
      <c r="M140" s="146">
        <v>20.975999999999999</v>
      </c>
      <c r="N140" s="147">
        <v>20.975999999999999</v>
      </c>
      <c r="O140" s="63">
        <v>2530</v>
      </c>
      <c r="P140" s="64">
        <f>Table22457891011234567891011121314151617181920212223242526272829303132333435363738394041424344454647484950515253545556285758[[#This Row],[PEMBULATAN]]*O140</f>
        <v>53069.279999999999</v>
      </c>
    </row>
    <row r="141" spans="1:16" ht="26.25" customHeight="1" x14ac:dyDescent="0.2">
      <c r="A141" s="13"/>
      <c r="B141" s="73"/>
      <c r="C141" s="140" t="s">
        <v>7632</v>
      </c>
      <c r="D141" s="141" t="s">
        <v>69</v>
      </c>
      <c r="E141" s="142">
        <v>44499</v>
      </c>
      <c r="F141" s="143" t="s">
        <v>523</v>
      </c>
      <c r="G141" s="142">
        <v>44500</v>
      </c>
      <c r="H141" s="144" t="s">
        <v>7189</v>
      </c>
      <c r="I141" s="145">
        <v>36</v>
      </c>
      <c r="J141" s="145">
        <v>36</v>
      </c>
      <c r="K141" s="145">
        <v>40</v>
      </c>
      <c r="L141" s="145">
        <v>12</v>
      </c>
      <c r="M141" s="146">
        <v>12.96</v>
      </c>
      <c r="N141" s="147">
        <v>12.96</v>
      </c>
      <c r="O141" s="63">
        <v>2530</v>
      </c>
      <c r="P141" s="64">
        <f>Table22457891011234567891011121314151617181920212223242526272829303132333435363738394041424344454647484950515253545556285758[[#This Row],[PEMBULATAN]]*O141</f>
        <v>32788.800000000003</v>
      </c>
    </row>
    <row r="142" spans="1:16" ht="26.25" customHeight="1" x14ac:dyDescent="0.2">
      <c r="A142" s="13"/>
      <c r="B142" s="73"/>
      <c r="C142" s="140" t="s">
        <v>7633</v>
      </c>
      <c r="D142" s="141" t="s">
        <v>69</v>
      </c>
      <c r="E142" s="142">
        <v>44499</v>
      </c>
      <c r="F142" s="143" t="s">
        <v>523</v>
      </c>
      <c r="G142" s="142">
        <v>44500</v>
      </c>
      <c r="H142" s="144" t="s">
        <v>7189</v>
      </c>
      <c r="I142" s="145">
        <v>53</v>
      </c>
      <c r="J142" s="145">
        <v>35</v>
      </c>
      <c r="K142" s="145">
        <v>30</v>
      </c>
      <c r="L142" s="145">
        <v>6</v>
      </c>
      <c r="M142" s="146">
        <v>13.9125</v>
      </c>
      <c r="N142" s="147">
        <v>13.9125</v>
      </c>
      <c r="O142" s="63">
        <v>2530</v>
      </c>
      <c r="P142" s="64">
        <f>Table22457891011234567891011121314151617181920212223242526272829303132333435363738394041424344454647484950515253545556285758[[#This Row],[PEMBULATAN]]*O142</f>
        <v>35198.625</v>
      </c>
    </row>
    <row r="143" spans="1:16" ht="26.25" customHeight="1" x14ac:dyDescent="0.2">
      <c r="A143" s="13"/>
      <c r="B143" s="73"/>
      <c r="C143" s="140" t="s">
        <v>7634</v>
      </c>
      <c r="D143" s="141" t="s">
        <v>69</v>
      </c>
      <c r="E143" s="142">
        <v>44499</v>
      </c>
      <c r="F143" s="143" t="s">
        <v>523</v>
      </c>
      <c r="G143" s="142">
        <v>44500</v>
      </c>
      <c r="H143" s="144" t="s">
        <v>7189</v>
      </c>
      <c r="I143" s="145">
        <v>45</v>
      </c>
      <c r="J143" s="145">
        <v>45</v>
      </c>
      <c r="K143" s="145">
        <v>24</v>
      </c>
      <c r="L143" s="145">
        <v>7</v>
      </c>
      <c r="M143" s="146">
        <v>12.15</v>
      </c>
      <c r="N143" s="147">
        <v>12.15</v>
      </c>
      <c r="O143" s="63">
        <v>2530</v>
      </c>
      <c r="P143" s="64">
        <f>Table22457891011234567891011121314151617181920212223242526272829303132333435363738394041424344454647484950515253545556285758[[#This Row],[PEMBULATAN]]*O143</f>
        <v>30739.5</v>
      </c>
    </row>
    <row r="144" spans="1:16" ht="26.25" customHeight="1" x14ac:dyDescent="0.2">
      <c r="A144" s="13"/>
      <c r="B144" s="73"/>
      <c r="C144" s="140" t="s">
        <v>7635</v>
      </c>
      <c r="D144" s="141" t="s">
        <v>69</v>
      </c>
      <c r="E144" s="142">
        <v>44499</v>
      </c>
      <c r="F144" s="143" t="s">
        <v>523</v>
      </c>
      <c r="G144" s="142">
        <v>44500</v>
      </c>
      <c r="H144" s="144" t="s">
        <v>7189</v>
      </c>
      <c r="I144" s="145">
        <v>70</v>
      </c>
      <c r="J144" s="145">
        <v>53</v>
      </c>
      <c r="K144" s="145">
        <v>25</v>
      </c>
      <c r="L144" s="145">
        <v>8</v>
      </c>
      <c r="M144" s="146">
        <v>23.1875</v>
      </c>
      <c r="N144" s="147">
        <v>23.1875</v>
      </c>
      <c r="O144" s="63">
        <v>2530</v>
      </c>
      <c r="P144" s="64">
        <f>Table22457891011234567891011121314151617181920212223242526272829303132333435363738394041424344454647484950515253545556285758[[#This Row],[PEMBULATAN]]*O144</f>
        <v>58664.375</v>
      </c>
    </row>
    <row r="145" spans="1:16" ht="26.25" customHeight="1" x14ac:dyDescent="0.2">
      <c r="A145" s="13"/>
      <c r="B145" s="73"/>
      <c r="C145" s="140" t="s">
        <v>7636</v>
      </c>
      <c r="D145" s="141" t="s">
        <v>69</v>
      </c>
      <c r="E145" s="142">
        <v>44499</v>
      </c>
      <c r="F145" s="143" t="s">
        <v>523</v>
      </c>
      <c r="G145" s="142">
        <v>44500</v>
      </c>
      <c r="H145" s="144" t="s">
        <v>7189</v>
      </c>
      <c r="I145" s="145">
        <v>111</v>
      </c>
      <c r="J145" s="145">
        <v>50</v>
      </c>
      <c r="K145" s="145">
        <v>32</v>
      </c>
      <c r="L145" s="145">
        <v>6</v>
      </c>
      <c r="M145" s="146">
        <v>44.4</v>
      </c>
      <c r="N145" s="147">
        <v>45</v>
      </c>
      <c r="O145" s="63">
        <v>2530</v>
      </c>
      <c r="P145" s="64">
        <f>Table22457891011234567891011121314151617181920212223242526272829303132333435363738394041424344454647484950515253545556285758[[#This Row],[PEMBULATAN]]*O145</f>
        <v>113850</v>
      </c>
    </row>
    <row r="146" spans="1:16" ht="26.25" customHeight="1" x14ac:dyDescent="0.2">
      <c r="A146" s="13"/>
      <c r="B146" s="73"/>
      <c r="C146" s="140" t="s">
        <v>7637</v>
      </c>
      <c r="D146" s="141" t="s">
        <v>69</v>
      </c>
      <c r="E146" s="142">
        <v>44499</v>
      </c>
      <c r="F146" s="143" t="s">
        <v>523</v>
      </c>
      <c r="G146" s="142">
        <v>44500</v>
      </c>
      <c r="H146" s="144" t="s">
        <v>7189</v>
      </c>
      <c r="I146" s="145">
        <v>60</v>
      </c>
      <c r="J146" s="145">
        <v>40</v>
      </c>
      <c r="K146" s="145">
        <v>27</v>
      </c>
      <c r="L146" s="145">
        <v>6</v>
      </c>
      <c r="M146" s="146">
        <v>16.2</v>
      </c>
      <c r="N146" s="147">
        <v>16.2</v>
      </c>
      <c r="O146" s="63">
        <v>2530</v>
      </c>
      <c r="P146" s="64">
        <f>Table22457891011234567891011121314151617181920212223242526272829303132333435363738394041424344454647484950515253545556285758[[#This Row],[PEMBULATAN]]*O146</f>
        <v>40986</v>
      </c>
    </row>
    <row r="147" spans="1:16" ht="26.25" customHeight="1" x14ac:dyDescent="0.2">
      <c r="A147" s="13"/>
      <c r="B147" s="73"/>
      <c r="C147" s="140" t="s">
        <v>7638</v>
      </c>
      <c r="D147" s="141" t="s">
        <v>69</v>
      </c>
      <c r="E147" s="142">
        <v>44499</v>
      </c>
      <c r="F147" s="143" t="s">
        <v>523</v>
      </c>
      <c r="G147" s="142">
        <v>44500</v>
      </c>
      <c r="H147" s="144" t="s">
        <v>7189</v>
      </c>
      <c r="I147" s="145">
        <v>104</v>
      </c>
      <c r="J147" s="145">
        <v>10</v>
      </c>
      <c r="K147" s="145">
        <v>10</v>
      </c>
      <c r="L147" s="145">
        <v>1</v>
      </c>
      <c r="M147" s="146">
        <v>2.6</v>
      </c>
      <c r="N147" s="147">
        <v>2.6</v>
      </c>
      <c r="O147" s="63">
        <v>2530</v>
      </c>
      <c r="P147" s="64">
        <f>Table22457891011234567891011121314151617181920212223242526272829303132333435363738394041424344454647484950515253545556285758[[#This Row],[PEMBULATAN]]*O147</f>
        <v>6578</v>
      </c>
    </row>
    <row r="148" spans="1:16" ht="26.25" customHeight="1" x14ac:dyDescent="0.2">
      <c r="A148" s="13"/>
      <c r="B148" s="73"/>
      <c r="C148" s="140" t="s">
        <v>7639</v>
      </c>
      <c r="D148" s="141" t="s">
        <v>69</v>
      </c>
      <c r="E148" s="142">
        <v>44499</v>
      </c>
      <c r="F148" s="143" t="s">
        <v>523</v>
      </c>
      <c r="G148" s="142">
        <v>44500</v>
      </c>
      <c r="H148" s="144" t="s">
        <v>7189</v>
      </c>
      <c r="I148" s="145">
        <v>62</v>
      </c>
      <c r="J148" s="145">
        <v>55</v>
      </c>
      <c r="K148" s="145">
        <v>23</v>
      </c>
      <c r="L148" s="145">
        <v>7</v>
      </c>
      <c r="M148" s="146">
        <v>19.607500000000002</v>
      </c>
      <c r="N148" s="147">
        <v>19.607500000000002</v>
      </c>
      <c r="O148" s="63">
        <v>2530</v>
      </c>
      <c r="P148" s="64">
        <f>Table22457891011234567891011121314151617181920212223242526272829303132333435363738394041424344454647484950515253545556285758[[#This Row],[PEMBULATAN]]*O148</f>
        <v>49606.975000000006</v>
      </c>
    </row>
    <row r="149" spans="1:16" ht="26.25" customHeight="1" x14ac:dyDescent="0.2">
      <c r="A149" s="13"/>
      <c r="B149" s="73"/>
      <c r="C149" s="140" t="s">
        <v>7640</v>
      </c>
      <c r="D149" s="141" t="s">
        <v>69</v>
      </c>
      <c r="E149" s="142">
        <v>44499</v>
      </c>
      <c r="F149" s="143" t="s">
        <v>523</v>
      </c>
      <c r="G149" s="142">
        <v>44500</v>
      </c>
      <c r="H149" s="144" t="s">
        <v>7189</v>
      </c>
      <c r="I149" s="145">
        <v>92</v>
      </c>
      <c r="J149" s="145">
        <v>57</v>
      </c>
      <c r="K149" s="145">
        <v>30</v>
      </c>
      <c r="L149" s="145">
        <v>31</v>
      </c>
      <c r="M149" s="146">
        <v>39.33</v>
      </c>
      <c r="N149" s="147">
        <v>40</v>
      </c>
      <c r="O149" s="63">
        <v>2530</v>
      </c>
      <c r="P149" s="64">
        <f>Table22457891011234567891011121314151617181920212223242526272829303132333435363738394041424344454647484950515253545556285758[[#This Row],[PEMBULATAN]]*O149</f>
        <v>101200</v>
      </c>
    </row>
    <row r="150" spans="1:16" ht="26.25" customHeight="1" x14ac:dyDescent="0.2">
      <c r="A150" s="13"/>
      <c r="B150" s="73"/>
      <c r="C150" s="140" t="s">
        <v>7641</v>
      </c>
      <c r="D150" s="141" t="s">
        <v>69</v>
      </c>
      <c r="E150" s="142">
        <v>44499</v>
      </c>
      <c r="F150" s="143" t="s">
        <v>523</v>
      </c>
      <c r="G150" s="142">
        <v>44500</v>
      </c>
      <c r="H150" s="144" t="s">
        <v>7189</v>
      </c>
      <c r="I150" s="145">
        <v>57</v>
      </c>
      <c r="J150" s="145">
        <v>36</v>
      </c>
      <c r="K150" s="145">
        <v>22</v>
      </c>
      <c r="L150" s="145">
        <v>3</v>
      </c>
      <c r="M150" s="146">
        <v>11.286</v>
      </c>
      <c r="N150" s="147">
        <v>11.286</v>
      </c>
      <c r="O150" s="63">
        <v>2530</v>
      </c>
      <c r="P150" s="64">
        <f>Table22457891011234567891011121314151617181920212223242526272829303132333435363738394041424344454647484950515253545556285758[[#This Row],[PEMBULATAN]]*O150</f>
        <v>28553.579999999998</v>
      </c>
    </row>
    <row r="151" spans="1:16" ht="26.25" customHeight="1" x14ac:dyDescent="0.2">
      <c r="A151" s="13"/>
      <c r="B151" s="73"/>
      <c r="C151" s="140" t="s">
        <v>7642</v>
      </c>
      <c r="D151" s="141" t="s">
        <v>69</v>
      </c>
      <c r="E151" s="142">
        <v>44499</v>
      </c>
      <c r="F151" s="143" t="s">
        <v>523</v>
      </c>
      <c r="G151" s="142">
        <v>44500</v>
      </c>
      <c r="H151" s="144" t="s">
        <v>7189</v>
      </c>
      <c r="I151" s="145">
        <v>133</v>
      </c>
      <c r="J151" s="145">
        <v>30</v>
      </c>
      <c r="K151" s="145">
        <v>9</v>
      </c>
      <c r="L151" s="145">
        <v>2</v>
      </c>
      <c r="M151" s="146">
        <v>8.9774999999999991</v>
      </c>
      <c r="N151" s="147">
        <v>8.9774999999999991</v>
      </c>
      <c r="O151" s="63">
        <v>2530</v>
      </c>
      <c r="P151" s="64">
        <f>Table22457891011234567891011121314151617181920212223242526272829303132333435363738394041424344454647484950515253545556285758[[#This Row],[PEMBULATAN]]*O151</f>
        <v>22713.074999999997</v>
      </c>
    </row>
    <row r="152" spans="1:16" ht="26.25" customHeight="1" x14ac:dyDescent="0.2">
      <c r="A152" s="13"/>
      <c r="B152" s="73"/>
      <c r="C152" s="140" t="s">
        <v>7643</v>
      </c>
      <c r="D152" s="141" t="s">
        <v>69</v>
      </c>
      <c r="E152" s="142">
        <v>44499</v>
      </c>
      <c r="F152" s="143" t="s">
        <v>523</v>
      </c>
      <c r="G152" s="142">
        <v>44500</v>
      </c>
      <c r="H152" s="144" t="s">
        <v>7189</v>
      </c>
      <c r="I152" s="145">
        <v>115</v>
      </c>
      <c r="J152" s="145">
        <v>23</v>
      </c>
      <c r="K152" s="145">
        <v>7</v>
      </c>
      <c r="L152" s="145">
        <v>3</v>
      </c>
      <c r="M152" s="146">
        <v>4.6287500000000001</v>
      </c>
      <c r="N152" s="147">
        <v>4.6287500000000001</v>
      </c>
      <c r="O152" s="63">
        <v>2530</v>
      </c>
      <c r="P152" s="64">
        <f>Table22457891011234567891011121314151617181920212223242526272829303132333435363738394041424344454647484950515253545556285758[[#This Row],[PEMBULATAN]]*O152</f>
        <v>11710.737500000001</v>
      </c>
    </row>
    <row r="153" spans="1:16" ht="26.25" customHeight="1" x14ac:dyDescent="0.2">
      <c r="A153" s="13"/>
      <c r="B153" s="73"/>
      <c r="C153" s="140" t="s">
        <v>7644</v>
      </c>
      <c r="D153" s="141" t="s">
        <v>69</v>
      </c>
      <c r="E153" s="142">
        <v>44499</v>
      </c>
      <c r="F153" s="143" t="s">
        <v>523</v>
      </c>
      <c r="G153" s="142">
        <v>44500</v>
      </c>
      <c r="H153" s="144" t="s">
        <v>7189</v>
      </c>
      <c r="I153" s="145">
        <v>55</v>
      </c>
      <c r="J153" s="145">
        <v>50</v>
      </c>
      <c r="K153" s="145">
        <v>19</v>
      </c>
      <c r="L153" s="145">
        <v>7</v>
      </c>
      <c r="M153" s="146">
        <v>13.0625</v>
      </c>
      <c r="N153" s="147">
        <v>13.0625</v>
      </c>
      <c r="O153" s="63">
        <v>2530</v>
      </c>
      <c r="P153" s="64">
        <f>Table22457891011234567891011121314151617181920212223242526272829303132333435363738394041424344454647484950515253545556285758[[#This Row],[PEMBULATAN]]*O153</f>
        <v>33048.125</v>
      </c>
    </row>
    <row r="154" spans="1:16" ht="26.25" customHeight="1" x14ac:dyDescent="0.2">
      <c r="A154" s="13"/>
      <c r="B154" s="73"/>
      <c r="C154" s="140" t="s">
        <v>7645</v>
      </c>
      <c r="D154" s="141" t="s">
        <v>69</v>
      </c>
      <c r="E154" s="142">
        <v>44499</v>
      </c>
      <c r="F154" s="143" t="s">
        <v>523</v>
      </c>
      <c r="G154" s="142">
        <v>44500</v>
      </c>
      <c r="H154" s="144" t="s">
        <v>7189</v>
      </c>
      <c r="I154" s="145">
        <v>90</v>
      </c>
      <c r="J154" s="145">
        <v>42</v>
      </c>
      <c r="K154" s="145">
        <v>10</v>
      </c>
      <c r="L154" s="145">
        <v>1</v>
      </c>
      <c r="M154" s="146">
        <v>9.4499999999999993</v>
      </c>
      <c r="N154" s="147">
        <v>10</v>
      </c>
      <c r="O154" s="63">
        <v>2530</v>
      </c>
      <c r="P154" s="64">
        <f>Table22457891011234567891011121314151617181920212223242526272829303132333435363738394041424344454647484950515253545556285758[[#This Row],[PEMBULATAN]]*O154</f>
        <v>25300</v>
      </c>
    </row>
    <row r="155" spans="1:16" ht="26.25" customHeight="1" x14ac:dyDescent="0.2">
      <c r="A155" s="13"/>
      <c r="B155" s="73"/>
      <c r="C155" s="140" t="s">
        <v>7646</v>
      </c>
      <c r="D155" s="141" t="s">
        <v>69</v>
      </c>
      <c r="E155" s="142">
        <v>44499</v>
      </c>
      <c r="F155" s="143" t="s">
        <v>523</v>
      </c>
      <c r="G155" s="142">
        <v>44500</v>
      </c>
      <c r="H155" s="144" t="s">
        <v>7189</v>
      </c>
      <c r="I155" s="145">
        <v>101</v>
      </c>
      <c r="J155" s="145">
        <v>32</v>
      </c>
      <c r="K155" s="145">
        <v>25</v>
      </c>
      <c r="L155" s="145">
        <v>7</v>
      </c>
      <c r="M155" s="146">
        <v>20.2</v>
      </c>
      <c r="N155" s="147">
        <v>20.2</v>
      </c>
      <c r="O155" s="63">
        <v>2530</v>
      </c>
      <c r="P155" s="64">
        <f>Table22457891011234567891011121314151617181920212223242526272829303132333435363738394041424344454647484950515253545556285758[[#This Row],[PEMBULATAN]]*O155</f>
        <v>51106</v>
      </c>
    </row>
    <row r="156" spans="1:16" ht="26.25" customHeight="1" x14ac:dyDescent="0.2">
      <c r="A156" s="13"/>
      <c r="B156" s="73"/>
      <c r="C156" s="140" t="s">
        <v>7647</v>
      </c>
      <c r="D156" s="141" t="s">
        <v>69</v>
      </c>
      <c r="E156" s="142">
        <v>44499</v>
      </c>
      <c r="F156" s="143" t="s">
        <v>523</v>
      </c>
      <c r="G156" s="142">
        <v>44500</v>
      </c>
      <c r="H156" s="144" t="s">
        <v>7189</v>
      </c>
      <c r="I156" s="145">
        <v>54</v>
      </c>
      <c r="J156" s="145">
        <v>27</v>
      </c>
      <c r="K156" s="145">
        <v>27</v>
      </c>
      <c r="L156" s="145">
        <v>1</v>
      </c>
      <c r="M156" s="146">
        <v>9.8414999999999999</v>
      </c>
      <c r="N156" s="147">
        <v>9.8414999999999999</v>
      </c>
      <c r="O156" s="63">
        <v>2530</v>
      </c>
      <c r="P156" s="64">
        <f>Table22457891011234567891011121314151617181920212223242526272829303132333435363738394041424344454647484950515253545556285758[[#This Row],[PEMBULATAN]]*O156</f>
        <v>24898.994999999999</v>
      </c>
    </row>
    <row r="157" spans="1:16" ht="26.25" customHeight="1" x14ac:dyDescent="0.2">
      <c r="A157" s="13"/>
      <c r="B157" s="73"/>
      <c r="C157" s="140" t="s">
        <v>7648</v>
      </c>
      <c r="D157" s="141" t="s">
        <v>69</v>
      </c>
      <c r="E157" s="142">
        <v>44499</v>
      </c>
      <c r="F157" s="143" t="s">
        <v>523</v>
      </c>
      <c r="G157" s="142">
        <v>44500</v>
      </c>
      <c r="H157" s="144" t="s">
        <v>7189</v>
      </c>
      <c r="I157" s="145">
        <v>69</v>
      </c>
      <c r="J157" s="145">
        <v>47</v>
      </c>
      <c r="K157" s="145">
        <v>8</v>
      </c>
      <c r="L157" s="145">
        <v>2</v>
      </c>
      <c r="M157" s="146">
        <v>6.4859999999999998</v>
      </c>
      <c r="N157" s="147">
        <v>7</v>
      </c>
      <c r="O157" s="63">
        <v>2530</v>
      </c>
      <c r="P157" s="64">
        <f>Table22457891011234567891011121314151617181920212223242526272829303132333435363738394041424344454647484950515253545556285758[[#This Row],[PEMBULATAN]]*O157</f>
        <v>17710</v>
      </c>
    </row>
    <row r="158" spans="1:16" ht="26.25" customHeight="1" x14ac:dyDescent="0.2">
      <c r="A158" s="13"/>
      <c r="B158" s="73"/>
      <c r="C158" s="140" t="s">
        <v>7649</v>
      </c>
      <c r="D158" s="141" t="s">
        <v>69</v>
      </c>
      <c r="E158" s="142">
        <v>44499</v>
      </c>
      <c r="F158" s="143" t="s">
        <v>523</v>
      </c>
      <c r="G158" s="142">
        <v>44500</v>
      </c>
      <c r="H158" s="144" t="s">
        <v>7189</v>
      </c>
      <c r="I158" s="145">
        <v>34</v>
      </c>
      <c r="J158" s="145">
        <v>34</v>
      </c>
      <c r="K158" s="145">
        <v>30</v>
      </c>
      <c r="L158" s="145">
        <v>5</v>
      </c>
      <c r="M158" s="146">
        <v>8.67</v>
      </c>
      <c r="N158" s="147">
        <v>8.67</v>
      </c>
      <c r="O158" s="63">
        <v>2530</v>
      </c>
      <c r="P158" s="64">
        <f>Table22457891011234567891011121314151617181920212223242526272829303132333435363738394041424344454647484950515253545556285758[[#This Row],[PEMBULATAN]]*O158</f>
        <v>21935.1</v>
      </c>
    </row>
    <row r="159" spans="1:16" ht="26.25" customHeight="1" x14ac:dyDescent="0.2">
      <c r="A159" s="13"/>
      <c r="B159" s="73"/>
      <c r="C159" s="140" t="s">
        <v>7650</v>
      </c>
      <c r="D159" s="141" t="s">
        <v>69</v>
      </c>
      <c r="E159" s="142">
        <v>44499</v>
      </c>
      <c r="F159" s="143" t="s">
        <v>523</v>
      </c>
      <c r="G159" s="142">
        <v>44500</v>
      </c>
      <c r="H159" s="144" t="s">
        <v>7189</v>
      </c>
      <c r="I159" s="145">
        <v>33</v>
      </c>
      <c r="J159" s="145">
        <v>33</v>
      </c>
      <c r="K159" s="145">
        <v>23</v>
      </c>
      <c r="L159" s="145">
        <v>2</v>
      </c>
      <c r="M159" s="146">
        <v>6.2617500000000001</v>
      </c>
      <c r="N159" s="147">
        <v>6.2617500000000001</v>
      </c>
      <c r="O159" s="63">
        <v>2530</v>
      </c>
      <c r="P159" s="64">
        <f>Table22457891011234567891011121314151617181920212223242526272829303132333435363738394041424344454647484950515253545556285758[[#This Row],[PEMBULATAN]]*O159</f>
        <v>15842.227500000001</v>
      </c>
    </row>
    <row r="160" spans="1:16" ht="26.25" customHeight="1" x14ac:dyDescent="0.2">
      <c r="A160" s="13"/>
      <c r="B160" s="73"/>
      <c r="C160" s="140" t="s">
        <v>7651</v>
      </c>
      <c r="D160" s="141" t="s">
        <v>69</v>
      </c>
      <c r="E160" s="142">
        <v>44499</v>
      </c>
      <c r="F160" s="143" t="s">
        <v>523</v>
      </c>
      <c r="G160" s="142">
        <v>44500</v>
      </c>
      <c r="H160" s="144" t="s">
        <v>7189</v>
      </c>
      <c r="I160" s="145">
        <v>44</v>
      </c>
      <c r="J160" s="145">
        <v>38</v>
      </c>
      <c r="K160" s="145">
        <v>21</v>
      </c>
      <c r="L160" s="145">
        <v>9</v>
      </c>
      <c r="M160" s="146">
        <v>8.7780000000000005</v>
      </c>
      <c r="N160" s="147">
        <v>9</v>
      </c>
      <c r="O160" s="63">
        <v>2530</v>
      </c>
      <c r="P160" s="64">
        <f>Table22457891011234567891011121314151617181920212223242526272829303132333435363738394041424344454647484950515253545556285758[[#This Row],[PEMBULATAN]]*O160</f>
        <v>22770</v>
      </c>
    </row>
    <row r="161" spans="1:16" ht="26.25" customHeight="1" x14ac:dyDescent="0.2">
      <c r="A161" s="13"/>
      <c r="B161" s="73"/>
      <c r="C161" s="140" t="s">
        <v>7652</v>
      </c>
      <c r="D161" s="141" t="s">
        <v>69</v>
      </c>
      <c r="E161" s="142">
        <v>44499</v>
      </c>
      <c r="F161" s="143" t="s">
        <v>523</v>
      </c>
      <c r="G161" s="142">
        <v>44500</v>
      </c>
      <c r="H161" s="144" t="s">
        <v>7189</v>
      </c>
      <c r="I161" s="145">
        <v>90</v>
      </c>
      <c r="J161" s="145">
        <v>51</v>
      </c>
      <c r="K161" s="145">
        <v>33</v>
      </c>
      <c r="L161" s="145">
        <v>19</v>
      </c>
      <c r="M161" s="146">
        <v>37.8675</v>
      </c>
      <c r="N161" s="147">
        <v>37.8675</v>
      </c>
      <c r="O161" s="63">
        <v>2530</v>
      </c>
      <c r="P161" s="64">
        <f>Table22457891011234567891011121314151617181920212223242526272829303132333435363738394041424344454647484950515253545556285758[[#This Row],[PEMBULATAN]]*O161</f>
        <v>95804.774999999994</v>
      </c>
    </row>
    <row r="162" spans="1:16" ht="26.25" customHeight="1" x14ac:dyDescent="0.2">
      <c r="A162" s="13"/>
      <c r="B162" s="73"/>
      <c r="C162" s="140" t="s">
        <v>7653</v>
      </c>
      <c r="D162" s="141" t="s">
        <v>69</v>
      </c>
      <c r="E162" s="142">
        <v>44499</v>
      </c>
      <c r="F162" s="143" t="s">
        <v>523</v>
      </c>
      <c r="G162" s="142">
        <v>44500</v>
      </c>
      <c r="H162" s="144" t="s">
        <v>7189</v>
      </c>
      <c r="I162" s="145">
        <v>92</v>
      </c>
      <c r="J162" s="145">
        <v>56</v>
      </c>
      <c r="K162" s="145">
        <v>24</v>
      </c>
      <c r="L162" s="145">
        <v>12</v>
      </c>
      <c r="M162" s="146">
        <v>30.911999999999999</v>
      </c>
      <c r="N162" s="147">
        <v>30.911999999999999</v>
      </c>
      <c r="O162" s="63">
        <v>2530</v>
      </c>
      <c r="P162" s="64">
        <f>Table22457891011234567891011121314151617181920212223242526272829303132333435363738394041424344454647484950515253545556285758[[#This Row],[PEMBULATAN]]*O162</f>
        <v>78207.360000000001</v>
      </c>
    </row>
    <row r="163" spans="1:16" ht="26.25" customHeight="1" x14ac:dyDescent="0.2">
      <c r="A163" s="13"/>
      <c r="B163" s="73"/>
      <c r="C163" s="140" t="s">
        <v>7654</v>
      </c>
      <c r="D163" s="141" t="s">
        <v>69</v>
      </c>
      <c r="E163" s="142">
        <v>44499</v>
      </c>
      <c r="F163" s="143" t="s">
        <v>523</v>
      </c>
      <c r="G163" s="142">
        <v>44500</v>
      </c>
      <c r="H163" s="144" t="s">
        <v>7189</v>
      </c>
      <c r="I163" s="145">
        <v>104</v>
      </c>
      <c r="J163" s="145">
        <v>30</v>
      </c>
      <c r="K163" s="145">
        <v>28</v>
      </c>
      <c r="L163" s="145">
        <v>20</v>
      </c>
      <c r="M163" s="146">
        <v>21.84</v>
      </c>
      <c r="N163" s="147">
        <v>21.84</v>
      </c>
      <c r="O163" s="63">
        <v>2530</v>
      </c>
      <c r="P163" s="64">
        <f>Table22457891011234567891011121314151617181920212223242526272829303132333435363738394041424344454647484950515253545556285758[[#This Row],[PEMBULATAN]]*O163</f>
        <v>55255.199999999997</v>
      </c>
    </row>
    <row r="164" spans="1:16" ht="26.25" customHeight="1" x14ac:dyDescent="0.2">
      <c r="A164" s="13"/>
      <c r="B164" s="73"/>
      <c r="C164" s="140" t="s">
        <v>7655</v>
      </c>
      <c r="D164" s="141" t="s">
        <v>69</v>
      </c>
      <c r="E164" s="142">
        <v>44499</v>
      </c>
      <c r="F164" s="143" t="s">
        <v>523</v>
      </c>
      <c r="G164" s="142">
        <v>44500</v>
      </c>
      <c r="H164" s="144" t="s">
        <v>7189</v>
      </c>
      <c r="I164" s="145">
        <v>78</v>
      </c>
      <c r="J164" s="145">
        <v>33</v>
      </c>
      <c r="K164" s="145">
        <v>33</v>
      </c>
      <c r="L164" s="145">
        <v>14</v>
      </c>
      <c r="M164" s="146">
        <v>21.235499999999998</v>
      </c>
      <c r="N164" s="147">
        <v>21.235499999999998</v>
      </c>
      <c r="O164" s="63">
        <v>2530</v>
      </c>
      <c r="P164" s="64">
        <f>Table22457891011234567891011121314151617181920212223242526272829303132333435363738394041424344454647484950515253545556285758[[#This Row],[PEMBULATAN]]*O164</f>
        <v>53725.814999999995</v>
      </c>
    </row>
    <row r="165" spans="1:16" ht="26.25" customHeight="1" x14ac:dyDescent="0.2">
      <c r="A165" s="13"/>
      <c r="B165" s="73"/>
      <c r="C165" s="140" t="s">
        <v>7656</v>
      </c>
      <c r="D165" s="141" t="s">
        <v>69</v>
      </c>
      <c r="E165" s="142">
        <v>44499</v>
      </c>
      <c r="F165" s="143" t="s">
        <v>523</v>
      </c>
      <c r="G165" s="142">
        <v>44500</v>
      </c>
      <c r="H165" s="144" t="s">
        <v>7189</v>
      </c>
      <c r="I165" s="145">
        <v>68</v>
      </c>
      <c r="J165" s="145">
        <v>56</v>
      </c>
      <c r="K165" s="145">
        <v>45</v>
      </c>
      <c r="L165" s="145">
        <v>6</v>
      </c>
      <c r="M165" s="146">
        <v>42.84</v>
      </c>
      <c r="N165" s="147">
        <v>42.84</v>
      </c>
      <c r="O165" s="63">
        <v>2530</v>
      </c>
      <c r="P165" s="64">
        <f>Table22457891011234567891011121314151617181920212223242526272829303132333435363738394041424344454647484950515253545556285758[[#This Row],[PEMBULATAN]]*O165</f>
        <v>108385.20000000001</v>
      </c>
    </row>
    <row r="166" spans="1:16" ht="26.25" customHeight="1" x14ac:dyDescent="0.2">
      <c r="A166" s="13"/>
      <c r="B166" s="73"/>
      <c r="C166" s="140" t="s">
        <v>7657</v>
      </c>
      <c r="D166" s="141" t="s">
        <v>69</v>
      </c>
      <c r="E166" s="142">
        <v>44499</v>
      </c>
      <c r="F166" s="143" t="s">
        <v>523</v>
      </c>
      <c r="G166" s="142">
        <v>44500</v>
      </c>
      <c r="H166" s="144" t="s">
        <v>7189</v>
      </c>
      <c r="I166" s="145">
        <v>50</v>
      </c>
      <c r="J166" s="145">
        <v>38</v>
      </c>
      <c r="K166" s="145">
        <v>47</v>
      </c>
      <c r="L166" s="145">
        <v>10</v>
      </c>
      <c r="M166" s="146">
        <v>22.324999999999999</v>
      </c>
      <c r="N166" s="147">
        <v>23</v>
      </c>
      <c r="O166" s="63">
        <v>2530</v>
      </c>
      <c r="P166" s="64">
        <f>Table22457891011234567891011121314151617181920212223242526272829303132333435363738394041424344454647484950515253545556285758[[#This Row],[PEMBULATAN]]*O166</f>
        <v>58190</v>
      </c>
    </row>
    <row r="167" spans="1:16" ht="26.25" customHeight="1" x14ac:dyDescent="0.2">
      <c r="A167" s="13"/>
      <c r="B167" s="73"/>
      <c r="C167" s="140" t="s">
        <v>7658</v>
      </c>
      <c r="D167" s="141" t="s">
        <v>69</v>
      </c>
      <c r="E167" s="142">
        <v>44499</v>
      </c>
      <c r="F167" s="143" t="s">
        <v>523</v>
      </c>
      <c r="G167" s="142">
        <v>44500</v>
      </c>
      <c r="H167" s="144" t="s">
        <v>7189</v>
      </c>
      <c r="I167" s="145">
        <v>66</v>
      </c>
      <c r="J167" s="145">
        <v>58</v>
      </c>
      <c r="K167" s="145">
        <v>50</v>
      </c>
      <c r="L167" s="145">
        <v>33</v>
      </c>
      <c r="M167" s="146">
        <v>47.85</v>
      </c>
      <c r="N167" s="147">
        <v>47.85</v>
      </c>
      <c r="O167" s="63">
        <v>2530</v>
      </c>
      <c r="P167" s="64">
        <f>Table22457891011234567891011121314151617181920212223242526272829303132333435363738394041424344454647484950515253545556285758[[#This Row],[PEMBULATAN]]*O167</f>
        <v>121060.5</v>
      </c>
    </row>
    <row r="168" spans="1:16" ht="26.25" customHeight="1" x14ac:dyDescent="0.2">
      <c r="A168" s="13"/>
      <c r="B168" s="73"/>
      <c r="C168" s="140" t="s">
        <v>7659</v>
      </c>
      <c r="D168" s="141" t="s">
        <v>69</v>
      </c>
      <c r="E168" s="142">
        <v>44499</v>
      </c>
      <c r="F168" s="143" t="s">
        <v>523</v>
      </c>
      <c r="G168" s="142">
        <v>44500</v>
      </c>
      <c r="H168" s="144" t="s">
        <v>7189</v>
      </c>
      <c r="I168" s="145">
        <v>24</v>
      </c>
      <c r="J168" s="145">
        <v>21</v>
      </c>
      <c r="K168" s="145">
        <v>18</v>
      </c>
      <c r="L168" s="145">
        <v>6</v>
      </c>
      <c r="M168" s="146">
        <v>2.2679999999999998</v>
      </c>
      <c r="N168" s="147">
        <v>6</v>
      </c>
      <c r="O168" s="63">
        <v>2530</v>
      </c>
      <c r="P168" s="64">
        <f>Table22457891011234567891011121314151617181920212223242526272829303132333435363738394041424344454647484950515253545556285758[[#This Row],[PEMBULATAN]]*O168</f>
        <v>15180</v>
      </c>
    </row>
    <row r="169" spans="1:16" ht="26.25" customHeight="1" x14ac:dyDescent="0.2">
      <c r="A169" s="13"/>
      <c r="B169" s="106"/>
      <c r="C169" s="140" t="s">
        <v>7660</v>
      </c>
      <c r="D169" s="141" t="s">
        <v>69</v>
      </c>
      <c r="E169" s="142">
        <v>44499</v>
      </c>
      <c r="F169" s="143" t="s">
        <v>523</v>
      </c>
      <c r="G169" s="142">
        <v>44500</v>
      </c>
      <c r="H169" s="144" t="s">
        <v>7189</v>
      </c>
      <c r="I169" s="145">
        <v>82</v>
      </c>
      <c r="J169" s="145">
        <v>68</v>
      </c>
      <c r="K169" s="145">
        <v>34</v>
      </c>
      <c r="L169" s="145">
        <v>30</v>
      </c>
      <c r="M169" s="146">
        <v>47.396000000000001</v>
      </c>
      <c r="N169" s="147">
        <v>48</v>
      </c>
      <c r="O169" s="63">
        <v>2530</v>
      </c>
      <c r="P169" s="64">
        <f>Table22457891011234567891011121314151617181920212223242526272829303132333435363738394041424344454647484950515253545556285758[[#This Row],[PEMBULATAN]]*O169</f>
        <v>121440</v>
      </c>
    </row>
    <row r="170" spans="1:16" ht="26.25" customHeight="1" x14ac:dyDescent="0.2">
      <c r="A170" s="13"/>
      <c r="B170" s="73" t="s">
        <v>7661</v>
      </c>
      <c r="C170" s="140" t="s">
        <v>7662</v>
      </c>
      <c r="D170" s="141" t="s">
        <v>69</v>
      </c>
      <c r="E170" s="142">
        <v>44499</v>
      </c>
      <c r="F170" s="143" t="s">
        <v>523</v>
      </c>
      <c r="G170" s="142">
        <v>44500</v>
      </c>
      <c r="H170" s="144" t="s">
        <v>7189</v>
      </c>
      <c r="I170" s="145">
        <v>62</v>
      </c>
      <c r="J170" s="145">
        <v>31</v>
      </c>
      <c r="K170" s="145">
        <v>29</v>
      </c>
      <c r="L170" s="145">
        <v>6</v>
      </c>
      <c r="M170" s="146">
        <v>13.9345</v>
      </c>
      <c r="N170" s="147">
        <v>13.9345</v>
      </c>
      <c r="O170" s="63">
        <v>2530</v>
      </c>
      <c r="P170" s="64">
        <f>Table22457891011234567891011121314151617181920212223242526272829303132333435363738394041424344454647484950515253545556285758[[#This Row],[PEMBULATAN]]*O170</f>
        <v>35254.284999999996</v>
      </c>
    </row>
    <row r="171" spans="1:16" ht="26.25" customHeight="1" x14ac:dyDescent="0.2">
      <c r="A171" s="13"/>
      <c r="B171" s="73"/>
      <c r="C171" s="140" t="s">
        <v>7663</v>
      </c>
      <c r="D171" s="141" t="s">
        <v>69</v>
      </c>
      <c r="E171" s="142">
        <v>44499</v>
      </c>
      <c r="F171" s="143" t="s">
        <v>523</v>
      </c>
      <c r="G171" s="142">
        <v>44500</v>
      </c>
      <c r="H171" s="144" t="s">
        <v>7189</v>
      </c>
      <c r="I171" s="145">
        <v>66</v>
      </c>
      <c r="J171" s="145">
        <v>42</v>
      </c>
      <c r="K171" s="145">
        <v>25</v>
      </c>
      <c r="L171" s="145">
        <v>17</v>
      </c>
      <c r="M171" s="146">
        <v>17.324999999999999</v>
      </c>
      <c r="N171" s="147">
        <v>18</v>
      </c>
      <c r="O171" s="63">
        <v>2530</v>
      </c>
      <c r="P171" s="64">
        <f>Table22457891011234567891011121314151617181920212223242526272829303132333435363738394041424344454647484950515253545556285758[[#This Row],[PEMBULATAN]]*O171</f>
        <v>45540</v>
      </c>
    </row>
    <row r="172" spans="1:16" ht="26.25" customHeight="1" x14ac:dyDescent="0.2">
      <c r="A172" s="13"/>
      <c r="B172" s="73"/>
      <c r="C172" s="140" t="s">
        <v>7664</v>
      </c>
      <c r="D172" s="141" t="s">
        <v>69</v>
      </c>
      <c r="E172" s="142">
        <v>44499</v>
      </c>
      <c r="F172" s="143" t="s">
        <v>523</v>
      </c>
      <c r="G172" s="142">
        <v>44500</v>
      </c>
      <c r="H172" s="144" t="s">
        <v>7189</v>
      </c>
      <c r="I172" s="145">
        <v>37</v>
      </c>
      <c r="J172" s="145">
        <v>30</v>
      </c>
      <c r="K172" s="145">
        <v>14</v>
      </c>
      <c r="L172" s="145">
        <v>2</v>
      </c>
      <c r="M172" s="146">
        <v>3.8849999999999998</v>
      </c>
      <c r="N172" s="147">
        <v>3.8849999999999998</v>
      </c>
      <c r="O172" s="63">
        <v>2530</v>
      </c>
      <c r="P172" s="64">
        <f>Table22457891011234567891011121314151617181920212223242526272829303132333435363738394041424344454647484950515253545556285758[[#This Row],[PEMBULATAN]]*O172</f>
        <v>9829.0499999999993</v>
      </c>
    </row>
    <row r="173" spans="1:16" ht="26.25" customHeight="1" x14ac:dyDescent="0.2">
      <c r="A173" s="13"/>
      <c r="B173" s="73"/>
      <c r="C173" s="140" t="s">
        <v>7665</v>
      </c>
      <c r="D173" s="141" t="s">
        <v>69</v>
      </c>
      <c r="E173" s="142">
        <v>44499</v>
      </c>
      <c r="F173" s="143" t="s">
        <v>523</v>
      </c>
      <c r="G173" s="142">
        <v>44500</v>
      </c>
      <c r="H173" s="144" t="s">
        <v>7189</v>
      </c>
      <c r="I173" s="145">
        <v>36</v>
      </c>
      <c r="J173" s="145">
        <v>28</v>
      </c>
      <c r="K173" s="145">
        <v>25</v>
      </c>
      <c r="L173" s="145">
        <v>6</v>
      </c>
      <c r="M173" s="146">
        <v>6.3</v>
      </c>
      <c r="N173" s="147">
        <v>7</v>
      </c>
      <c r="O173" s="63">
        <v>2530</v>
      </c>
      <c r="P173" s="64">
        <f>Table22457891011234567891011121314151617181920212223242526272829303132333435363738394041424344454647484950515253545556285758[[#This Row],[PEMBULATAN]]*O173</f>
        <v>17710</v>
      </c>
    </row>
    <row r="174" spans="1:16" ht="26.25" customHeight="1" x14ac:dyDescent="0.2">
      <c r="A174" s="13"/>
      <c r="B174" s="73"/>
      <c r="C174" s="140" t="s">
        <v>7666</v>
      </c>
      <c r="D174" s="141" t="s">
        <v>69</v>
      </c>
      <c r="E174" s="142">
        <v>44499</v>
      </c>
      <c r="F174" s="143" t="s">
        <v>523</v>
      </c>
      <c r="G174" s="142">
        <v>44500</v>
      </c>
      <c r="H174" s="144" t="s">
        <v>7189</v>
      </c>
      <c r="I174" s="145">
        <v>58</v>
      </c>
      <c r="J174" s="145">
        <v>45</v>
      </c>
      <c r="K174" s="145">
        <v>13</v>
      </c>
      <c r="L174" s="145">
        <v>5</v>
      </c>
      <c r="M174" s="146">
        <v>8.4824999999999999</v>
      </c>
      <c r="N174" s="147">
        <v>9</v>
      </c>
      <c r="O174" s="63">
        <v>2530</v>
      </c>
      <c r="P174" s="64">
        <f>Table22457891011234567891011121314151617181920212223242526272829303132333435363738394041424344454647484950515253545556285758[[#This Row],[PEMBULATAN]]*O174</f>
        <v>22770</v>
      </c>
    </row>
    <row r="175" spans="1:16" ht="26.25" customHeight="1" x14ac:dyDescent="0.2">
      <c r="A175" s="13"/>
      <c r="B175" s="73"/>
      <c r="C175" s="140" t="s">
        <v>7667</v>
      </c>
      <c r="D175" s="141" t="s">
        <v>69</v>
      </c>
      <c r="E175" s="142">
        <v>44499</v>
      </c>
      <c r="F175" s="143" t="s">
        <v>523</v>
      </c>
      <c r="G175" s="142">
        <v>44500</v>
      </c>
      <c r="H175" s="144" t="s">
        <v>7189</v>
      </c>
      <c r="I175" s="145">
        <v>23</v>
      </c>
      <c r="J175" s="145">
        <v>23</v>
      </c>
      <c r="K175" s="145">
        <v>12</v>
      </c>
      <c r="L175" s="145">
        <v>1</v>
      </c>
      <c r="M175" s="146">
        <v>1.587</v>
      </c>
      <c r="N175" s="147">
        <v>1.587</v>
      </c>
      <c r="O175" s="63">
        <v>2530</v>
      </c>
      <c r="P175" s="64">
        <f>Table22457891011234567891011121314151617181920212223242526272829303132333435363738394041424344454647484950515253545556285758[[#This Row],[PEMBULATAN]]*O175</f>
        <v>4015.11</v>
      </c>
    </row>
    <row r="176" spans="1:16" ht="26.25" customHeight="1" x14ac:dyDescent="0.2">
      <c r="A176" s="13"/>
      <c r="B176" s="73"/>
      <c r="C176" s="140" t="s">
        <v>7668</v>
      </c>
      <c r="D176" s="141" t="s">
        <v>69</v>
      </c>
      <c r="E176" s="142">
        <v>44499</v>
      </c>
      <c r="F176" s="143" t="s">
        <v>523</v>
      </c>
      <c r="G176" s="142">
        <v>44500</v>
      </c>
      <c r="H176" s="144" t="s">
        <v>7189</v>
      </c>
      <c r="I176" s="145">
        <v>45</v>
      </c>
      <c r="J176" s="145">
        <v>30</v>
      </c>
      <c r="K176" s="145">
        <v>10</v>
      </c>
      <c r="L176" s="145">
        <v>2</v>
      </c>
      <c r="M176" s="146">
        <v>3.375</v>
      </c>
      <c r="N176" s="147">
        <v>4</v>
      </c>
      <c r="O176" s="63">
        <v>2530</v>
      </c>
      <c r="P176" s="64">
        <f>Table22457891011234567891011121314151617181920212223242526272829303132333435363738394041424344454647484950515253545556285758[[#This Row],[PEMBULATAN]]*O176</f>
        <v>10120</v>
      </c>
    </row>
    <row r="177" spans="1:16" ht="26.25" customHeight="1" x14ac:dyDescent="0.2">
      <c r="A177" s="13"/>
      <c r="B177" s="73"/>
      <c r="C177" s="140" t="s">
        <v>7669</v>
      </c>
      <c r="D177" s="141" t="s">
        <v>69</v>
      </c>
      <c r="E177" s="142">
        <v>44499</v>
      </c>
      <c r="F177" s="143" t="s">
        <v>523</v>
      </c>
      <c r="G177" s="142">
        <v>44500</v>
      </c>
      <c r="H177" s="144" t="s">
        <v>7189</v>
      </c>
      <c r="I177" s="145">
        <v>30</v>
      </c>
      <c r="J177" s="145">
        <v>10</v>
      </c>
      <c r="K177" s="145">
        <v>12</v>
      </c>
      <c r="L177" s="145">
        <v>1</v>
      </c>
      <c r="M177" s="146">
        <v>0.9</v>
      </c>
      <c r="N177" s="147">
        <v>1</v>
      </c>
      <c r="O177" s="63">
        <v>2530</v>
      </c>
      <c r="P177" s="64">
        <f>Table22457891011234567891011121314151617181920212223242526272829303132333435363738394041424344454647484950515253545556285758[[#This Row],[PEMBULATAN]]*O177</f>
        <v>2530</v>
      </c>
    </row>
    <row r="178" spans="1:16" ht="26.25" customHeight="1" x14ac:dyDescent="0.2">
      <c r="A178" s="13"/>
      <c r="B178" s="106"/>
      <c r="C178" s="140" t="s">
        <v>7670</v>
      </c>
      <c r="D178" s="141" t="s">
        <v>69</v>
      </c>
      <c r="E178" s="142">
        <v>44499</v>
      </c>
      <c r="F178" s="143" t="s">
        <v>523</v>
      </c>
      <c r="G178" s="142">
        <v>44500</v>
      </c>
      <c r="H178" s="144" t="s">
        <v>7189</v>
      </c>
      <c r="I178" s="145">
        <v>60</v>
      </c>
      <c r="J178" s="145">
        <v>62</v>
      </c>
      <c r="K178" s="145">
        <v>25</v>
      </c>
      <c r="L178" s="145">
        <v>23</v>
      </c>
      <c r="M178" s="146">
        <v>23.25</v>
      </c>
      <c r="N178" s="147">
        <v>23.25</v>
      </c>
      <c r="O178" s="63">
        <v>2530</v>
      </c>
      <c r="P178" s="64">
        <f>Table22457891011234567891011121314151617181920212223242526272829303132333435363738394041424344454647484950515253545556285758[[#This Row],[PEMBULATAN]]*O178</f>
        <v>58822.5</v>
      </c>
    </row>
    <row r="179" spans="1:16" ht="26.25" customHeight="1" x14ac:dyDescent="0.2">
      <c r="A179" s="13"/>
      <c r="B179" s="73" t="s">
        <v>7671</v>
      </c>
      <c r="C179" s="140" t="s">
        <v>7672</v>
      </c>
      <c r="D179" s="141" t="s">
        <v>69</v>
      </c>
      <c r="E179" s="142">
        <v>44499</v>
      </c>
      <c r="F179" s="143" t="s">
        <v>523</v>
      </c>
      <c r="G179" s="142">
        <v>44500</v>
      </c>
      <c r="H179" s="144" t="s">
        <v>7189</v>
      </c>
      <c r="I179" s="145">
        <v>56</v>
      </c>
      <c r="J179" s="145">
        <v>50</v>
      </c>
      <c r="K179" s="145">
        <v>50</v>
      </c>
      <c r="L179" s="145">
        <v>9</v>
      </c>
      <c r="M179" s="146">
        <v>35</v>
      </c>
      <c r="N179" s="147">
        <v>35</v>
      </c>
      <c r="O179" s="63">
        <v>2530</v>
      </c>
      <c r="P179" s="64">
        <f>Table22457891011234567891011121314151617181920212223242526272829303132333435363738394041424344454647484950515253545556285758[[#This Row],[PEMBULATAN]]*O179</f>
        <v>88550</v>
      </c>
    </row>
    <row r="180" spans="1:16" ht="26.25" customHeight="1" x14ac:dyDescent="0.2">
      <c r="A180" s="13"/>
      <c r="B180" s="106"/>
      <c r="C180" s="140" t="s">
        <v>7673</v>
      </c>
      <c r="D180" s="141" t="s">
        <v>69</v>
      </c>
      <c r="E180" s="142">
        <v>44499</v>
      </c>
      <c r="F180" s="143" t="s">
        <v>523</v>
      </c>
      <c r="G180" s="142">
        <v>44500</v>
      </c>
      <c r="H180" s="144" t="s">
        <v>7189</v>
      </c>
      <c r="I180" s="145">
        <v>85</v>
      </c>
      <c r="J180" s="145">
        <v>50</v>
      </c>
      <c r="K180" s="145">
        <v>59</v>
      </c>
      <c r="L180" s="145">
        <v>17</v>
      </c>
      <c r="M180" s="146">
        <v>62.6875</v>
      </c>
      <c r="N180" s="147">
        <v>62.6875</v>
      </c>
      <c r="O180" s="63">
        <v>2530</v>
      </c>
      <c r="P180" s="64">
        <f>Table22457891011234567891011121314151617181920212223242526272829303132333435363738394041424344454647484950515253545556285758[[#This Row],[PEMBULATAN]]*O180</f>
        <v>158599.375</v>
      </c>
    </row>
    <row r="181" spans="1:16" ht="26.25" customHeight="1" x14ac:dyDescent="0.2">
      <c r="A181" s="13"/>
      <c r="B181" s="73" t="s">
        <v>7674</v>
      </c>
      <c r="C181" s="140" t="s">
        <v>7675</v>
      </c>
      <c r="D181" s="141" t="s">
        <v>69</v>
      </c>
      <c r="E181" s="142">
        <v>44499</v>
      </c>
      <c r="F181" s="143" t="s">
        <v>523</v>
      </c>
      <c r="G181" s="142">
        <v>44500</v>
      </c>
      <c r="H181" s="144" t="s">
        <v>7189</v>
      </c>
      <c r="I181" s="145">
        <v>88</v>
      </c>
      <c r="J181" s="145">
        <v>43</v>
      </c>
      <c r="K181" s="145">
        <v>90</v>
      </c>
      <c r="L181" s="145">
        <v>12</v>
      </c>
      <c r="M181" s="146">
        <v>85.14</v>
      </c>
      <c r="N181" s="147">
        <v>85.14</v>
      </c>
      <c r="O181" s="63">
        <v>2530</v>
      </c>
      <c r="P181" s="64">
        <f>Table22457891011234567891011121314151617181920212223242526272829303132333435363738394041424344454647484950515253545556285758[[#This Row],[PEMBULATAN]]*O181</f>
        <v>215404.2</v>
      </c>
    </row>
    <row r="182" spans="1:16" ht="26.25" customHeight="1" x14ac:dyDescent="0.2">
      <c r="A182" s="13"/>
      <c r="B182" s="73"/>
      <c r="C182" s="140" t="s">
        <v>7676</v>
      </c>
      <c r="D182" s="141" t="s">
        <v>69</v>
      </c>
      <c r="E182" s="142">
        <v>44499</v>
      </c>
      <c r="F182" s="143" t="s">
        <v>523</v>
      </c>
      <c r="G182" s="142">
        <v>44500</v>
      </c>
      <c r="H182" s="144" t="s">
        <v>7189</v>
      </c>
      <c r="I182" s="145">
        <v>25</v>
      </c>
      <c r="J182" s="145">
        <v>20</v>
      </c>
      <c r="K182" s="145">
        <v>10</v>
      </c>
      <c r="L182" s="145">
        <v>1</v>
      </c>
      <c r="M182" s="146">
        <v>1.25</v>
      </c>
      <c r="N182" s="147">
        <v>1.25</v>
      </c>
      <c r="O182" s="63">
        <v>2530</v>
      </c>
      <c r="P182" s="64">
        <f>Table22457891011234567891011121314151617181920212223242526272829303132333435363738394041424344454647484950515253545556285758[[#This Row],[PEMBULATAN]]*O182</f>
        <v>3162.5</v>
      </c>
    </row>
    <row r="183" spans="1:16" ht="26.25" customHeight="1" x14ac:dyDescent="0.2">
      <c r="A183" s="13"/>
      <c r="B183" s="73"/>
      <c r="C183" s="140" t="s">
        <v>7677</v>
      </c>
      <c r="D183" s="141" t="s">
        <v>69</v>
      </c>
      <c r="E183" s="142">
        <v>44499</v>
      </c>
      <c r="F183" s="143" t="s">
        <v>523</v>
      </c>
      <c r="G183" s="142">
        <v>44500</v>
      </c>
      <c r="H183" s="144" t="s">
        <v>7189</v>
      </c>
      <c r="I183" s="145">
        <v>30</v>
      </c>
      <c r="J183" s="145">
        <v>24</v>
      </c>
      <c r="K183" s="145">
        <v>12</v>
      </c>
      <c r="L183" s="145">
        <v>3</v>
      </c>
      <c r="M183" s="146">
        <v>2.16</v>
      </c>
      <c r="N183" s="147">
        <v>3</v>
      </c>
      <c r="O183" s="63">
        <v>2530</v>
      </c>
      <c r="P183" s="64">
        <f>Table22457891011234567891011121314151617181920212223242526272829303132333435363738394041424344454647484950515253545556285758[[#This Row],[PEMBULATAN]]*O183</f>
        <v>7590</v>
      </c>
    </row>
    <row r="184" spans="1:16" ht="26.25" customHeight="1" x14ac:dyDescent="0.2">
      <c r="A184" s="13"/>
      <c r="B184" s="73"/>
      <c r="C184" s="71" t="s">
        <v>7678</v>
      </c>
      <c r="D184" s="76" t="s">
        <v>69</v>
      </c>
      <c r="E184" s="12">
        <v>44499</v>
      </c>
      <c r="F184" s="74" t="s">
        <v>523</v>
      </c>
      <c r="G184" s="12">
        <v>44500</v>
      </c>
      <c r="H184" s="75" t="s">
        <v>7189</v>
      </c>
      <c r="I184" s="15">
        <v>80</v>
      </c>
      <c r="J184" s="15">
        <v>40</v>
      </c>
      <c r="K184" s="15">
        <v>12</v>
      </c>
      <c r="L184" s="15">
        <v>9</v>
      </c>
      <c r="M184" s="79">
        <v>9.6</v>
      </c>
      <c r="N184" s="101">
        <v>9.6</v>
      </c>
      <c r="O184" s="63">
        <v>2530</v>
      </c>
      <c r="P184" s="64">
        <f>Table22457891011234567891011121314151617181920212223242526272829303132333435363738394041424344454647484950515253545556285758[[#This Row],[PEMBULATAN]]*O184</f>
        <v>24288</v>
      </c>
    </row>
    <row r="185" spans="1:16" ht="26.25" customHeight="1" x14ac:dyDescent="0.2">
      <c r="A185" s="13"/>
      <c r="B185" s="73"/>
      <c r="C185" s="71" t="s">
        <v>7679</v>
      </c>
      <c r="D185" s="76" t="s">
        <v>69</v>
      </c>
      <c r="E185" s="12">
        <v>44499</v>
      </c>
      <c r="F185" s="74" t="s">
        <v>523</v>
      </c>
      <c r="G185" s="12">
        <v>44500</v>
      </c>
      <c r="H185" s="75" t="s">
        <v>7189</v>
      </c>
      <c r="I185" s="15">
        <v>88</v>
      </c>
      <c r="J185" s="15">
        <v>45</v>
      </c>
      <c r="K185" s="15">
        <v>90</v>
      </c>
      <c r="L185" s="15">
        <v>12</v>
      </c>
      <c r="M185" s="79">
        <v>89.1</v>
      </c>
      <c r="N185" s="101">
        <v>89.1</v>
      </c>
      <c r="O185" s="63">
        <v>2530</v>
      </c>
      <c r="P185" s="64">
        <f>Table22457891011234567891011121314151617181920212223242526272829303132333435363738394041424344454647484950515253545556285758[[#This Row],[PEMBULATAN]]*O185</f>
        <v>225423</v>
      </c>
    </row>
    <row r="186" spans="1:16" ht="22.5" customHeight="1" x14ac:dyDescent="0.2">
      <c r="A186" s="165" t="s">
        <v>30</v>
      </c>
      <c r="B186" s="166"/>
      <c r="C186" s="166"/>
      <c r="D186" s="166"/>
      <c r="E186" s="166"/>
      <c r="F186" s="166"/>
      <c r="G186" s="166"/>
      <c r="H186" s="166"/>
      <c r="I186" s="166"/>
      <c r="J186" s="166"/>
      <c r="K186" s="166"/>
      <c r="L186" s="167"/>
      <c r="M186" s="77">
        <f>SUBTOTAL(109,Table22457891011234567891011121314151617181920212223242526272829303132333435363738394041424344454647484950515253545556285758[KG VOLUME])</f>
        <v>3788.2989999999982</v>
      </c>
      <c r="N186" s="67">
        <f>SUM(N3:N185)</f>
        <v>3867.8809999999989</v>
      </c>
      <c r="O186" s="168">
        <f>SUM(P3:P185)</f>
        <v>9785738.9299999978</v>
      </c>
      <c r="P186" s="169"/>
    </row>
    <row r="187" spans="1:16" ht="18" customHeight="1" x14ac:dyDescent="0.2">
      <c r="A187" s="84"/>
      <c r="B187" s="55" t="s">
        <v>42</v>
      </c>
      <c r="C187" s="54"/>
      <c r="D187" s="56" t="s">
        <v>43</v>
      </c>
      <c r="E187" s="84"/>
      <c r="F187" s="84"/>
      <c r="G187" s="84"/>
      <c r="H187" s="84"/>
      <c r="I187" s="84"/>
      <c r="J187" s="84"/>
      <c r="K187" s="84"/>
      <c r="L187" s="84"/>
      <c r="M187" s="85"/>
      <c r="N187" s="86" t="s">
        <v>51</v>
      </c>
      <c r="O187" s="87"/>
      <c r="P187" s="87">
        <f>O186*10%</f>
        <v>978573.89299999981</v>
      </c>
    </row>
    <row r="188" spans="1:16" ht="18" customHeight="1" thickBot="1" x14ac:dyDescent="0.25">
      <c r="A188" s="84"/>
      <c r="B188" s="55"/>
      <c r="C188" s="54"/>
      <c r="D188" s="56"/>
      <c r="E188" s="84"/>
      <c r="F188" s="84"/>
      <c r="G188" s="84"/>
      <c r="H188" s="84"/>
      <c r="I188" s="84"/>
      <c r="J188" s="84"/>
      <c r="K188" s="84"/>
      <c r="L188" s="84"/>
      <c r="M188" s="85"/>
      <c r="N188" s="88" t="s">
        <v>52</v>
      </c>
      <c r="O188" s="89"/>
      <c r="P188" s="89">
        <f>O186-P187</f>
        <v>8807165.0369999986</v>
      </c>
    </row>
    <row r="189" spans="1:16" ht="18" customHeight="1" x14ac:dyDescent="0.2">
      <c r="A189" s="10"/>
      <c r="H189" s="62"/>
      <c r="N189" s="61" t="s">
        <v>31</v>
      </c>
      <c r="P189" s="68">
        <f>P188*1%</f>
        <v>88071.650369999988</v>
      </c>
    </row>
    <row r="190" spans="1:16" ht="18" customHeight="1" thickBot="1" x14ac:dyDescent="0.25">
      <c r="A190" s="10"/>
      <c r="H190" s="62"/>
      <c r="N190" s="61" t="s">
        <v>53</v>
      </c>
      <c r="P190" s="70">
        <f>P188*2%</f>
        <v>176143.30073999998</v>
      </c>
    </row>
    <row r="191" spans="1:16" ht="18" customHeight="1" x14ac:dyDescent="0.2">
      <c r="A191" s="10"/>
      <c r="H191" s="62"/>
      <c r="N191" s="65" t="s">
        <v>32</v>
      </c>
      <c r="O191" s="66"/>
      <c r="P191" s="69">
        <f>P188+P189-P190</f>
        <v>8719093.3866299987</v>
      </c>
    </row>
    <row r="193" spans="1:16" x14ac:dyDescent="0.2">
      <c r="A193" s="10"/>
      <c r="H193" s="62"/>
      <c r="P193" s="70"/>
    </row>
    <row r="194" spans="1:16" x14ac:dyDescent="0.2">
      <c r="A194" s="10"/>
      <c r="H194" s="62"/>
      <c r="O194" s="57"/>
      <c r="P194" s="70"/>
    </row>
    <row r="195" spans="1:16" s="3" customFormat="1" x14ac:dyDescent="0.25">
      <c r="A195" s="10"/>
      <c r="B195" s="2"/>
      <c r="C195" s="2"/>
      <c r="E195" s="11"/>
      <c r="H195" s="62"/>
      <c r="N195" s="14"/>
      <c r="O195" s="14"/>
      <c r="P195" s="14"/>
    </row>
    <row r="196" spans="1:16" s="3" customFormat="1" x14ac:dyDescent="0.25">
      <c r="A196" s="10"/>
      <c r="B196" s="2"/>
      <c r="C196" s="2"/>
      <c r="E196" s="11"/>
      <c r="H196" s="62"/>
      <c r="N196" s="14"/>
      <c r="O196" s="14"/>
      <c r="P196" s="14"/>
    </row>
    <row r="197" spans="1:16" s="3" customFormat="1" x14ac:dyDescent="0.25">
      <c r="A197" s="10"/>
      <c r="B197" s="2"/>
      <c r="C197" s="2"/>
      <c r="E197" s="11"/>
      <c r="H197" s="62"/>
      <c r="N197" s="14"/>
      <c r="O197" s="14"/>
      <c r="P197" s="14"/>
    </row>
    <row r="198" spans="1:16" s="3" customFormat="1" x14ac:dyDescent="0.25">
      <c r="A198" s="10"/>
      <c r="B198" s="2"/>
      <c r="C198" s="2"/>
      <c r="E198" s="11"/>
      <c r="H198" s="62"/>
      <c r="N198" s="14"/>
      <c r="O198" s="14"/>
      <c r="P198" s="14"/>
    </row>
    <row r="199" spans="1:16" s="3" customFormat="1" x14ac:dyDescent="0.25">
      <c r="A199" s="10"/>
      <c r="B199" s="2"/>
      <c r="C199" s="2"/>
      <c r="E199" s="11"/>
      <c r="H199" s="62"/>
      <c r="N199" s="14"/>
      <c r="O199" s="14"/>
      <c r="P199" s="14"/>
    </row>
    <row r="200" spans="1:16" s="3" customFormat="1" x14ac:dyDescent="0.25">
      <c r="A200" s="10"/>
      <c r="B200" s="2"/>
      <c r="C200" s="2"/>
      <c r="E200" s="11"/>
      <c r="H200" s="62"/>
      <c r="N200" s="14"/>
      <c r="O200" s="14"/>
      <c r="P200" s="14"/>
    </row>
    <row r="201" spans="1:16" s="3" customFormat="1" x14ac:dyDescent="0.25">
      <c r="A201" s="10"/>
      <c r="B201" s="2"/>
      <c r="C201" s="2"/>
      <c r="E201" s="11"/>
      <c r="H201" s="62"/>
      <c r="N201" s="14"/>
      <c r="O201" s="14"/>
      <c r="P201" s="14"/>
    </row>
    <row r="202" spans="1:16" s="3" customFormat="1" x14ac:dyDescent="0.25">
      <c r="A202" s="10"/>
      <c r="B202" s="2"/>
      <c r="C202" s="2"/>
      <c r="E202" s="11"/>
      <c r="H202" s="62"/>
      <c r="N202" s="14"/>
      <c r="O202" s="14"/>
      <c r="P202" s="14"/>
    </row>
    <row r="203" spans="1:16" s="3" customFormat="1" x14ac:dyDescent="0.25">
      <c r="A203" s="10"/>
      <c r="B203" s="2"/>
      <c r="C203" s="2"/>
      <c r="E203" s="11"/>
      <c r="H203" s="62"/>
      <c r="N203" s="14"/>
      <c r="O203" s="14"/>
      <c r="P203" s="14"/>
    </row>
    <row r="204" spans="1:16" s="3" customFormat="1" x14ac:dyDescent="0.25">
      <c r="A204" s="10"/>
      <c r="B204" s="2"/>
      <c r="C204" s="2"/>
      <c r="E204" s="11"/>
      <c r="H204" s="62"/>
      <c r="N204" s="14"/>
      <c r="O204" s="14"/>
      <c r="P204" s="14"/>
    </row>
    <row r="205" spans="1:16" s="3" customFormat="1" x14ac:dyDescent="0.25">
      <c r="A205" s="10"/>
      <c r="B205" s="2"/>
      <c r="C205" s="2"/>
      <c r="E205" s="11"/>
      <c r="H205" s="62"/>
      <c r="N205" s="14"/>
      <c r="O205" s="14"/>
      <c r="P205" s="14"/>
    </row>
    <row r="206" spans="1:16" s="3" customFormat="1" x14ac:dyDescent="0.25">
      <c r="A206" s="10"/>
      <c r="B206" s="2"/>
      <c r="C206" s="2"/>
      <c r="E206" s="11"/>
      <c r="H206" s="62"/>
      <c r="N206" s="14"/>
      <c r="O206" s="14"/>
      <c r="P206" s="14"/>
    </row>
  </sheetData>
  <mergeCells count="2">
    <mergeCell ref="A186:L186"/>
    <mergeCell ref="O186:P186"/>
  </mergeCells>
  <conditionalFormatting sqref="B3:B185">
    <cfRule type="duplicateValues" dxfId="48" priority="126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87"/>
  <sheetViews>
    <sheetView zoomScale="110" zoomScaleNormal="110" workbookViewId="0">
      <pane xSplit="3" ySplit="2" topLeftCell="D60" activePane="bottomRight" state="frozen"/>
      <selection pane="topRight" activeCell="B1" sqref="B1"/>
      <selection pane="bottomLeft" activeCell="A3" sqref="A3"/>
      <selection pane="bottomRight" activeCell="K70" sqref="K70"/>
    </sheetView>
  </sheetViews>
  <sheetFormatPr defaultRowHeight="15" x14ac:dyDescent="0.2"/>
  <cols>
    <col min="1" max="1" width="8" style="4" customWidth="1"/>
    <col min="2" max="2" width="19.5703125" style="2" customWidth="1"/>
    <col min="3" max="3" width="15.1406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404005</v>
      </c>
      <c r="B3" s="72" t="s">
        <v>7680</v>
      </c>
      <c r="C3" s="8" t="s">
        <v>7681</v>
      </c>
      <c r="D3" s="74" t="s">
        <v>69</v>
      </c>
      <c r="E3" s="12">
        <v>44500</v>
      </c>
      <c r="F3" s="74" t="s">
        <v>523</v>
      </c>
      <c r="G3" s="12">
        <v>44500</v>
      </c>
      <c r="H3" s="9" t="s">
        <v>7189</v>
      </c>
      <c r="I3" s="1">
        <v>110</v>
      </c>
      <c r="J3" s="1">
        <v>30</v>
      </c>
      <c r="K3" s="1">
        <v>30</v>
      </c>
      <c r="L3" s="1">
        <v>13</v>
      </c>
      <c r="M3" s="78">
        <v>24.75</v>
      </c>
      <c r="N3" s="101">
        <v>24.75</v>
      </c>
      <c r="O3" s="63">
        <v>2530</v>
      </c>
      <c r="P3" s="64">
        <f>Table2245789101123456789101112131415161718192021222324252627282930313233343536373839404142434445464748495051525354555628575859[[#This Row],[PEMBULATAN]]*O3</f>
        <v>62617.5</v>
      </c>
    </row>
    <row r="4" spans="1:16" ht="26.25" customHeight="1" x14ac:dyDescent="0.2">
      <c r="A4" s="13"/>
      <c r="B4" s="73"/>
      <c r="C4" s="71" t="s">
        <v>7682</v>
      </c>
      <c r="D4" s="76" t="s">
        <v>69</v>
      </c>
      <c r="E4" s="12">
        <v>44500</v>
      </c>
      <c r="F4" s="74" t="s">
        <v>523</v>
      </c>
      <c r="G4" s="12">
        <v>44500</v>
      </c>
      <c r="H4" s="75" t="s">
        <v>7189</v>
      </c>
      <c r="I4" s="15">
        <v>59</v>
      </c>
      <c r="J4" s="15">
        <v>59</v>
      </c>
      <c r="K4" s="15">
        <v>11</v>
      </c>
      <c r="L4" s="15">
        <v>5</v>
      </c>
      <c r="M4" s="79">
        <v>9.5727499999999992</v>
      </c>
      <c r="N4" s="101">
        <v>9.5727499999999992</v>
      </c>
      <c r="O4" s="63">
        <v>2530</v>
      </c>
      <c r="P4" s="64">
        <f>Table2245789101123456789101112131415161718192021222324252627282930313233343536373839404142434445464748495051525354555628575859[[#This Row],[PEMBULATAN]]*O4</f>
        <v>24219.057499999999</v>
      </c>
    </row>
    <row r="5" spans="1:16" ht="26.25" customHeight="1" x14ac:dyDescent="0.2">
      <c r="A5" s="13"/>
      <c r="B5" s="73"/>
      <c r="C5" s="71" t="s">
        <v>7683</v>
      </c>
      <c r="D5" s="76" t="s">
        <v>69</v>
      </c>
      <c r="E5" s="12">
        <v>44500</v>
      </c>
      <c r="F5" s="74" t="s">
        <v>523</v>
      </c>
      <c r="G5" s="12">
        <v>44500</v>
      </c>
      <c r="H5" s="75" t="s">
        <v>7189</v>
      </c>
      <c r="I5" s="15">
        <v>60</v>
      </c>
      <c r="J5" s="15">
        <v>38</v>
      </c>
      <c r="K5" s="15">
        <v>23</v>
      </c>
      <c r="L5" s="15">
        <v>5</v>
      </c>
      <c r="M5" s="79">
        <v>13.11</v>
      </c>
      <c r="N5" s="101">
        <v>13.11</v>
      </c>
      <c r="O5" s="63">
        <v>2530</v>
      </c>
      <c r="P5" s="64">
        <f>Table2245789101123456789101112131415161718192021222324252627282930313233343536373839404142434445464748495051525354555628575859[[#This Row],[PEMBULATAN]]*O5</f>
        <v>33168.299999999996</v>
      </c>
    </row>
    <row r="6" spans="1:16" ht="26.25" customHeight="1" x14ac:dyDescent="0.2">
      <c r="A6" s="13"/>
      <c r="B6" s="73"/>
      <c r="C6" s="71" t="s">
        <v>7684</v>
      </c>
      <c r="D6" s="76" t="s">
        <v>69</v>
      </c>
      <c r="E6" s="12">
        <v>44500</v>
      </c>
      <c r="F6" s="74" t="s">
        <v>523</v>
      </c>
      <c r="G6" s="12">
        <v>44500</v>
      </c>
      <c r="H6" s="75" t="s">
        <v>7189</v>
      </c>
      <c r="I6" s="15">
        <v>50</v>
      </c>
      <c r="J6" s="15">
        <v>20</v>
      </c>
      <c r="K6" s="15">
        <v>20</v>
      </c>
      <c r="L6" s="15">
        <v>5</v>
      </c>
      <c r="M6" s="79">
        <v>5</v>
      </c>
      <c r="N6" s="101">
        <v>5</v>
      </c>
      <c r="O6" s="63">
        <v>2530</v>
      </c>
      <c r="P6" s="64">
        <f>Table2245789101123456789101112131415161718192021222324252627282930313233343536373839404142434445464748495051525354555628575859[[#This Row],[PEMBULATAN]]*O6</f>
        <v>12650</v>
      </c>
    </row>
    <row r="7" spans="1:16" ht="26.25" customHeight="1" x14ac:dyDescent="0.2">
      <c r="A7" s="13"/>
      <c r="B7" s="73"/>
      <c r="C7" s="71" t="s">
        <v>7685</v>
      </c>
      <c r="D7" s="76" t="s">
        <v>69</v>
      </c>
      <c r="E7" s="12">
        <v>44500</v>
      </c>
      <c r="F7" s="74" t="s">
        <v>523</v>
      </c>
      <c r="G7" s="12">
        <v>44500</v>
      </c>
      <c r="H7" s="75" t="s">
        <v>7189</v>
      </c>
      <c r="I7" s="15">
        <v>54</v>
      </c>
      <c r="J7" s="15">
        <v>35</v>
      </c>
      <c r="K7" s="15">
        <v>30</v>
      </c>
      <c r="L7" s="15">
        <v>4</v>
      </c>
      <c r="M7" s="79">
        <v>14.175000000000001</v>
      </c>
      <c r="N7" s="101">
        <v>14.175000000000001</v>
      </c>
      <c r="O7" s="63">
        <v>2530</v>
      </c>
      <c r="P7" s="64">
        <f>Table2245789101123456789101112131415161718192021222324252627282930313233343536373839404142434445464748495051525354555628575859[[#This Row],[PEMBULATAN]]*O7</f>
        <v>35862.75</v>
      </c>
    </row>
    <row r="8" spans="1:16" ht="26.25" customHeight="1" x14ac:dyDescent="0.2">
      <c r="A8" s="13"/>
      <c r="B8" s="73"/>
      <c r="C8" s="71" t="s">
        <v>7686</v>
      </c>
      <c r="D8" s="76" t="s">
        <v>69</v>
      </c>
      <c r="E8" s="12">
        <v>44500</v>
      </c>
      <c r="F8" s="74" t="s">
        <v>523</v>
      </c>
      <c r="G8" s="12">
        <v>44500</v>
      </c>
      <c r="H8" s="75" t="s">
        <v>7189</v>
      </c>
      <c r="I8" s="15">
        <v>55</v>
      </c>
      <c r="J8" s="15">
        <v>40</v>
      </c>
      <c r="K8" s="15">
        <v>31</v>
      </c>
      <c r="L8" s="15">
        <v>6</v>
      </c>
      <c r="M8" s="79">
        <v>17.05</v>
      </c>
      <c r="N8" s="101">
        <v>17.05</v>
      </c>
      <c r="O8" s="63">
        <v>2530</v>
      </c>
      <c r="P8" s="64">
        <f>Table2245789101123456789101112131415161718192021222324252627282930313233343536373839404142434445464748495051525354555628575859[[#This Row],[PEMBULATAN]]*O8</f>
        <v>43136.5</v>
      </c>
    </row>
    <row r="9" spans="1:16" ht="26.25" customHeight="1" x14ac:dyDescent="0.2">
      <c r="A9" s="13"/>
      <c r="B9" s="73"/>
      <c r="C9" s="71" t="s">
        <v>7687</v>
      </c>
      <c r="D9" s="76" t="s">
        <v>69</v>
      </c>
      <c r="E9" s="12">
        <v>44500</v>
      </c>
      <c r="F9" s="74" t="s">
        <v>523</v>
      </c>
      <c r="G9" s="12">
        <v>44500</v>
      </c>
      <c r="H9" s="75" t="s">
        <v>7189</v>
      </c>
      <c r="I9" s="15">
        <v>92</v>
      </c>
      <c r="J9" s="15">
        <v>61</v>
      </c>
      <c r="K9" s="15">
        <v>18</v>
      </c>
      <c r="L9" s="15">
        <v>8</v>
      </c>
      <c r="M9" s="79">
        <v>25.254000000000001</v>
      </c>
      <c r="N9" s="101">
        <v>25.254000000000001</v>
      </c>
      <c r="O9" s="63">
        <v>2530</v>
      </c>
      <c r="P9" s="64">
        <f>Table2245789101123456789101112131415161718192021222324252627282930313233343536373839404142434445464748495051525354555628575859[[#This Row],[PEMBULATAN]]*O9</f>
        <v>63892.62</v>
      </c>
    </row>
    <row r="10" spans="1:16" ht="26.25" customHeight="1" x14ac:dyDescent="0.2">
      <c r="A10" s="13"/>
      <c r="B10" s="73"/>
      <c r="C10" s="71" t="s">
        <v>7688</v>
      </c>
      <c r="D10" s="76" t="s">
        <v>69</v>
      </c>
      <c r="E10" s="12">
        <v>44500</v>
      </c>
      <c r="F10" s="74" t="s">
        <v>523</v>
      </c>
      <c r="G10" s="12">
        <v>44500</v>
      </c>
      <c r="H10" s="75" t="s">
        <v>7189</v>
      </c>
      <c r="I10" s="15">
        <v>100</v>
      </c>
      <c r="J10" s="15">
        <v>61</v>
      </c>
      <c r="K10" s="15">
        <v>35</v>
      </c>
      <c r="L10" s="15">
        <v>19</v>
      </c>
      <c r="M10" s="79">
        <v>53.375</v>
      </c>
      <c r="N10" s="101">
        <v>54</v>
      </c>
      <c r="O10" s="63">
        <v>2530</v>
      </c>
      <c r="P10" s="64">
        <f>Table2245789101123456789101112131415161718192021222324252627282930313233343536373839404142434445464748495051525354555628575859[[#This Row],[PEMBULATAN]]*O10</f>
        <v>136620</v>
      </c>
    </row>
    <row r="11" spans="1:16" ht="26.25" customHeight="1" x14ac:dyDescent="0.2">
      <c r="A11" s="13"/>
      <c r="B11" s="73"/>
      <c r="C11" s="71" t="s">
        <v>7689</v>
      </c>
      <c r="D11" s="76" t="s">
        <v>69</v>
      </c>
      <c r="E11" s="12">
        <v>44500</v>
      </c>
      <c r="F11" s="74" t="s">
        <v>523</v>
      </c>
      <c r="G11" s="12">
        <v>44500</v>
      </c>
      <c r="H11" s="75" t="s">
        <v>7189</v>
      </c>
      <c r="I11" s="15">
        <v>68</v>
      </c>
      <c r="J11" s="15">
        <v>46</v>
      </c>
      <c r="K11" s="15">
        <v>10</v>
      </c>
      <c r="L11" s="15">
        <v>6</v>
      </c>
      <c r="M11" s="79">
        <v>7.82</v>
      </c>
      <c r="N11" s="101">
        <v>7.82</v>
      </c>
      <c r="O11" s="63">
        <v>2530</v>
      </c>
      <c r="P11" s="64">
        <f>Table2245789101123456789101112131415161718192021222324252627282930313233343536373839404142434445464748495051525354555628575859[[#This Row],[PEMBULATAN]]*O11</f>
        <v>19784.600000000002</v>
      </c>
    </row>
    <row r="12" spans="1:16" ht="26.25" customHeight="1" x14ac:dyDescent="0.2">
      <c r="A12" s="13"/>
      <c r="B12" s="73"/>
      <c r="C12" s="71" t="s">
        <v>7690</v>
      </c>
      <c r="D12" s="76" t="s">
        <v>69</v>
      </c>
      <c r="E12" s="12">
        <v>44500</v>
      </c>
      <c r="F12" s="74" t="s">
        <v>523</v>
      </c>
      <c r="G12" s="12">
        <v>44500</v>
      </c>
      <c r="H12" s="75" t="s">
        <v>7189</v>
      </c>
      <c r="I12" s="15">
        <v>101</v>
      </c>
      <c r="J12" s="15">
        <v>43</v>
      </c>
      <c r="K12" s="15">
        <v>21</v>
      </c>
      <c r="L12" s="15">
        <v>6</v>
      </c>
      <c r="M12" s="79">
        <v>22.800750000000001</v>
      </c>
      <c r="N12" s="101">
        <v>22.800750000000001</v>
      </c>
      <c r="O12" s="63">
        <v>2530</v>
      </c>
      <c r="P12" s="64">
        <f>Table2245789101123456789101112131415161718192021222324252627282930313233343536373839404142434445464748495051525354555628575859[[#This Row],[PEMBULATAN]]*O12</f>
        <v>57685.897499999999</v>
      </c>
    </row>
    <row r="13" spans="1:16" ht="26.25" customHeight="1" x14ac:dyDescent="0.2">
      <c r="A13" s="13"/>
      <c r="B13" s="73"/>
      <c r="C13" s="71" t="s">
        <v>7691</v>
      </c>
      <c r="D13" s="76" t="s">
        <v>69</v>
      </c>
      <c r="E13" s="12">
        <v>44500</v>
      </c>
      <c r="F13" s="74" t="s">
        <v>523</v>
      </c>
      <c r="G13" s="12">
        <v>44500</v>
      </c>
      <c r="H13" s="75" t="s">
        <v>7189</v>
      </c>
      <c r="I13" s="15">
        <v>66</v>
      </c>
      <c r="J13" s="15">
        <v>36</v>
      </c>
      <c r="K13" s="15">
        <v>15</v>
      </c>
      <c r="L13" s="15">
        <v>3</v>
      </c>
      <c r="M13" s="79">
        <v>8.91</v>
      </c>
      <c r="N13" s="101">
        <v>8.91</v>
      </c>
      <c r="O13" s="63">
        <v>2530</v>
      </c>
      <c r="P13" s="64">
        <f>Table2245789101123456789101112131415161718192021222324252627282930313233343536373839404142434445464748495051525354555628575859[[#This Row],[PEMBULATAN]]*O13</f>
        <v>22542.3</v>
      </c>
    </row>
    <row r="14" spans="1:16" ht="26.25" customHeight="1" x14ac:dyDescent="0.2">
      <c r="A14" s="13"/>
      <c r="B14" s="73"/>
      <c r="C14" s="71" t="s">
        <v>7692</v>
      </c>
      <c r="D14" s="76" t="s">
        <v>69</v>
      </c>
      <c r="E14" s="12">
        <v>44500</v>
      </c>
      <c r="F14" s="74" t="s">
        <v>523</v>
      </c>
      <c r="G14" s="12">
        <v>44500</v>
      </c>
      <c r="H14" s="75" t="s">
        <v>7189</v>
      </c>
      <c r="I14" s="15">
        <v>91</v>
      </c>
      <c r="J14" s="15">
        <v>61</v>
      </c>
      <c r="K14" s="15">
        <v>23</v>
      </c>
      <c r="L14" s="15">
        <v>16</v>
      </c>
      <c r="M14" s="79">
        <v>31.91825</v>
      </c>
      <c r="N14" s="101">
        <v>31.91825</v>
      </c>
      <c r="O14" s="63">
        <v>2530</v>
      </c>
      <c r="P14" s="64">
        <f>Table2245789101123456789101112131415161718192021222324252627282930313233343536373839404142434445464748495051525354555628575859[[#This Row],[PEMBULATAN]]*O14</f>
        <v>80753.172500000001</v>
      </c>
    </row>
    <row r="15" spans="1:16" ht="26.25" customHeight="1" x14ac:dyDescent="0.2">
      <c r="A15" s="13"/>
      <c r="B15" s="73"/>
      <c r="C15" s="71" t="s">
        <v>7693</v>
      </c>
      <c r="D15" s="76" t="s">
        <v>69</v>
      </c>
      <c r="E15" s="12">
        <v>44500</v>
      </c>
      <c r="F15" s="74" t="s">
        <v>523</v>
      </c>
      <c r="G15" s="12">
        <v>44500</v>
      </c>
      <c r="H15" s="75" t="s">
        <v>7189</v>
      </c>
      <c r="I15" s="15">
        <v>98</v>
      </c>
      <c r="J15" s="15">
        <v>30</v>
      </c>
      <c r="K15" s="15">
        <v>25</v>
      </c>
      <c r="L15" s="15">
        <v>22</v>
      </c>
      <c r="M15" s="79">
        <v>18.375</v>
      </c>
      <c r="N15" s="101">
        <v>22</v>
      </c>
      <c r="O15" s="63">
        <v>2530</v>
      </c>
      <c r="P15" s="64">
        <f>Table2245789101123456789101112131415161718192021222324252627282930313233343536373839404142434445464748495051525354555628575859[[#This Row],[PEMBULATAN]]*O15</f>
        <v>55660</v>
      </c>
    </row>
    <row r="16" spans="1:16" ht="26.25" customHeight="1" x14ac:dyDescent="0.2">
      <c r="A16" s="13"/>
      <c r="B16" s="73"/>
      <c r="C16" s="71" t="s">
        <v>7694</v>
      </c>
      <c r="D16" s="76" t="s">
        <v>69</v>
      </c>
      <c r="E16" s="12">
        <v>44500</v>
      </c>
      <c r="F16" s="74" t="s">
        <v>523</v>
      </c>
      <c r="G16" s="12">
        <v>44500</v>
      </c>
      <c r="H16" s="75" t="s">
        <v>7189</v>
      </c>
      <c r="I16" s="15">
        <v>50</v>
      </c>
      <c r="J16" s="15">
        <v>40</v>
      </c>
      <c r="K16" s="15">
        <v>20</v>
      </c>
      <c r="L16" s="15">
        <v>5</v>
      </c>
      <c r="M16" s="79">
        <v>10</v>
      </c>
      <c r="N16" s="101">
        <v>10</v>
      </c>
      <c r="O16" s="63">
        <v>2530</v>
      </c>
      <c r="P16" s="64">
        <f>Table2245789101123456789101112131415161718192021222324252627282930313233343536373839404142434445464748495051525354555628575859[[#This Row],[PEMBULATAN]]*O16</f>
        <v>25300</v>
      </c>
    </row>
    <row r="17" spans="1:16" ht="26.25" customHeight="1" x14ac:dyDescent="0.2">
      <c r="A17" s="13"/>
      <c r="B17" s="73"/>
      <c r="C17" s="71" t="s">
        <v>7695</v>
      </c>
      <c r="D17" s="76" t="s">
        <v>69</v>
      </c>
      <c r="E17" s="12">
        <v>44500</v>
      </c>
      <c r="F17" s="74" t="s">
        <v>523</v>
      </c>
      <c r="G17" s="12">
        <v>44500</v>
      </c>
      <c r="H17" s="75" t="s">
        <v>7189</v>
      </c>
      <c r="I17" s="15">
        <v>32</v>
      </c>
      <c r="J17" s="15">
        <v>20</v>
      </c>
      <c r="K17" s="15">
        <v>12</v>
      </c>
      <c r="L17" s="15">
        <v>1</v>
      </c>
      <c r="M17" s="79">
        <v>1.92</v>
      </c>
      <c r="N17" s="101">
        <v>1.92</v>
      </c>
      <c r="O17" s="63">
        <v>2530</v>
      </c>
      <c r="P17" s="64">
        <f>Table2245789101123456789101112131415161718192021222324252627282930313233343536373839404142434445464748495051525354555628575859[[#This Row],[PEMBULATAN]]*O17</f>
        <v>4857.5999999999995</v>
      </c>
    </row>
    <row r="18" spans="1:16" ht="26.25" customHeight="1" x14ac:dyDescent="0.2">
      <c r="A18" s="13"/>
      <c r="B18" s="73"/>
      <c r="C18" s="71" t="s">
        <v>7696</v>
      </c>
      <c r="D18" s="76" t="s">
        <v>69</v>
      </c>
      <c r="E18" s="12">
        <v>44500</v>
      </c>
      <c r="F18" s="74" t="s">
        <v>523</v>
      </c>
      <c r="G18" s="12">
        <v>44500</v>
      </c>
      <c r="H18" s="75" t="s">
        <v>7189</v>
      </c>
      <c r="I18" s="15">
        <v>70</v>
      </c>
      <c r="J18" s="15">
        <v>50</v>
      </c>
      <c r="K18" s="15">
        <v>21</v>
      </c>
      <c r="L18" s="15">
        <v>3</v>
      </c>
      <c r="M18" s="79">
        <v>18.375</v>
      </c>
      <c r="N18" s="101">
        <v>19</v>
      </c>
      <c r="O18" s="63">
        <v>2530</v>
      </c>
      <c r="P18" s="64">
        <f>Table2245789101123456789101112131415161718192021222324252627282930313233343536373839404142434445464748495051525354555628575859[[#This Row],[PEMBULATAN]]*O18</f>
        <v>48070</v>
      </c>
    </row>
    <row r="19" spans="1:16" ht="26.25" customHeight="1" x14ac:dyDescent="0.2">
      <c r="A19" s="13"/>
      <c r="B19" s="73"/>
      <c r="C19" s="71" t="s">
        <v>7697</v>
      </c>
      <c r="D19" s="76" t="s">
        <v>69</v>
      </c>
      <c r="E19" s="12">
        <v>44500</v>
      </c>
      <c r="F19" s="74" t="s">
        <v>523</v>
      </c>
      <c r="G19" s="12">
        <v>44500</v>
      </c>
      <c r="H19" s="75" t="s">
        <v>7189</v>
      </c>
      <c r="I19" s="15">
        <v>32</v>
      </c>
      <c r="J19" s="15">
        <v>30</v>
      </c>
      <c r="K19" s="15">
        <v>10</v>
      </c>
      <c r="L19" s="15">
        <v>2</v>
      </c>
      <c r="M19" s="79">
        <v>2.4</v>
      </c>
      <c r="N19" s="101">
        <v>3</v>
      </c>
      <c r="O19" s="63">
        <v>2530</v>
      </c>
      <c r="P19" s="64">
        <f>Table2245789101123456789101112131415161718192021222324252627282930313233343536373839404142434445464748495051525354555628575859[[#This Row],[PEMBULATAN]]*O19</f>
        <v>7590</v>
      </c>
    </row>
    <row r="20" spans="1:16" ht="26.25" customHeight="1" x14ac:dyDescent="0.2">
      <c r="A20" s="13"/>
      <c r="B20" s="73"/>
      <c r="C20" s="71" t="s">
        <v>7698</v>
      </c>
      <c r="D20" s="76" t="s">
        <v>69</v>
      </c>
      <c r="E20" s="12">
        <v>44500</v>
      </c>
      <c r="F20" s="74" t="s">
        <v>523</v>
      </c>
      <c r="G20" s="12">
        <v>44500</v>
      </c>
      <c r="H20" s="75" t="s">
        <v>7189</v>
      </c>
      <c r="I20" s="15">
        <v>82</v>
      </c>
      <c r="J20" s="15">
        <v>43</v>
      </c>
      <c r="K20" s="15">
        <v>32</v>
      </c>
      <c r="L20" s="15">
        <v>9</v>
      </c>
      <c r="M20" s="79">
        <v>28.207999999999998</v>
      </c>
      <c r="N20" s="101">
        <v>28.207999999999998</v>
      </c>
      <c r="O20" s="63">
        <v>2530</v>
      </c>
      <c r="P20" s="64">
        <f>Table2245789101123456789101112131415161718192021222324252627282930313233343536373839404142434445464748495051525354555628575859[[#This Row],[PEMBULATAN]]*O20</f>
        <v>71366.239999999991</v>
      </c>
    </row>
    <row r="21" spans="1:16" ht="26.25" customHeight="1" x14ac:dyDescent="0.2">
      <c r="A21" s="13"/>
      <c r="B21" s="73"/>
      <c r="C21" s="71" t="s">
        <v>7699</v>
      </c>
      <c r="D21" s="76" t="s">
        <v>69</v>
      </c>
      <c r="E21" s="12">
        <v>44500</v>
      </c>
      <c r="F21" s="74" t="s">
        <v>523</v>
      </c>
      <c r="G21" s="12">
        <v>44500</v>
      </c>
      <c r="H21" s="75" t="s">
        <v>7189</v>
      </c>
      <c r="I21" s="15">
        <v>80</v>
      </c>
      <c r="J21" s="15">
        <v>61</v>
      </c>
      <c r="K21" s="15">
        <v>22</v>
      </c>
      <c r="L21" s="15">
        <v>6</v>
      </c>
      <c r="M21" s="79">
        <v>26.84</v>
      </c>
      <c r="N21" s="101">
        <v>26.84</v>
      </c>
      <c r="O21" s="63">
        <v>2530</v>
      </c>
      <c r="P21" s="64">
        <f>Table2245789101123456789101112131415161718192021222324252627282930313233343536373839404142434445464748495051525354555628575859[[#This Row],[PEMBULATAN]]*O21</f>
        <v>67905.2</v>
      </c>
    </row>
    <row r="22" spans="1:16" ht="26.25" customHeight="1" x14ac:dyDescent="0.2">
      <c r="A22" s="13"/>
      <c r="B22" s="73"/>
      <c r="C22" s="71" t="s">
        <v>7700</v>
      </c>
      <c r="D22" s="76" t="s">
        <v>69</v>
      </c>
      <c r="E22" s="12">
        <v>44500</v>
      </c>
      <c r="F22" s="74" t="s">
        <v>523</v>
      </c>
      <c r="G22" s="12">
        <v>44500</v>
      </c>
      <c r="H22" s="75" t="s">
        <v>7189</v>
      </c>
      <c r="I22" s="15">
        <v>82</v>
      </c>
      <c r="J22" s="15">
        <v>52</v>
      </c>
      <c r="K22" s="15">
        <v>31</v>
      </c>
      <c r="L22" s="15">
        <v>15</v>
      </c>
      <c r="M22" s="79">
        <v>33.045999999999999</v>
      </c>
      <c r="N22" s="101">
        <v>33.045999999999999</v>
      </c>
      <c r="O22" s="63">
        <v>2530</v>
      </c>
      <c r="P22" s="64">
        <f>Table2245789101123456789101112131415161718192021222324252627282930313233343536373839404142434445464748495051525354555628575859[[#This Row],[PEMBULATAN]]*O22</f>
        <v>83606.38</v>
      </c>
    </row>
    <row r="23" spans="1:16" ht="26.25" customHeight="1" x14ac:dyDescent="0.2">
      <c r="A23" s="13"/>
      <c r="B23" s="73"/>
      <c r="C23" s="71" t="s">
        <v>7701</v>
      </c>
      <c r="D23" s="76" t="s">
        <v>69</v>
      </c>
      <c r="E23" s="12">
        <v>44500</v>
      </c>
      <c r="F23" s="74" t="s">
        <v>523</v>
      </c>
      <c r="G23" s="12">
        <v>44500</v>
      </c>
      <c r="H23" s="75" t="s">
        <v>7189</v>
      </c>
      <c r="I23" s="15">
        <v>48</v>
      </c>
      <c r="J23" s="15">
        <v>45</v>
      </c>
      <c r="K23" s="15">
        <v>13</v>
      </c>
      <c r="L23" s="15">
        <v>4</v>
      </c>
      <c r="M23" s="79">
        <v>7.02</v>
      </c>
      <c r="N23" s="101">
        <v>7.02</v>
      </c>
      <c r="O23" s="63">
        <v>2530</v>
      </c>
      <c r="P23" s="64">
        <f>Table2245789101123456789101112131415161718192021222324252627282930313233343536373839404142434445464748495051525354555628575859[[#This Row],[PEMBULATAN]]*O23</f>
        <v>17760.599999999999</v>
      </c>
    </row>
    <row r="24" spans="1:16" ht="26.25" customHeight="1" x14ac:dyDescent="0.2">
      <c r="A24" s="13"/>
      <c r="B24" s="73"/>
      <c r="C24" s="71" t="s">
        <v>7702</v>
      </c>
      <c r="D24" s="76" t="s">
        <v>69</v>
      </c>
      <c r="E24" s="12">
        <v>44500</v>
      </c>
      <c r="F24" s="74" t="s">
        <v>523</v>
      </c>
      <c r="G24" s="12">
        <v>44500</v>
      </c>
      <c r="H24" s="75" t="s">
        <v>7189</v>
      </c>
      <c r="I24" s="15">
        <v>70</v>
      </c>
      <c r="J24" s="15">
        <v>58</v>
      </c>
      <c r="K24" s="15">
        <v>23</v>
      </c>
      <c r="L24" s="15">
        <v>4</v>
      </c>
      <c r="M24" s="79">
        <v>23.344999999999999</v>
      </c>
      <c r="N24" s="101">
        <v>24</v>
      </c>
      <c r="O24" s="63">
        <v>2530</v>
      </c>
      <c r="P24" s="64">
        <f>Table2245789101123456789101112131415161718192021222324252627282930313233343536373839404142434445464748495051525354555628575859[[#This Row],[PEMBULATAN]]*O24</f>
        <v>60720</v>
      </c>
    </row>
    <row r="25" spans="1:16" ht="26.25" customHeight="1" x14ac:dyDescent="0.2">
      <c r="A25" s="13"/>
      <c r="B25" s="73"/>
      <c r="C25" s="71" t="s">
        <v>7703</v>
      </c>
      <c r="D25" s="76" t="s">
        <v>69</v>
      </c>
      <c r="E25" s="12">
        <v>44500</v>
      </c>
      <c r="F25" s="74" t="s">
        <v>523</v>
      </c>
      <c r="G25" s="12">
        <v>44500</v>
      </c>
      <c r="H25" s="75" t="s">
        <v>7189</v>
      </c>
      <c r="I25" s="15">
        <v>60</v>
      </c>
      <c r="J25" s="15">
        <v>52</v>
      </c>
      <c r="K25" s="15">
        <v>18</v>
      </c>
      <c r="L25" s="15">
        <v>5</v>
      </c>
      <c r="M25" s="79">
        <v>14.04</v>
      </c>
      <c r="N25" s="101">
        <v>14.04</v>
      </c>
      <c r="O25" s="63">
        <v>2530</v>
      </c>
      <c r="P25" s="64">
        <f>Table2245789101123456789101112131415161718192021222324252627282930313233343536373839404142434445464748495051525354555628575859[[#This Row],[PEMBULATAN]]*O25</f>
        <v>35521.199999999997</v>
      </c>
    </row>
    <row r="26" spans="1:16" ht="26.25" customHeight="1" x14ac:dyDescent="0.2">
      <c r="A26" s="13"/>
      <c r="B26" s="73"/>
      <c r="C26" s="71" t="s">
        <v>7704</v>
      </c>
      <c r="D26" s="76" t="s">
        <v>69</v>
      </c>
      <c r="E26" s="12">
        <v>44500</v>
      </c>
      <c r="F26" s="74" t="s">
        <v>523</v>
      </c>
      <c r="G26" s="12">
        <v>44500</v>
      </c>
      <c r="H26" s="75" t="s">
        <v>7189</v>
      </c>
      <c r="I26" s="15">
        <v>60</v>
      </c>
      <c r="J26" s="15">
        <v>60</v>
      </c>
      <c r="K26" s="15">
        <v>20</v>
      </c>
      <c r="L26" s="15">
        <v>9</v>
      </c>
      <c r="M26" s="79">
        <v>18</v>
      </c>
      <c r="N26" s="101">
        <v>18</v>
      </c>
      <c r="O26" s="63">
        <v>2530</v>
      </c>
      <c r="P26" s="64">
        <f>Table2245789101123456789101112131415161718192021222324252627282930313233343536373839404142434445464748495051525354555628575859[[#This Row],[PEMBULATAN]]*O26</f>
        <v>45540</v>
      </c>
    </row>
    <row r="27" spans="1:16" ht="26.25" customHeight="1" x14ac:dyDescent="0.2">
      <c r="A27" s="13"/>
      <c r="B27" s="73"/>
      <c r="C27" s="71" t="s">
        <v>7705</v>
      </c>
      <c r="D27" s="76" t="s">
        <v>69</v>
      </c>
      <c r="E27" s="12">
        <v>44500</v>
      </c>
      <c r="F27" s="74" t="s">
        <v>523</v>
      </c>
      <c r="G27" s="12">
        <v>44500</v>
      </c>
      <c r="H27" s="75" t="s">
        <v>7189</v>
      </c>
      <c r="I27" s="15">
        <v>35</v>
      </c>
      <c r="J27" s="15">
        <v>40</v>
      </c>
      <c r="K27" s="15">
        <v>10</v>
      </c>
      <c r="L27" s="15">
        <v>5</v>
      </c>
      <c r="M27" s="79">
        <v>3.5</v>
      </c>
      <c r="N27" s="101">
        <v>5</v>
      </c>
      <c r="O27" s="63">
        <v>2530</v>
      </c>
      <c r="P27" s="64">
        <f>Table2245789101123456789101112131415161718192021222324252627282930313233343536373839404142434445464748495051525354555628575859[[#This Row],[PEMBULATAN]]*O27</f>
        <v>12650</v>
      </c>
    </row>
    <row r="28" spans="1:16" ht="26.25" customHeight="1" x14ac:dyDescent="0.2">
      <c r="A28" s="13"/>
      <c r="B28" s="73"/>
      <c r="C28" s="71" t="s">
        <v>7706</v>
      </c>
      <c r="D28" s="76" t="s">
        <v>69</v>
      </c>
      <c r="E28" s="12">
        <v>44500</v>
      </c>
      <c r="F28" s="74" t="s">
        <v>523</v>
      </c>
      <c r="G28" s="12">
        <v>44500</v>
      </c>
      <c r="H28" s="75" t="s">
        <v>7189</v>
      </c>
      <c r="I28" s="15">
        <v>51</v>
      </c>
      <c r="J28" s="15">
        <v>40</v>
      </c>
      <c r="K28" s="15">
        <v>24</v>
      </c>
      <c r="L28" s="15">
        <v>4</v>
      </c>
      <c r="M28" s="79">
        <v>12.24</v>
      </c>
      <c r="N28" s="101">
        <v>12.24</v>
      </c>
      <c r="O28" s="63">
        <v>2530</v>
      </c>
      <c r="P28" s="64">
        <f>Table2245789101123456789101112131415161718192021222324252627282930313233343536373839404142434445464748495051525354555628575859[[#This Row],[PEMBULATAN]]*O28</f>
        <v>30967.200000000001</v>
      </c>
    </row>
    <row r="29" spans="1:16" ht="26.25" customHeight="1" x14ac:dyDescent="0.2">
      <c r="A29" s="13"/>
      <c r="B29" s="73"/>
      <c r="C29" s="71" t="s">
        <v>7707</v>
      </c>
      <c r="D29" s="76" t="s">
        <v>69</v>
      </c>
      <c r="E29" s="12">
        <v>44500</v>
      </c>
      <c r="F29" s="74" t="s">
        <v>523</v>
      </c>
      <c r="G29" s="12">
        <v>44500</v>
      </c>
      <c r="H29" s="75" t="s">
        <v>7189</v>
      </c>
      <c r="I29" s="15">
        <v>50</v>
      </c>
      <c r="J29" s="15">
        <v>38</v>
      </c>
      <c r="K29" s="15">
        <v>12</v>
      </c>
      <c r="L29" s="15">
        <v>2</v>
      </c>
      <c r="M29" s="79">
        <v>5.7</v>
      </c>
      <c r="N29" s="101">
        <v>5.7</v>
      </c>
      <c r="O29" s="63">
        <v>2530</v>
      </c>
      <c r="P29" s="64">
        <f>Table2245789101123456789101112131415161718192021222324252627282930313233343536373839404142434445464748495051525354555628575859[[#This Row],[PEMBULATAN]]*O29</f>
        <v>14421</v>
      </c>
    </row>
    <row r="30" spans="1:16" ht="26.25" customHeight="1" x14ac:dyDescent="0.2">
      <c r="A30" s="13"/>
      <c r="B30" s="73"/>
      <c r="C30" s="71" t="s">
        <v>7708</v>
      </c>
      <c r="D30" s="76" t="s">
        <v>69</v>
      </c>
      <c r="E30" s="12">
        <v>44500</v>
      </c>
      <c r="F30" s="74" t="s">
        <v>523</v>
      </c>
      <c r="G30" s="12">
        <v>44500</v>
      </c>
      <c r="H30" s="75" t="s">
        <v>7189</v>
      </c>
      <c r="I30" s="15">
        <v>55</v>
      </c>
      <c r="J30" s="15">
        <v>50</v>
      </c>
      <c r="K30" s="15">
        <v>23</v>
      </c>
      <c r="L30" s="15">
        <v>5</v>
      </c>
      <c r="M30" s="79">
        <v>15.8125</v>
      </c>
      <c r="N30" s="101">
        <v>15.8125</v>
      </c>
      <c r="O30" s="63">
        <v>2530</v>
      </c>
      <c r="P30" s="64">
        <f>Table2245789101123456789101112131415161718192021222324252627282930313233343536373839404142434445464748495051525354555628575859[[#This Row],[PEMBULATAN]]*O30</f>
        <v>40005.625</v>
      </c>
    </row>
    <row r="31" spans="1:16" ht="26.25" customHeight="1" x14ac:dyDescent="0.2">
      <c r="A31" s="13"/>
      <c r="B31" s="73"/>
      <c r="C31" s="71" t="s">
        <v>7709</v>
      </c>
      <c r="D31" s="76" t="s">
        <v>69</v>
      </c>
      <c r="E31" s="12">
        <v>44500</v>
      </c>
      <c r="F31" s="74" t="s">
        <v>523</v>
      </c>
      <c r="G31" s="12">
        <v>44500</v>
      </c>
      <c r="H31" s="75" t="s">
        <v>7189</v>
      </c>
      <c r="I31" s="15">
        <v>36</v>
      </c>
      <c r="J31" s="15">
        <v>50</v>
      </c>
      <c r="K31" s="15">
        <v>20</v>
      </c>
      <c r="L31" s="15">
        <v>3</v>
      </c>
      <c r="M31" s="79">
        <v>9</v>
      </c>
      <c r="N31" s="101">
        <v>9</v>
      </c>
      <c r="O31" s="63">
        <v>2530</v>
      </c>
      <c r="P31" s="64">
        <f>Table2245789101123456789101112131415161718192021222324252627282930313233343536373839404142434445464748495051525354555628575859[[#This Row],[PEMBULATAN]]*O31</f>
        <v>22770</v>
      </c>
    </row>
    <row r="32" spans="1:16" ht="26.25" customHeight="1" x14ac:dyDescent="0.2">
      <c r="A32" s="13"/>
      <c r="B32" s="73"/>
      <c r="C32" s="71" t="s">
        <v>7710</v>
      </c>
      <c r="D32" s="76" t="s">
        <v>69</v>
      </c>
      <c r="E32" s="12">
        <v>44500</v>
      </c>
      <c r="F32" s="74" t="s">
        <v>523</v>
      </c>
      <c r="G32" s="12">
        <v>44500</v>
      </c>
      <c r="H32" s="75" t="s">
        <v>7189</v>
      </c>
      <c r="I32" s="15">
        <v>32</v>
      </c>
      <c r="J32" s="15">
        <v>32</v>
      </c>
      <c r="K32" s="15">
        <v>30</v>
      </c>
      <c r="L32" s="15">
        <v>4</v>
      </c>
      <c r="M32" s="79">
        <v>7.68</v>
      </c>
      <c r="N32" s="101">
        <v>7.68</v>
      </c>
      <c r="O32" s="63">
        <v>2530</v>
      </c>
      <c r="P32" s="64">
        <f>Table2245789101123456789101112131415161718192021222324252627282930313233343536373839404142434445464748495051525354555628575859[[#This Row],[PEMBULATAN]]*O32</f>
        <v>19430.399999999998</v>
      </c>
    </row>
    <row r="33" spans="1:16" ht="26.25" customHeight="1" x14ac:dyDescent="0.2">
      <c r="A33" s="13"/>
      <c r="B33" s="73"/>
      <c r="C33" s="71" t="s">
        <v>7711</v>
      </c>
      <c r="D33" s="76" t="s">
        <v>69</v>
      </c>
      <c r="E33" s="12">
        <v>44500</v>
      </c>
      <c r="F33" s="74" t="s">
        <v>523</v>
      </c>
      <c r="G33" s="12">
        <v>44500</v>
      </c>
      <c r="H33" s="75" t="s">
        <v>7189</v>
      </c>
      <c r="I33" s="15">
        <v>43</v>
      </c>
      <c r="J33" s="15">
        <v>30</v>
      </c>
      <c r="K33" s="15">
        <v>33</v>
      </c>
      <c r="L33" s="15">
        <v>8</v>
      </c>
      <c r="M33" s="79">
        <v>10.6425</v>
      </c>
      <c r="N33" s="101">
        <v>10.6425</v>
      </c>
      <c r="O33" s="63">
        <v>2530</v>
      </c>
      <c r="P33" s="64">
        <f>Table2245789101123456789101112131415161718192021222324252627282930313233343536373839404142434445464748495051525354555628575859[[#This Row],[PEMBULATAN]]*O33</f>
        <v>26925.525000000001</v>
      </c>
    </row>
    <row r="34" spans="1:16" ht="26.25" customHeight="1" x14ac:dyDescent="0.2">
      <c r="A34" s="13"/>
      <c r="B34" s="73"/>
      <c r="C34" s="71" t="s">
        <v>7712</v>
      </c>
      <c r="D34" s="76" t="s">
        <v>69</v>
      </c>
      <c r="E34" s="12">
        <v>44500</v>
      </c>
      <c r="F34" s="74" t="s">
        <v>523</v>
      </c>
      <c r="G34" s="12">
        <v>44500</v>
      </c>
      <c r="H34" s="75" t="s">
        <v>7189</v>
      </c>
      <c r="I34" s="15">
        <v>40</v>
      </c>
      <c r="J34" s="15">
        <v>30</v>
      </c>
      <c r="K34" s="15">
        <v>25</v>
      </c>
      <c r="L34" s="15">
        <v>8</v>
      </c>
      <c r="M34" s="79">
        <v>7.5</v>
      </c>
      <c r="N34" s="101">
        <v>8</v>
      </c>
      <c r="O34" s="63">
        <v>2530</v>
      </c>
      <c r="P34" s="64">
        <f>Table2245789101123456789101112131415161718192021222324252627282930313233343536373839404142434445464748495051525354555628575859[[#This Row],[PEMBULATAN]]*O34</f>
        <v>20240</v>
      </c>
    </row>
    <row r="35" spans="1:16" ht="26.25" customHeight="1" x14ac:dyDescent="0.2">
      <c r="A35" s="13"/>
      <c r="B35" s="73"/>
      <c r="C35" s="71" t="s">
        <v>7713</v>
      </c>
      <c r="D35" s="76" t="s">
        <v>69</v>
      </c>
      <c r="E35" s="12">
        <v>44500</v>
      </c>
      <c r="F35" s="74" t="s">
        <v>523</v>
      </c>
      <c r="G35" s="12">
        <v>44500</v>
      </c>
      <c r="H35" s="75" t="s">
        <v>7189</v>
      </c>
      <c r="I35" s="15">
        <v>84</v>
      </c>
      <c r="J35" s="15">
        <v>55</v>
      </c>
      <c r="K35" s="15">
        <v>30</v>
      </c>
      <c r="L35" s="15">
        <v>13</v>
      </c>
      <c r="M35" s="79">
        <v>34.65</v>
      </c>
      <c r="N35" s="101">
        <v>34.65</v>
      </c>
      <c r="O35" s="63">
        <v>2530</v>
      </c>
      <c r="P35" s="64">
        <f>Table2245789101123456789101112131415161718192021222324252627282930313233343536373839404142434445464748495051525354555628575859[[#This Row],[PEMBULATAN]]*O35</f>
        <v>87664.5</v>
      </c>
    </row>
    <row r="36" spans="1:16" ht="26.25" customHeight="1" x14ac:dyDescent="0.2">
      <c r="A36" s="13"/>
      <c r="B36" s="73"/>
      <c r="C36" s="71" t="s">
        <v>7714</v>
      </c>
      <c r="D36" s="76" t="s">
        <v>69</v>
      </c>
      <c r="E36" s="12">
        <v>44500</v>
      </c>
      <c r="F36" s="74" t="s">
        <v>523</v>
      </c>
      <c r="G36" s="12">
        <v>44500</v>
      </c>
      <c r="H36" s="75" t="s">
        <v>7189</v>
      </c>
      <c r="I36" s="15">
        <v>100</v>
      </c>
      <c r="J36" s="15">
        <v>54</v>
      </c>
      <c r="K36" s="15">
        <v>31</v>
      </c>
      <c r="L36" s="15">
        <v>15</v>
      </c>
      <c r="M36" s="79">
        <v>41.85</v>
      </c>
      <c r="N36" s="101">
        <v>41.85</v>
      </c>
      <c r="O36" s="63">
        <v>2530</v>
      </c>
      <c r="P36" s="64">
        <f>Table2245789101123456789101112131415161718192021222324252627282930313233343536373839404142434445464748495051525354555628575859[[#This Row],[PEMBULATAN]]*O36</f>
        <v>105880.5</v>
      </c>
    </row>
    <row r="37" spans="1:16" ht="26.25" customHeight="1" x14ac:dyDescent="0.2">
      <c r="A37" s="13"/>
      <c r="B37" s="73"/>
      <c r="C37" s="71" t="s">
        <v>7715</v>
      </c>
      <c r="D37" s="76" t="s">
        <v>69</v>
      </c>
      <c r="E37" s="12">
        <v>44500</v>
      </c>
      <c r="F37" s="74" t="s">
        <v>523</v>
      </c>
      <c r="G37" s="12">
        <v>44500</v>
      </c>
      <c r="H37" s="75" t="s">
        <v>7189</v>
      </c>
      <c r="I37" s="15">
        <v>92</v>
      </c>
      <c r="J37" s="15">
        <v>53</v>
      </c>
      <c r="K37" s="15">
        <v>24</v>
      </c>
      <c r="L37" s="15">
        <v>16</v>
      </c>
      <c r="M37" s="79">
        <v>29.256</v>
      </c>
      <c r="N37" s="101">
        <v>29.256</v>
      </c>
      <c r="O37" s="63">
        <v>2530</v>
      </c>
      <c r="P37" s="64">
        <f>Table2245789101123456789101112131415161718192021222324252627282930313233343536373839404142434445464748495051525354555628575859[[#This Row],[PEMBULATAN]]*O37</f>
        <v>74017.680000000008</v>
      </c>
    </row>
    <row r="38" spans="1:16" ht="26.25" customHeight="1" x14ac:dyDescent="0.2">
      <c r="A38" s="13"/>
      <c r="B38" s="73"/>
      <c r="C38" s="71" t="s">
        <v>7716</v>
      </c>
      <c r="D38" s="76" t="s">
        <v>69</v>
      </c>
      <c r="E38" s="12">
        <v>44500</v>
      </c>
      <c r="F38" s="74" t="s">
        <v>523</v>
      </c>
      <c r="G38" s="12">
        <v>44500</v>
      </c>
      <c r="H38" s="75" t="s">
        <v>7189</v>
      </c>
      <c r="I38" s="15">
        <v>88</v>
      </c>
      <c r="J38" s="15">
        <v>60</v>
      </c>
      <c r="K38" s="15">
        <v>42</v>
      </c>
      <c r="L38" s="15">
        <v>19</v>
      </c>
      <c r="M38" s="79">
        <v>55.44</v>
      </c>
      <c r="N38" s="101">
        <v>56</v>
      </c>
      <c r="O38" s="63">
        <v>2530</v>
      </c>
      <c r="P38" s="64">
        <f>Table2245789101123456789101112131415161718192021222324252627282930313233343536373839404142434445464748495051525354555628575859[[#This Row],[PEMBULATAN]]*O38</f>
        <v>141680</v>
      </c>
    </row>
    <row r="39" spans="1:16" ht="26.25" customHeight="1" x14ac:dyDescent="0.2">
      <c r="A39" s="13"/>
      <c r="B39" s="73"/>
      <c r="C39" s="71" t="s">
        <v>7717</v>
      </c>
      <c r="D39" s="76" t="s">
        <v>69</v>
      </c>
      <c r="E39" s="12">
        <v>44500</v>
      </c>
      <c r="F39" s="74" t="s">
        <v>523</v>
      </c>
      <c r="G39" s="12">
        <v>44500</v>
      </c>
      <c r="H39" s="75" t="s">
        <v>7189</v>
      </c>
      <c r="I39" s="15">
        <v>75</v>
      </c>
      <c r="J39" s="15">
        <v>58</v>
      </c>
      <c r="K39" s="15">
        <v>38</v>
      </c>
      <c r="L39" s="15">
        <v>10</v>
      </c>
      <c r="M39" s="79">
        <v>41.325000000000003</v>
      </c>
      <c r="N39" s="101">
        <v>42</v>
      </c>
      <c r="O39" s="63">
        <v>2530</v>
      </c>
      <c r="P39" s="64">
        <f>Table2245789101123456789101112131415161718192021222324252627282930313233343536373839404142434445464748495051525354555628575859[[#This Row],[PEMBULATAN]]*O39</f>
        <v>106260</v>
      </c>
    </row>
    <row r="40" spans="1:16" ht="26.25" customHeight="1" x14ac:dyDescent="0.2">
      <c r="A40" s="13"/>
      <c r="B40" s="73"/>
      <c r="C40" s="71" t="s">
        <v>7718</v>
      </c>
      <c r="D40" s="76" t="s">
        <v>69</v>
      </c>
      <c r="E40" s="12">
        <v>44500</v>
      </c>
      <c r="F40" s="74" t="s">
        <v>523</v>
      </c>
      <c r="G40" s="12">
        <v>44500</v>
      </c>
      <c r="H40" s="75" t="s">
        <v>7189</v>
      </c>
      <c r="I40" s="15">
        <v>90</v>
      </c>
      <c r="J40" s="15">
        <v>62</v>
      </c>
      <c r="K40" s="15">
        <v>17</v>
      </c>
      <c r="L40" s="15">
        <v>10</v>
      </c>
      <c r="M40" s="79">
        <v>23.715</v>
      </c>
      <c r="N40" s="101">
        <v>23.715</v>
      </c>
      <c r="O40" s="63">
        <v>2530</v>
      </c>
      <c r="P40" s="64">
        <f>Table2245789101123456789101112131415161718192021222324252627282930313233343536373839404142434445464748495051525354555628575859[[#This Row],[PEMBULATAN]]*O40</f>
        <v>59998.95</v>
      </c>
    </row>
    <row r="41" spans="1:16" ht="26.25" customHeight="1" x14ac:dyDescent="0.2">
      <c r="A41" s="13"/>
      <c r="B41" s="73"/>
      <c r="C41" s="71" t="s">
        <v>7719</v>
      </c>
      <c r="D41" s="76" t="s">
        <v>69</v>
      </c>
      <c r="E41" s="12">
        <v>44500</v>
      </c>
      <c r="F41" s="74" t="s">
        <v>523</v>
      </c>
      <c r="G41" s="12">
        <v>44500</v>
      </c>
      <c r="H41" s="75" t="s">
        <v>7189</v>
      </c>
      <c r="I41" s="15">
        <v>57</v>
      </c>
      <c r="J41" s="15">
        <v>52</v>
      </c>
      <c r="K41" s="15">
        <v>23</v>
      </c>
      <c r="L41" s="15">
        <v>5</v>
      </c>
      <c r="M41" s="79">
        <v>17.042999999999999</v>
      </c>
      <c r="N41" s="101">
        <v>17.042999999999999</v>
      </c>
      <c r="O41" s="63">
        <v>2530</v>
      </c>
      <c r="P41" s="64">
        <f>Table2245789101123456789101112131415161718192021222324252627282930313233343536373839404142434445464748495051525354555628575859[[#This Row],[PEMBULATAN]]*O41</f>
        <v>43118.79</v>
      </c>
    </row>
    <row r="42" spans="1:16" ht="26.25" customHeight="1" x14ac:dyDescent="0.2">
      <c r="A42" s="13"/>
      <c r="B42" s="73"/>
      <c r="C42" s="71" t="s">
        <v>7720</v>
      </c>
      <c r="D42" s="76" t="s">
        <v>69</v>
      </c>
      <c r="E42" s="12">
        <v>44500</v>
      </c>
      <c r="F42" s="74" t="s">
        <v>523</v>
      </c>
      <c r="G42" s="12">
        <v>44500</v>
      </c>
      <c r="H42" s="75" t="s">
        <v>7189</v>
      </c>
      <c r="I42" s="15">
        <v>80</v>
      </c>
      <c r="J42" s="15">
        <v>53</v>
      </c>
      <c r="K42" s="15">
        <v>32</v>
      </c>
      <c r="L42" s="15">
        <v>11</v>
      </c>
      <c r="M42" s="79">
        <v>33.92</v>
      </c>
      <c r="N42" s="101">
        <v>33.92</v>
      </c>
      <c r="O42" s="63">
        <v>2530</v>
      </c>
      <c r="P42" s="64">
        <f>Table2245789101123456789101112131415161718192021222324252627282930313233343536373839404142434445464748495051525354555628575859[[#This Row],[PEMBULATAN]]*O42</f>
        <v>85817.600000000006</v>
      </c>
    </row>
    <row r="43" spans="1:16" ht="26.25" customHeight="1" x14ac:dyDescent="0.2">
      <c r="A43" s="13"/>
      <c r="B43" s="73"/>
      <c r="C43" s="71" t="s">
        <v>7721</v>
      </c>
      <c r="D43" s="76" t="s">
        <v>69</v>
      </c>
      <c r="E43" s="12">
        <v>44500</v>
      </c>
      <c r="F43" s="74" t="s">
        <v>523</v>
      </c>
      <c r="G43" s="12">
        <v>44500</v>
      </c>
      <c r="H43" s="75" t="s">
        <v>7189</v>
      </c>
      <c r="I43" s="15">
        <v>82</v>
      </c>
      <c r="J43" s="15">
        <v>63</v>
      </c>
      <c r="K43" s="15">
        <v>32</v>
      </c>
      <c r="L43" s="15">
        <v>7</v>
      </c>
      <c r="M43" s="79">
        <v>41.328000000000003</v>
      </c>
      <c r="N43" s="101">
        <v>42</v>
      </c>
      <c r="O43" s="63">
        <v>2530</v>
      </c>
      <c r="P43" s="64">
        <f>Table2245789101123456789101112131415161718192021222324252627282930313233343536373839404142434445464748495051525354555628575859[[#This Row],[PEMBULATAN]]*O43</f>
        <v>106260</v>
      </c>
    </row>
    <row r="44" spans="1:16" ht="26.25" customHeight="1" x14ac:dyDescent="0.2">
      <c r="A44" s="13"/>
      <c r="B44" s="73"/>
      <c r="C44" s="71" t="s">
        <v>7722</v>
      </c>
      <c r="D44" s="76" t="s">
        <v>69</v>
      </c>
      <c r="E44" s="12">
        <v>44500</v>
      </c>
      <c r="F44" s="74" t="s">
        <v>523</v>
      </c>
      <c r="G44" s="12">
        <v>44500</v>
      </c>
      <c r="H44" s="75" t="s">
        <v>7189</v>
      </c>
      <c r="I44" s="15">
        <v>100</v>
      </c>
      <c r="J44" s="15">
        <v>58</v>
      </c>
      <c r="K44" s="15">
        <v>24</v>
      </c>
      <c r="L44" s="15">
        <v>13</v>
      </c>
      <c r="M44" s="79">
        <v>34.799999999999997</v>
      </c>
      <c r="N44" s="101">
        <v>34.799999999999997</v>
      </c>
      <c r="O44" s="63">
        <v>2530</v>
      </c>
      <c r="P44" s="64">
        <f>Table2245789101123456789101112131415161718192021222324252627282930313233343536373839404142434445464748495051525354555628575859[[#This Row],[PEMBULATAN]]*O44</f>
        <v>88044</v>
      </c>
    </row>
    <row r="45" spans="1:16" ht="26.25" customHeight="1" x14ac:dyDescent="0.2">
      <c r="A45" s="13"/>
      <c r="B45" s="73"/>
      <c r="C45" s="71" t="s">
        <v>7723</v>
      </c>
      <c r="D45" s="76" t="s">
        <v>69</v>
      </c>
      <c r="E45" s="12">
        <v>44500</v>
      </c>
      <c r="F45" s="74" t="s">
        <v>523</v>
      </c>
      <c r="G45" s="12">
        <v>44500</v>
      </c>
      <c r="H45" s="75" t="s">
        <v>7189</v>
      </c>
      <c r="I45" s="15">
        <v>82</v>
      </c>
      <c r="J45" s="15">
        <v>50</v>
      </c>
      <c r="K45" s="15">
        <v>22</v>
      </c>
      <c r="L45" s="15">
        <v>8</v>
      </c>
      <c r="M45" s="79">
        <v>22.55</v>
      </c>
      <c r="N45" s="101">
        <v>22.55</v>
      </c>
      <c r="O45" s="63">
        <v>2530</v>
      </c>
      <c r="P45" s="64">
        <f>Table2245789101123456789101112131415161718192021222324252627282930313233343536373839404142434445464748495051525354555628575859[[#This Row],[PEMBULATAN]]*O45</f>
        <v>57051.5</v>
      </c>
    </row>
    <row r="46" spans="1:16" ht="26.25" customHeight="1" x14ac:dyDescent="0.2">
      <c r="A46" s="13"/>
      <c r="B46" s="73"/>
      <c r="C46" s="71" t="s">
        <v>7724</v>
      </c>
      <c r="D46" s="76" t="s">
        <v>69</v>
      </c>
      <c r="E46" s="12">
        <v>44500</v>
      </c>
      <c r="F46" s="74" t="s">
        <v>523</v>
      </c>
      <c r="G46" s="12">
        <v>44500</v>
      </c>
      <c r="H46" s="75" t="s">
        <v>7189</v>
      </c>
      <c r="I46" s="15">
        <v>81</v>
      </c>
      <c r="J46" s="15">
        <v>51</v>
      </c>
      <c r="K46" s="15">
        <v>20</v>
      </c>
      <c r="L46" s="15">
        <v>9</v>
      </c>
      <c r="M46" s="79">
        <v>20.655000000000001</v>
      </c>
      <c r="N46" s="101">
        <v>20.655000000000001</v>
      </c>
      <c r="O46" s="63">
        <v>2530</v>
      </c>
      <c r="P46" s="64">
        <f>Table2245789101123456789101112131415161718192021222324252627282930313233343536373839404142434445464748495051525354555628575859[[#This Row],[PEMBULATAN]]*O46</f>
        <v>52257.15</v>
      </c>
    </row>
    <row r="47" spans="1:16" ht="26.25" customHeight="1" x14ac:dyDescent="0.2">
      <c r="A47" s="13"/>
      <c r="B47" s="73"/>
      <c r="C47" s="71" t="s">
        <v>7725</v>
      </c>
      <c r="D47" s="76" t="s">
        <v>69</v>
      </c>
      <c r="E47" s="12">
        <v>44500</v>
      </c>
      <c r="F47" s="74" t="s">
        <v>523</v>
      </c>
      <c r="G47" s="12">
        <v>44500</v>
      </c>
      <c r="H47" s="75" t="s">
        <v>7189</v>
      </c>
      <c r="I47" s="15">
        <v>94</v>
      </c>
      <c r="J47" s="15">
        <v>60</v>
      </c>
      <c r="K47" s="15">
        <v>25</v>
      </c>
      <c r="L47" s="15">
        <v>9</v>
      </c>
      <c r="M47" s="79">
        <v>35.25</v>
      </c>
      <c r="N47" s="101">
        <v>35.25</v>
      </c>
      <c r="O47" s="63">
        <v>2530</v>
      </c>
      <c r="P47" s="64">
        <f>Table2245789101123456789101112131415161718192021222324252627282930313233343536373839404142434445464748495051525354555628575859[[#This Row],[PEMBULATAN]]*O47</f>
        <v>89182.5</v>
      </c>
    </row>
    <row r="48" spans="1:16" ht="26.25" customHeight="1" x14ac:dyDescent="0.2">
      <c r="A48" s="13"/>
      <c r="B48" s="73"/>
      <c r="C48" s="71" t="s">
        <v>7726</v>
      </c>
      <c r="D48" s="76" t="s">
        <v>69</v>
      </c>
      <c r="E48" s="12">
        <v>44500</v>
      </c>
      <c r="F48" s="74" t="s">
        <v>523</v>
      </c>
      <c r="G48" s="12">
        <v>44500</v>
      </c>
      <c r="H48" s="75" t="s">
        <v>7189</v>
      </c>
      <c r="I48" s="15">
        <v>68</v>
      </c>
      <c r="J48" s="15">
        <v>52</v>
      </c>
      <c r="K48" s="15">
        <v>30</v>
      </c>
      <c r="L48" s="15">
        <v>5</v>
      </c>
      <c r="M48" s="79">
        <v>26.52</v>
      </c>
      <c r="N48" s="101">
        <v>26.52</v>
      </c>
      <c r="O48" s="63">
        <v>2530</v>
      </c>
      <c r="P48" s="64">
        <f>Table2245789101123456789101112131415161718192021222324252627282930313233343536373839404142434445464748495051525354555628575859[[#This Row],[PEMBULATAN]]*O48</f>
        <v>67095.600000000006</v>
      </c>
    </row>
    <row r="49" spans="1:16" ht="26.25" customHeight="1" x14ac:dyDescent="0.2">
      <c r="A49" s="13"/>
      <c r="B49" s="73"/>
      <c r="C49" s="71" t="s">
        <v>7727</v>
      </c>
      <c r="D49" s="76" t="s">
        <v>69</v>
      </c>
      <c r="E49" s="12">
        <v>44500</v>
      </c>
      <c r="F49" s="74" t="s">
        <v>523</v>
      </c>
      <c r="G49" s="12">
        <v>44500</v>
      </c>
      <c r="H49" s="75" t="s">
        <v>7189</v>
      </c>
      <c r="I49" s="15">
        <v>60</v>
      </c>
      <c r="J49" s="15">
        <v>60</v>
      </c>
      <c r="K49" s="15">
        <v>17</v>
      </c>
      <c r="L49" s="15">
        <v>6</v>
      </c>
      <c r="M49" s="79">
        <v>15.3</v>
      </c>
      <c r="N49" s="101">
        <v>16</v>
      </c>
      <c r="O49" s="63">
        <v>2530</v>
      </c>
      <c r="P49" s="64">
        <f>Table2245789101123456789101112131415161718192021222324252627282930313233343536373839404142434445464748495051525354555628575859[[#This Row],[PEMBULATAN]]*O49</f>
        <v>40480</v>
      </c>
    </row>
    <row r="50" spans="1:16" ht="26.25" customHeight="1" x14ac:dyDescent="0.2">
      <c r="A50" s="13"/>
      <c r="B50" s="73"/>
      <c r="C50" s="71" t="s">
        <v>7728</v>
      </c>
      <c r="D50" s="76" t="s">
        <v>69</v>
      </c>
      <c r="E50" s="12">
        <v>44500</v>
      </c>
      <c r="F50" s="74" t="s">
        <v>523</v>
      </c>
      <c r="G50" s="12">
        <v>44500</v>
      </c>
      <c r="H50" s="75" t="s">
        <v>7189</v>
      </c>
      <c r="I50" s="15">
        <v>100</v>
      </c>
      <c r="J50" s="15">
        <v>60</v>
      </c>
      <c r="K50" s="15">
        <v>22</v>
      </c>
      <c r="L50" s="15">
        <v>13</v>
      </c>
      <c r="M50" s="79">
        <v>33</v>
      </c>
      <c r="N50" s="101">
        <v>33</v>
      </c>
      <c r="O50" s="63">
        <v>2530</v>
      </c>
      <c r="P50" s="64">
        <f>Table2245789101123456789101112131415161718192021222324252627282930313233343536373839404142434445464748495051525354555628575859[[#This Row],[PEMBULATAN]]*O50</f>
        <v>83490</v>
      </c>
    </row>
    <row r="51" spans="1:16" ht="26.25" customHeight="1" x14ac:dyDescent="0.2">
      <c r="A51" s="13"/>
      <c r="B51" s="73"/>
      <c r="C51" s="71" t="s">
        <v>7729</v>
      </c>
      <c r="D51" s="76" t="s">
        <v>69</v>
      </c>
      <c r="E51" s="12">
        <v>44500</v>
      </c>
      <c r="F51" s="74" t="s">
        <v>523</v>
      </c>
      <c r="G51" s="12">
        <v>44500</v>
      </c>
      <c r="H51" s="75" t="s">
        <v>7189</v>
      </c>
      <c r="I51" s="15">
        <v>70</v>
      </c>
      <c r="J51" s="15">
        <v>62</v>
      </c>
      <c r="K51" s="15">
        <v>20</v>
      </c>
      <c r="L51" s="15">
        <v>5</v>
      </c>
      <c r="M51" s="79">
        <v>21.7</v>
      </c>
      <c r="N51" s="101">
        <v>21.7</v>
      </c>
      <c r="O51" s="63">
        <v>2530</v>
      </c>
      <c r="P51" s="64">
        <f>Table2245789101123456789101112131415161718192021222324252627282930313233343536373839404142434445464748495051525354555628575859[[#This Row],[PEMBULATAN]]*O51</f>
        <v>54901</v>
      </c>
    </row>
    <row r="52" spans="1:16" ht="26.25" customHeight="1" x14ac:dyDescent="0.2">
      <c r="A52" s="13"/>
      <c r="B52" s="73"/>
      <c r="C52" s="71" t="s">
        <v>7730</v>
      </c>
      <c r="D52" s="76" t="s">
        <v>69</v>
      </c>
      <c r="E52" s="12">
        <v>44500</v>
      </c>
      <c r="F52" s="74" t="s">
        <v>523</v>
      </c>
      <c r="G52" s="12">
        <v>44500</v>
      </c>
      <c r="H52" s="75" t="s">
        <v>7189</v>
      </c>
      <c r="I52" s="15">
        <v>58</v>
      </c>
      <c r="J52" s="15">
        <v>50</v>
      </c>
      <c r="K52" s="15">
        <v>22</v>
      </c>
      <c r="L52" s="15">
        <v>5</v>
      </c>
      <c r="M52" s="79">
        <v>15.95</v>
      </c>
      <c r="N52" s="101">
        <v>15.95</v>
      </c>
      <c r="O52" s="63">
        <v>2530</v>
      </c>
      <c r="P52" s="64">
        <f>Table2245789101123456789101112131415161718192021222324252627282930313233343536373839404142434445464748495051525354555628575859[[#This Row],[PEMBULATAN]]*O52</f>
        <v>40353.5</v>
      </c>
    </row>
    <row r="53" spans="1:16" ht="26.25" customHeight="1" x14ac:dyDescent="0.2">
      <c r="A53" s="13"/>
      <c r="B53" s="73"/>
      <c r="C53" s="71" t="s">
        <v>7731</v>
      </c>
      <c r="D53" s="76" t="s">
        <v>69</v>
      </c>
      <c r="E53" s="12">
        <v>44500</v>
      </c>
      <c r="F53" s="74" t="s">
        <v>523</v>
      </c>
      <c r="G53" s="12">
        <v>44500</v>
      </c>
      <c r="H53" s="75" t="s">
        <v>7189</v>
      </c>
      <c r="I53" s="15">
        <v>50</v>
      </c>
      <c r="J53" s="15">
        <v>40</v>
      </c>
      <c r="K53" s="15">
        <v>17</v>
      </c>
      <c r="L53" s="15">
        <v>3</v>
      </c>
      <c r="M53" s="79">
        <v>8.5</v>
      </c>
      <c r="N53" s="101">
        <v>8.5</v>
      </c>
      <c r="O53" s="63">
        <v>2530</v>
      </c>
      <c r="P53" s="64">
        <f>Table2245789101123456789101112131415161718192021222324252627282930313233343536373839404142434445464748495051525354555628575859[[#This Row],[PEMBULATAN]]*O53</f>
        <v>21505</v>
      </c>
    </row>
    <row r="54" spans="1:16" ht="26.25" customHeight="1" x14ac:dyDescent="0.2">
      <c r="A54" s="13"/>
      <c r="B54" s="73"/>
      <c r="C54" s="71" t="s">
        <v>7732</v>
      </c>
      <c r="D54" s="76" t="s">
        <v>69</v>
      </c>
      <c r="E54" s="12">
        <v>44500</v>
      </c>
      <c r="F54" s="74" t="s">
        <v>523</v>
      </c>
      <c r="G54" s="12">
        <v>44500</v>
      </c>
      <c r="H54" s="75" t="s">
        <v>7189</v>
      </c>
      <c r="I54" s="15">
        <v>60</v>
      </c>
      <c r="J54" s="15">
        <v>40</v>
      </c>
      <c r="K54" s="15">
        <v>20</v>
      </c>
      <c r="L54" s="15">
        <v>5</v>
      </c>
      <c r="M54" s="79">
        <v>12</v>
      </c>
      <c r="N54" s="101">
        <v>12</v>
      </c>
      <c r="O54" s="63">
        <v>2530</v>
      </c>
      <c r="P54" s="64">
        <f>Table2245789101123456789101112131415161718192021222324252627282930313233343536373839404142434445464748495051525354555628575859[[#This Row],[PEMBULATAN]]*O54</f>
        <v>30360</v>
      </c>
    </row>
    <row r="55" spans="1:16" ht="26.25" customHeight="1" x14ac:dyDescent="0.2">
      <c r="A55" s="13"/>
      <c r="B55" s="73"/>
      <c r="C55" s="71" t="s">
        <v>7733</v>
      </c>
      <c r="D55" s="76" t="s">
        <v>69</v>
      </c>
      <c r="E55" s="12">
        <v>44500</v>
      </c>
      <c r="F55" s="74" t="s">
        <v>523</v>
      </c>
      <c r="G55" s="12">
        <v>44500</v>
      </c>
      <c r="H55" s="75" t="s">
        <v>7189</v>
      </c>
      <c r="I55" s="15">
        <v>62</v>
      </c>
      <c r="J55" s="15">
        <v>53</v>
      </c>
      <c r="K55" s="15">
        <v>41</v>
      </c>
      <c r="L55" s="15">
        <v>4</v>
      </c>
      <c r="M55" s="79">
        <v>33.6815</v>
      </c>
      <c r="N55" s="101">
        <v>33.6815</v>
      </c>
      <c r="O55" s="63">
        <v>2530</v>
      </c>
      <c r="P55" s="64">
        <f>Table2245789101123456789101112131415161718192021222324252627282930313233343536373839404142434445464748495051525354555628575859[[#This Row],[PEMBULATAN]]*O55</f>
        <v>85214.194999999992</v>
      </c>
    </row>
    <row r="56" spans="1:16" ht="26.25" customHeight="1" x14ac:dyDescent="0.2">
      <c r="A56" s="13"/>
      <c r="B56" s="73"/>
      <c r="C56" s="71" t="s">
        <v>7734</v>
      </c>
      <c r="D56" s="76" t="s">
        <v>69</v>
      </c>
      <c r="E56" s="12">
        <v>44500</v>
      </c>
      <c r="F56" s="74" t="s">
        <v>523</v>
      </c>
      <c r="G56" s="12">
        <v>44500</v>
      </c>
      <c r="H56" s="75" t="s">
        <v>7189</v>
      </c>
      <c r="I56" s="15">
        <v>90</v>
      </c>
      <c r="J56" s="15">
        <v>40</v>
      </c>
      <c r="K56" s="15">
        <v>6</v>
      </c>
      <c r="L56" s="15">
        <v>3</v>
      </c>
      <c r="M56" s="79">
        <v>5.4</v>
      </c>
      <c r="N56" s="101">
        <v>6</v>
      </c>
      <c r="O56" s="63">
        <v>2530</v>
      </c>
      <c r="P56" s="64">
        <f>Table2245789101123456789101112131415161718192021222324252627282930313233343536373839404142434445464748495051525354555628575859[[#This Row],[PEMBULATAN]]*O56</f>
        <v>15180</v>
      </c>
    </row>
    <row r="57" spans="1:16" ht="26.25" customHeight="1" x14ac:dyDescent="0.2">
      <c r="A57" s="13"/>
      <c r="B57" s="73"/>
      <c r="C57" s="71" t="s">
        <v>7735</v>
      </c>
      <c r="D57" s="76" t="s">
        <v>69</v>
      </c>
      <c r="E57" s="12">
        <v>44500</v>
      </c>
      <c r="F57" s="74" t="s">
        <v>523</v>
      </c>
      <c r="G57" s="12">
        <v>44500</v>
      </c>
      <c r="H57" s="75" t="s">
        <v>7189</v>
      </c>
      <c r="I57" s="15">
        <v>56</v>
      </c>
      <c r="J57" s="15">
        <v>46</v>
      </c>
      <c r="K57" s="15">
        <v>34</v>
      </c>
      <c r="L57" s="15">
        <v>8</v>
      </c>
      <c r="M57" s="79">
        <v>21.896000000000001</v>
      </c>
      <c r="N57" s="101">
        <v>21.896000000000001</v>
      </c>
      <c r="O57" s="63">
        <v>2530</v>
      </c>
      <c r="P57" s="64">
        <f>Table2245789101123456789101112131415161718192021222324252627282930313233343536373839404142434445464748495051525354555628575859[[#This Row],[PEMBULATAN]]*O57</f>
        <v>55396.880000000005</v>
      </c>
    </row>
    <row r="58" spans="1:16" ht="26.25" customHeight="1" x14ac:dyDescent="0.2">
      <c r="A58" s="13"/>
      <c r="B58" s="73"/>
      <c r="C58" s="71" t="s">
        <v>7736</v>
      </c>
      <c r="D58" s="76" t="s">
        <v>69</v>
      </c>
      <c r="E58" s="12">
        <v>44500</v>
      </c>
      <c r="F58" s="74" t="s">
        <v>523</v>
      </c>
      <c r="G58" s="12">
        <v>44500</v>
      </c>
      <c r="H58" s="75" t="s">
        <v>7189</v>
      </c>
      <c r="I58" s="15">
        <v>50</v>
      </c>
      <c r="J58" s="15">
        <v>46</v>
      </c>
      <c r="K58" s="15">
        <v>20</v>
      </c>
      <c r="L58" s="15">
        <v>2</v>
      </c>
      <c r="M58" s="79">
        <v>11.5</v>
      </c>
      <c r="N58" s="101">
        <v>11.5</v>
      </c>
      <c r="O58" s="63">
        <v>2530</v>
      </c>
      <c r="P58" s="64">
        <f>Table2245789101123456789101112131415161718192021222324252627282930313233343536373839404142434445464748495051525354555628575859[[#This Row],[PEMBULATAN]]*O58</f>
        <v>29095</v>
      </c>
    </row>
    <row r="59" spans="1:16" ht="26.25" customHeight="1" x14ac:dyDescent="0.2">
      <c r="A59" s="13"/>
      <c r="B59" s="73"/>
      <c r="C59" s="71" t="s">
        <v>7737</v>
      </c>
      <c r="D59" s="76" t="s">
        <v>69</v>
      </c>
      <c r="E59" s="12">
        <v>44500</v>
      </c>
      <c r="F59" s="74" t="s">
        <v>523</v>
      </c>
      <c r="G59" s="12">
        <v>44500</v>
      </c>
      <c r="H59" s="75" t="s">
        <v>7189</v>
      </c>
      <c r="I59" s="15">
        <v>40</v>
      </c>
      <c r="J59" s="15">
        <v>30</v>
      </c>
      <c r="K59" s="15">
        <v>23</v>
      </c>
      <c r="L59" s="15">
        <v>10</v>
      </c>
      <c r="M59" s="79">
        <v>6.9</v>
      </c>
      <c r="N59" s="101">
        <v>10</v>
      </c>
      <c r="O59" s="63">
        <v>2530</v>
      </c>
      <c r="P59" s="64">
        <f>Table2245789101123456789101112131415161718192021222324252627282930313233343536373839404142434445464748495051525354555628575859[[#This Row],[PEMBULATAN]]*O59</f>
        <v>25300</v>
      </c>
    </row>
    <row r="60" spans="1:16" ht="26.25" customHeight="1" x14ac:dyDescent="0.2">
      <c r="A60" s="13"/>
      <c r="B60" s="73"/>
      <c r="C60" s="71" t="s">
        <v>7738</v>
      </c>
      <c r="D60" s="76" t="s">
        <v>69</v>
      </c>
      <c r="E60" s="12">
        <v>44500</v>
      </c>
      <c r="F60" s="74" t="s">
        <v>523</v>
      </c>
      <c r="G60" s="12">
        <v>44500</v>
      </c>
      <c r="H60" s="75" t="s">
        <v>7189</v>
      </c>
      <c r="I60" s="15">
        <v>65</v>
      </c>
      <c r="J60" s="15">
        <v>33</v>
      </c>
      <c r="K60" s="15">
        <v>17</v>
      </c>
      <c r="L60" s="15">
        <v>3</v>
      </c>
      <c r="M60" s="79">
        <v>9.1162500000000009</v>
      </c>
      <c r="N60" s="101">
        <v>9.1162500000000009</v>
      </c>
      <c r="O60" s="63">
        <v>2530</v>
      </c>
      <c r="P60" s="64">
        <f>Table2245789101123456789101112131415161718192021222324252627282930313233343536373839404142434445464748495051525354555628575859[[#This Row],[PEMBULATAN]]*O60</f>
        <v>23064.112500000003</v>
      </c>
    </row>
    <row r="61" spans="1:16" ht="26.25" customHeight="1" x14ac:dyDescent="0.2">
      <c r="A61" s="13"/>
      <c r="B61" s="73"/>
      <c r="C61" s="71" t="s">
        <v>7739</v>
      </c>
      <c r="D61" s="76" t="s">
        <v>69</v>
      </c>
      <c r="E61" s="12">
        <v>44500</v>
      </c>
      <c r="F61" s="74" t="s">
        <v>523</v>
      </c>
      <c r="G61" s="12">
        <v>44500</v>
      </c>
      <c r="H61" s="75" t="s">
        <v>7189</v>
      </c>
      <c r="I61" s="15">
        <v>38</v>
      </c>
      <c r="J61" s="15">
        <v>53</v>
      </c>
      <c r="K61" s="15">
        <v>53</v>
      </c>
      <c r="L61" s="15">
        <v>47</v>
      </c>
      <c r="M61" s="79">
        <v>26.685500000000001</v>
      </c>
      <c r="N61" s="101">
        <v>47</v>
      </c>
      <c r="O61" s="63">
        <v>2530</v>
      </c>
      <c r="P61" s="64">
        <f>Table2245789101123456789101112131415161718192021222324252627282930313233343536373839404142434445464748495051525354555628575859[[#This Row],[PEMBULATAN]]*O61</f>
        <v>118910</v>
      </c>
    </row>
    <row r="62" spans="1:16" ht="26.25" customHeight="1" x14ac:dyDescent="0.2">
      <c r="A62" s="13"/>
      <c r="B62" s="106"/>
      <c r="C62" s="71" t="s">
        <v>7740</v>
      </c>
      <c r="D62" s="76" t="s">
        <v>69</v>
      </c>
      <c r="E62" s="12">
        <v>44500</v>
      </c>
      <c r="F62" s="74" t="s">
        <v>523</v>
      </c>
      <c r="G62" s="12">
        <v>44500</v>
      </c>
      <c r="H62" s="75" t="s">
        <v>7189</v>
      </c>
      <c r="I62" s="15">
        <v>110</v>
      </c>
      <c r="J62" s="15">
        <v>7</v>
      </c>
      <c r="K62" s="15">
        <v>7</v>
      </c>
      <c r="L62" s="15">
        <v>1</v>
      </c>
      <c r="M62" s="79">
        <v>1.3474999999999999</v>
      </c>
      <c r="N62" s="101">
        <v>2</v>
      </c>
      <c r="O62" s="63">
        <v>2530</v>
      </c>
      <c r="P62" s="64">
        <f>Table2245789101123456789101112131415161718192021222324252627282930313233343536373839404142434445464748495051525354555628575859[[#This Row],[PEMBULATAN]]*O62</f>
        <v>5060</v>
      </c>
    </row>
    <row r="63" spans="1:16" ht="26.25" customHeight="1" x14ac:dyDescent="0.2">
      <c r="A63" s="13"/>
      <c r="B63" s="73" t="s">
        <v>7741</v>
      </c>
      <c r="C63" s="71" t="s">
        <v>7742</v>
      </c>
      <c r="D63" s="76" t="s">
        <v>69</v>
      </c>
      <c r="E63" s="12">
        <v>44500</v>
      </c>
      <c r="F63" s="74" t="s">
        <v>523</v>
      </c>
      <c r="G63" s="12">
        <v>44500</v>
      </c>
      <c r="H63" s="75" t="s">
        <v>7189</v>
      </c>
      <c r="I63" s="15">
        <v>60</v>
      </c>
      <c r="J63" s="15">
        <v>41</v>
      </c>
      <c r="K63" s="15">
        <v>15</v>
      </c>
      <c r="L63" s="15">
        <v>7</v>
      </c>
      <c r="M63" s="79">
        <v>9.2249999999999996</v>
      </c>
      <c r="N63" s="101">
        <v>9.2249999999999996</v>
      </c>
      <c r="O63" s="63">
        <v>2530</v>
      </c>
      <c r="P63" s="64">
        <f>Table2245789101123456789101112131415161718192021222324252627282930313233343536373839404142434445464748495051525354555628575859[[#This Row],[PEMBULATAN]]*O63</f>
        <v>23339.25</v>
      </c>
    </row>
    <row r="64" spans="1:16" ht="26.25" customHeight="1" x14ac:dyDescent="0.2">
      <c r="A64" s="13"/>
      <c r="B64" s="73"/>
      <c r="C64" s="71" t="s">
        <v>7743</v>
      </c>
      <c r="D64" s="76" t="s">
        <v>69</v>
      </c>
      <c r="E64" s="12">
        <v>44500</v>
      </c>
      <c r="F64" s="74" t="s">
        <v>523</v>
      </c>
      <c r="G64" s="12">
        <v>44500</v>
      </c>
      <c r="H64" s="75" t="s">
        <v>7189</v>
      </c>
      <c r="I64" s="15">
        <v>27</v>
      </c>
      <c r="J64" s="15">
        <v>22</v>
      </c>
      <c r="K64" s="15">
        <v>10</v>
      </c>
      <c r="L64" s="15">
        <v>1</v>
      </c>
      <c r="M64" s="79">
        <v>1.4850000000000001</v>
      </c>
      <c r="N64" s="101">
        <v>2</v>
      </c>
      <c r="O64" s="63">
        <v>2530</v>
      </c>
      <c r="P64" s="64">
        <f>Table2245789101123456789101112131415161718192021222324252627282930313233343536373839404142434445464748495051525354555628575859[[#This Row],[PEMBULATAN]]*O64</f>
        <v>5060</v>
      </c>
    </row>
    <row r="65" spans="1:16" ht="26.25" customHeight="1" x14ac:dyDescent="0.2">
      <c r="A65" s="13"/>
      <c r="B65" s="73"/>
      <c r="C65" s="8" t="s">
        <v>7744</v>
      </c>
      <c r="D65" s="74" t="s">
        <v>69</v>
      </c>
      <c r="E65" s="12">
        <v>44500</v>
      </c>
      <c r="F65" s="74" t="s">
        <v>523</v>
      </c>
      <c r="G65" s="12">
        <v>44500</v>
      </c>
      <c r="H65" s="9" t="s">
        <v>7189</v>
      </c>
      <c r="I65" s="1">
        <v>41</v>
      </c>
      <c r="J65" s="1">
        <v>31</v>
      </c>
      <c r="K65" s="1">
        <v>15</v>
      </c>
      <c r="L65" s="1">
        <v>6</v>
      </c>
      <c r="M65" s="78">
        <v>4.7662500000000003</v>
      </c>
      <c r="N65" s="101">
        <v>6</v>
      </c>
      <c r="O65" s="63">
        <v>2530</v>
      </c>
      <c r="P65" s="64">
        <f>Table2245789101123456789101112131415161718192021222324252627282930313233343536373839404142434445464748495051525354555628575859[[#This Row],[PEMBULATAN]]*O65</f>
        <v>15180</v>
      </c>
    </row>
    <row r="66" spans="1:16" ht="26.25" customHeight="1" x14ac:dyDescent="0.2">
      <c r="A66" s="13"/>
      <c r="B66" s="73"/>
      <c r="C66" s="94" t="s">
        <v>7745</v>
      </c>
      <c r="D66" s="95" t="s">
        <v>69</v>
      </c>
      <c r="E66" s="96">
        <v>44500</v>
      </c>
      <c r="F66" s="97" t="s">
        <v>523</v>
      </c>
      <c r="G66" s="96">
        <v>44500</v>
      </c>
      <c r="H66" s="98" t="s">
        <v>7189</v>
      </c>
      <c r="I66" s="99">
        <v>36</v>
      </c>
      <c r="J66" s="99">
        <v>22</v>
      </c>
      <c r="K66" s="99">
        <v>13</v>
      </c>
      <c r="L66" s="99">
        <v>2</v>
      </c>
      <c r="M66" s="100">
        <v>2.5739999999999998</v>
      </c>
      <c r="N66" s="105">
        <v>2.5739999999999998</v>
      </c>
      <c r="O66" s="63">
        <v>2530</v>
      </c>
      <c r="P66" s="64">
        <f>Table2245789101123456789101112131415161718192021222324252627282930313233343536373839404142434445464748495051525354555628575859[[#This Row],[PEMBULATAN]]*O66</f>
        <v>6512.2199999999993</v>
      </c>
    </row>
    <row r="67" spans="1:16" ht="22.5" customHeight="1" x14ac:dyDescent="0.2">
      <c r="A67" s="165" t="s">
        <v>30</v>
      </c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7"/>
      <c r="M67" s="77">
        <f>SUBTOTAL(109,Table2245789101123456789101112131415161718192021222324252627282930313233343536373839404142434445464748495051525354555628575859[KG VOLUME])</f>
        <v>1206.7087499999998</v>
      </c>
      <c r="N67" s="67">
        <f>SUM(N3:N66)</f>
        <v>1243.8614999999998</v>
      </c>
      <c r="O67" s="168">
        <f>SUM(P3:P66)</f>
        <v>3146969.5949999997</v>
      </c>
      <c r="P67" s="169"/>
    </row>
    <row r="68" spans="1:16" ht="18" customHeight="1" x14ac:dyDescent="0.2">
      <c r="A68" s="84"/>
      <c r="B68" s="55" t="s">
        <v>42</v>
      </c>
      <c r="C68" s="54"/>
      <c r="D68" s="56" t="s">
        <v>43</v>
      </c>
      <c r="E68" s="84"/>
      <c r="F68" s="84"/>
      <c r="G68" s="84"/>
      <c r="H68" s="84"/>
      <c r="I68" s="84"/>
      <c r="J68" s="84"/>
      <c r="K68" s="84"/>
      <c r="L68" s="84"/>
      <c r="M68" s="85"/>
      <c r="N68" s="86" t="s">
        <v>51</v>
      </c>
      <c r="O68" s="87"/>
      <c r="P68" s="87">
        <f>O67*10%</f>
        <v>314696.9595</v>
      </c>
    </row>
    <row r="69" spans="1:16" ht="18" customHeight="1" thickBot="1" x14ac:dyDescent="0.25">
      <c r="A69" s="84"/>
      <c r="B69" s="55"/>
      <c r="C69" s="54"/>
      <c r="D69" s="56"/>
      <c r="E69" s="84"/>
      <c r="F69" s="84"/>
      <c r="G69" s="84"/>
      <c r="H69" s="84"/>
      <c r="I69" s="84"/>
      <c r="J69" s="84"/>
      <c r="K69" s="84"/>
      <c r="L69" s="84"/>
      <c r="M69" s="85"/>
      <c r="N69" s="88" t="s">
        <v>52</v>
      </c>
      <c r="O69" s="89"/>
      <c r="P69" s="89">
        <f>O67-P68</f>
        <v>2832272.6354999999</v>
      </c>
    </row>
    <row r="70" spans="1:16" ht="18" customHeight="1" x14ac:dyDescent="0.2">
      <c r="A70" s="10"/>
      <c r="H70" s="62"/>
      <c r="N70" s="61" t="s">
        <v>31</v>
      </c>
      <c r="P70" s="68">
        <f>P69*1%</f>
        <v>28322.726354999999</v>
      </c>
    </row>
    <row r="71" spans="1:16" ht="18" customHeight="1" thickBot="1" x14ac:dyDescent="0.25">
      <c r="A71" s="10"/>
      <c r="H71" s="62"/>
      <c r="N71" s="61" t="s">
        <v>53</v>
      </c>
      <c r="P71" s="70">
        <f>P69*2%</f>
        <v>56645.452709999998</v>
      </c>
    </row>
    <row r="72" spans="1:16" ht="18" customHeight="1" x14ac:dyDescent="0.2">
      <c r="A72" s="10"/>
      <c r="H72" s="62"/>
      <c r="N72" s="65" t="s">
        <v>32</v>
      </c>
      <c r="O72" s="66"/>
      <c r="P72" s="69">
        <f>P69+P70-P71</f>
        <v>2803949.9091449999</v>
      </c>
    </row>
    <row r="74" spans="1:16" x14ac:dyDescent="0.2">
      <c r="A74" s="10"/>
      <c r="H74" s="62"/>
      <c r="P74" s="70"/>
    </row>
    <row r="75" spans="1:16" x14ac:dyDescent="0.2">
      <c r="A75" s="10"/>
      <c r="H75" s="62"/>
      <c r="O75" s="57"/>
      <c r="P75" s="70"/>
    </row>
    <row r="76" spans="1:16" s="3" customFormat="1" x14ac:dyDescent="0.25">
      <c r="A76" s="10"/>
      <c r="B76" s="2"/>
      <c r="C76" s="2"/>
      <c r="E76" s="11"/>
      <c r="H76" s="62"/>
      <c r="N76" s="14"/>
      <c r="O76" s="14"/>
      <c r="P76" s="14"/>
    </row>
    <row r="77" spans="1:16" s="3" customFormat="1" x14ac:dyDescent="0.25">
      <c r="A77" s="10"/>
      <c r="B77" s="2"/>
      <c r="C77" s="2"/>
      <c r="E77" s="11"/>
      <c r="H77" s="62"/>
      <c r="N77" s="14"/>
      <c r="O77" s="14"/>
      <c r="P77" s="14"/>
    </row>
    <row r="78" spans="1:16" s="3" customFormat="1" x14ac:dyDescent="0.25">
      <c r="A78" s="10"/>
      <c r="B78" s="2"/>
      <c r="C78" s="2"/>
      <c r="E78" s="11"/>
      <c r="H78" s="62"/>
      <c r="N78" s="14"/>
      <c r="O78" s="14"/>
      <c r="P78" s="14"/>
    </row>
    <row r="79" spans="1:16" s="3" customFormat="1" x14ac:dyDescent="0.25">
      <c r="A79" s="10"/>
      <c r="B79" s="2"/>
      <c r="C79" s="2"/>
      <c r="E79" s="11"/>
      <c r="H79" s="62"/>
      <c r="N79" s="14"/>
      <c r="O79" s="14"/>
      <c r="P79" s="14"/>
    </row>
    <row r="80" spans="1:16" s="3" customFormat="1" x14ac:dyDescent="0.25">
      <c r="A80" s="10"/>
      <c r="B80" s="2"/>
      <c r="C80" s="2"/>
      <c r="E80" s="11"/>
      <c r="H80" s="62"/>
      <c r="N80" s="14"/>
      <c r="O80" s="14"/>
      <c r="P80" s="14"/>
    </row>
    <row r="81" spans="1:16" s="3" customFormat="1" x14ac:dyDescent="0.25">
      <c r="A81" s="10"/>
      <c r="B81" s="2"/>
      <c r="C81" s="2"/>
      <c r="E81" s="11"/>
      <c r="H81" s="62"/>
      <c r="N81" s="14"/>
      <c r="O81" s="14"/>
      <c r="P81" s="14"/>
    </row>
    <row r="82" spans="1:16" s="3" customFormat="1" x14ac:dyDescent="0.25">
      <c r="A82" s="10"/>
      <c r="B82" s="2"/>
      <c r="C82" s="2"/>
      <c r="E82" s="11"/>
      <c r="H82" s="62"/>
      <c r="N82" s="14"/>
      <c r="O82" s="14"/>
      <c r="P82" s="14"/>
    </row>
    <row r="83" spans="1:16" s="3" customFormat="1" x14ac:dyDescent="0.25">
      <c r="A83" s="10"/>
      <c r="B83" s="2"/>
      <c r="C83" s="2"/>
      <c r="E83" s="11"/>
      <c r="H83" s="62"/>
      <c r="N83" s="14"/>
      <c r="O83" s="14"/>
      <c r="P83" s="14"/>
    </row>
    <row r="84" spans="1:16" s="3" customFormat="1" x14ac:dyDescent="0.25">
      <c r="A84" s="10"/>
      <c r="B84" s="2"/>
      <c r="C84" s="2"/>
      <c r="E84" s="11"/>
      <c r="H84" s="62"/>
      <c r="N84" s="14"/>
      <c r="O84" s="14"/>
      <c r="P84" s="14"/>
    </row>
    <row r="85" spans="1:16" s="3" customFormat="1" x14ac:dyDescent="0.25">
      <c r="A85" s="10"/>
      <c r="B85" s="2"/>
      <c r="C85" s="2"/>
      <c r="E85" s="11"/>
      <c r="H85" s="62"/>
      <c r="N85" s="14"/>
      <c r="O85" s="14"/>
      <c r="P85" s="14"/>
    </row>
    <row r="86" spans="1:16" s="3" customFormat="1" x14ac:dyDescent="0.25">
      <c r="A86" s="10"/>
      <c r="B86" s="2"/>
      <c r="C86" s="2"/>
      <c r="E86" s="11"/>
      <c r="H86" s="62"/>
      <c r="N86" s="14"/>
      <c r="O86" s="14"/>
      <c r="P86" s="14"/>
    </row>
    <row r="87" spans="1:16" s="3" customFormat="1" x14ac:dyDescent="0.25">
      <c r="A87" s="10"/>
      <c r="B87" s="2"/>
      <c r="C87" s="2"/>
      <c r="E87" s="11"/>
      <c r="H87" s="62"/>
      <c r="N87" s="14"/>
      <c r="O87" s="14"/>
      <c r="P87" s="14"/>
    </row>
  </sheetData>
  <mergeCells count="2">
    <mergeCell ref="A67:L67"/>
    <mergeCell ref="O67:P67"/>
  </mergeCells>
  <conditionalFormatting sqref="B3:B64">
    <cfRule type="duplicateValues" dxfId="32" priority="1"/>
  </conditionalFormatting>
  <conditionalFormatting sqref="B65:B66">
    <cfRule type="duplicateValues" dxfId="31" priority="2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77"/>
  <sheetViews>
    <sheetView zoomScale="110" zoomScaleNormal="110" workbookViewId="0">
      <pane xSplit="3" ySplit="2" topLeftCell="D141" activePane="bottomRight" state="frozen"/>
      <selection pane="topRight" activeCell="B1" sqref="B1"/>
      <selection pane="bottomLeft" activeCell="A3" sqref="A3"/>
      <selection pane="bottomRight" activeCell="D144" sqref="D144"/>
    </sheetView>
  </sheetViews>
  <sheetFormatPr defaultRowHeight="15" x14ac:dyDescent="0.2"/>
  <cols>
    <col min="1" max="1" width="8" style="4" customWidth="1"/>
    <col min="2" max="2" width="20.28515625" style="2" customWidth="1"/>
    <col min="3" max="3" width="15.140625" style="2" customWidth="1"/>
    <col min="4" max="4" width="10.85546875" style="3" customWidth="1"/>
    <col min="5" max="5" width="8" style="11" customWidth="1"/>
    <col min="6" max="6" width="11.85546875" style="3" customWidth="1"/>
    <col min="7" max="7" width="9.5703125" style="3" customWidth="1"/>
    <col min="8" max="8" width="14.42578125" style="6" customWidth="1"/>
    <col min="9" max="11" width="4.42578125" style="3" customWidth="1"/>
    <col min="12" max="12" width="5" style="3" customWidth="1"/>
    <col min="13" max="13" width="8.5703125" style="3" customWidth="1"/>
    <col min="14" max="14" width="13" style="14" customWidth="1"/>
    <col min="15" max="15" width="8.140625" style="14" customWidth="1"/>
    <col min="16" max="16" width="12.28515625" style="14" customWidth="1"/>
    <col min="17" max="16384" width="9.140625" style="4"/>
  </cols>
  <sheetData>
    <row r="1" spans="1:16" x14ac:dyDescent="0.2">
      <c r="H1" s="5"/>
    </row>
    <row r="2" spans="1:16" ht="25.5" x14ac:dyDescent="0.2">
      <c r="A2" s="58" t="s">
        <v>44</v>
      </c>
      <c r="B2" s="7" t="s">
        <v>7</v>
      </c>
      <c r="C2" s="7" t="s">
        <v>0</v>
      </c>
      <c r="D2" s="7" t="s">
        <v>1</v>
      </c>
      <c r="E2" s="59" t="s">
        <v>4</v>
      </c>
      <c r="F2" s="7" t="s">
        <v>3</v>
      </c>
      <c r="G2" s="7" t="s">
        <v>5</v>
      </c>
      <c r="H2" s="59" t="s">
        <v>2</v>
      </c>
      <c r="I2" s="7" t="s">
        <v>39</v>
      </c>
      <c r="J2" s="7" t="s">
        <v>40</v>
      </c>
      <c r="K2" s="7" t="s">
        <v>41</v>
      </c>
      <c r="L2" s="60" t="s">
        <v>45</v>
      </c>
      <c r="M2" s="60" t="s">
        <v>46</v>
      </c>
      <c r="N2" s="60" t="s">
        <v>6</v>
      </c>
      <c r="O2" s="60" t="s">
        <v>47</v>
      </c>
      <c r="P2" s="60" t="s">
        <v>48</v>
      </c>
    </row>
    <row r="3" spans="1:16" ht="26.25" customHeight="1" x14ac:dyDescent="0.2">
      <c r="A3" s="81">
        <v>402315</v>
      </c>
      <c r="B3" s="72" t="s">
        <v>7746</v>
      </c>
      <c r="C3" s="8" t="s">
        <v>7747</v>
      </c>
      <c r="D3" s="74" t="s">
        <v>69</v>
      </c>
      <c r="E3" s="12">
        <v>44500</v>
      </c>
      <c r="F3" s="74" t="s">
        <v>523</v>
      </c>
      <c r="G3" s="12">
        <v>44500</v>
      </c>
      <c r="H3" s="9" t="s">
        <v>7189</v>
      </c>
      <c r="I3" s="1">
        <v>39</v>
      </c>
      <c r="J3" s="1">
        <v>34</v>
      </c>
      <c r="K3" s="1">
        <v>32</v>
      </c>
      <c r="L3" s="1">
        <v>7</v>
      </c>
      <c r="M3" s="78">
        <v>10.608000000000001</v>
      </c>
      <c r="N3" s="101">
        <v>10.608000000000001</v>
      </c>
      <c r="O3" s="63">
        <v>2530</v>
      </c>
      <c r="P3" s="64">
        <f>Table224578910112345678910111213141516171819202122232425262728293031323334353637383940414243444546474849505152535455562857585960[[#This Row],[PEMBULATAN]]*O3</f>
        <v>26838.240000000002</v>
      </c>
    </row>
    <row r="4" spans="1:16" ht="26.25" customHeight="1" x14ac:dyDescent="0.2">
      <c r="A4" s="13"/>
      <c r="B4" s="73"/>
      <c r="C4" s="71" t="s">
        <v>7748</v>
      </c>
      <c r="D4" s="76" t="s">
        <v>69</v>
      </c>
      <c r="E4" s="12">
        <v>44500</v>
      </c>
      <c r="F4" s="74" t="s">
        <v>523</v>
      </c>
      <c r="G4" s="12">
        <v>44500</v>
      </c>
      <c r="H4" s="75" t="s">
        <v>7189</v>
      </c>
      <c r="I4" s="15">
        <v>80</v>
      </c>
      <c r="J4" s="15">
        <v>14</v>
      </c>
      <c r="K4" s="15">
        <v>23</v>
      </c>
      <c r="L4" s="15">
        <v>4</v>
      </c>
      <c r="M4" s="79">
        <v>6.44</v>
      </c>
      <c r="N4" s="101">
        <v>7</v>
      </c>
      <c r="O4" s="63">
        <v>2530</v>
      </c>
      <c r="P4" s="64">
        <f>Table224578910112345678910111213141516171819202122232425262728293031323334353637383940414243444546474849505152535455562857585960[[#This Row],[PEMBULATAN]]*O4</f>
        <v>17710</v>
      </c>
    </row>
    <row r="5" spans="1:16" ht="26.25" customHeight="1" x14ac:dyDescent="0.2">
      <c r="A5" s="13"/>
      <c r="B5" s="73"/>
      <c r="C5" s="71" t="s">
        <v>7749</v>
      </c>
      <c r="D5" s="76" t="s">
        <v>69</v>
      </c>
      <c r="E5" s="12">
        <v>44500</v>
      </c>
      <c r="F5" s="74" t="s">
        <v>523</v>
      </c>
      <c r="G5" s="12">
        <v>44500</v>
      </c>
      <c r="H5" s="75" t="s">
        <v>7189</v>
      </c>
      <c r="I5" s="15">
        <v>66</v>
      </c>
      <c r="J5" s="15">
        <v>46</v>
      </c>
      <c r="K5" s="15">
        <v>36</v>
      </c>
      <c r="L5" s="15">
        <v>5</v>
      </c>
      <c r="M5" s="79">
        <v>27.324000000000002</v>
      </c>
      <c r="N5" s="101">
        <v>28</v>
      </c>
      <c r="O5" s="63">
        <v>2530</v>
      </c>
      <c r="P5" s="64">
        <f>Table224578910112345678910111213141516171819202122232425262728293031323334353637383940414243444546474849505152535455562857585960[[#This Row],[PEMBULATAN]]*O5</f>
        <v>70840</v>
      </c>
    </row>
    <row r="6" spans="1:16" ht="26.25" customHeight="1" x14ac:dyDescent="0.2">
      <c r="A6" s="13"/>
      <c r="B6" s="73"/>
      <c r="C6" s="71" t="s">
        <v>7750</v>
      </c>
      <c r="D6" s="76" t="s">
        <v>69</v>
      </c>
      <c r="E6" s="12">
        <v>44500</v>
      </c>
      <c r="F6" s="74" t="s">
        <v>523</v>
      </c>
      <c r="G6" s="12">
        <v>44500</v>
      </c>
      <c r="H6" s="75" t="s">
        <v>7189</v>
      </c>
      <c r="I6" s="15">
        <v>44</v>
      </c>
      <c r="J6" s="15">
        <v>23</v>
      </c>
      <c r="K6" s="15">
        <v>13</v>
      </c>
      <c r="L6" s="15">
        <v>5</v>
      </c>
      <c r="M6" s="79">
        <v>3.2890000000000001</v>
      </c>
      <c r="N6" s="101">
        <v>5</v>
      </c>
      <c r="O6" s="63">
        <v>2530</v>
      </c>
      <c r="P6" s="64">
        <f>Table224578910112345678910111213141516171819202122232425262728293031323334353637383940414243444546474849505152535455562857585960[[#This Row],[PEMBULATAN]]*O6</f>
        <v>12650</v>
      </c>
    </row>
    <row r="7" spans="1:16" ht="26.25" customHeight="1" x14ac:dyDescent="0.2">
      <c r="A7" s="13"/>
      <c r="B7" s="73"/>
      <c r="C7" s="71" t="s">
        <v>7751</v>
      </c>
      <c r="D7" s="76" t="s">
        <v>69</v>
      </c>
      <c r="E7" s="12">
        <v>44500</v>
      </c>
      <c r="F7" s="74" t="s">
        <v>523</v>
      </c>
      <c r="G7" s="12">
        <v>44500</v>
      </c>
      <c r="H7" s="75" t="s">
        <v>7189</v>
      </c>
      <c r="I7" s="15">
        <v>68</v>
      </c>
      <c r="J7" s="15">
        <v>50</v>
      </c>
      <c r="K7" s="15">
        <v>36</v>
      </c>
      <c r="L7" s="15">
        <v>15</v>
      </c>
      <c r="M7" s="79">
        <v>30.6</v>
      </c>
      <c r="N7" s="101">
        <v>30.6</v>
      </c>
      <c r="O7" s="63">
        <v>2530</v>
      </c>
      <c r="P7" s="64">
        <f>Table224578910112345678910111213141516171819202122232425262728293031323334353637383940414243444546474849505152535455562857585960[[#This Row],[PEMBULATAN]]*O7</f>
        <v>77418</v>
      </c>
    </row>
    <row r="8" spans="1:16" ht="26.25" customHeight="1" x14ac:dyDescent="0.2">
      <c r="A8" s="13"/>
      <c r="B8" s="73"/>
      <c r="C8" s="71" t="s">
        <v>7752</v>
      </c>
      <c r="D8" s="76" t="s">
        <v>69</v>
      </c>
      <c r="E8" s="12">
        <v>44500</v>
      </c>
      <c r="F8" s="74" t="s">
        <v>523</v>
      </c>
      <c r="G8" s="12">
        <v>44500</v>
      </c>
      <c r="H8" s="75" t="s">
        <v>7189</v>
      </c>
      <c r="I8" s="15">
        <v>87</v>
      </c>
      <c r="J8" s="15">
        <v>75</v>
      </c>
      <c r="K8" s="15">
        <v>37</v>
      </c>
      <c r="L8" s="15">
        <v>20</v>
      </c>
      <c r="M8" s="79">
        <v>60.356250000000003</v>
      </c>
      <c r="N8" s="101">
        <v>61</v>
      </c>
      <c r="O8" s="63">
        <v>2530</v>
      </c>
      <c r="P8" s="64">
        <f>Table224578910112345678910111213141516171819202122232425262728293031323334353637383940414243444546474849505152535455562857585960[[#This Row],[PEMBULATAN]]*O8</f>
        <v>154330</v>
      </c>
    </row>
    <row r="9" spans="1:16" ht="26.25" customHeight="1" x14ac:dyDescent="0.2">
      <c r="A9" s="13"/>
      <c r="B9" s="73"/>
      <c r="C9" s="71" t="s">
        <v>7753</v>
      </c>
      <c r="D9" s="76" t="s">
        <v>69</v>
      </c>
      <c r="E9" s="12">
        <v>44500</v>
      </c>
      <c r="F9" s="74" t="s">
        <v>523</v>
      </c>
      <c r="G9" s="12">
        <v>44500</v>
      </c>
      <c r="H9" s="75" t="s">
        <v>7189</v>
      </c>
      <c r="I9" s="15">
        <v>110</v>
      </c>
      <c r="J9" s="15">
        <v>88</v>
      </c>
      <c r="K9" s="15">
        <v>25</v>
      </c>
      <c r="L9" s="15">
        <v>20</v>
      </c>
      <c r="M9" s="79">
        <v>60.5</v>
      </c>
      <c r="N9" s="101">
        <v>60.5</v>
      </c>
      <c r="O9" s="63">
        <v>2530</v>
      </c>
      <c r="P9" s="64">
        <f>Table224578910112345678910111213141516171819202122232425262728293031323334353637383940414243444546474849505152535455562857585960[[#This Row],[PEMBULATAN]]*O9</f>
        <v>153065</v>
      </c>
    </row>
    <row r="10" spans="1:16" ht="26.25" customHeight="1" x14ac:dyDescent="0.2">
      <c r="A10" s="13"/>
      <c r="B10" s="73"/>
      <c r="C10" s="71" t="s">
        <v>7754</v>
      </c>
      <c r="D10" s="76" t="s">
        <v>69</v>
      </c>
      <c r="E10" s="12">
        <v>44500</v>
      </c>
      <c r="F10" s="74" t="s">
        <v>523</v>
      </c>
      <c r="G10" s="12">
        <v>44500</v>
      </c>
      <c r="H10" s="75" t="s">
        <v>7189</v>
      </c>
      <c r="I10" s="15">
        <v>54</v>
      </c>
      <c r="J10" s="15">
        <v>40</v>
      </c>
      <c r="K10" s="15">
        <v>36</v>
      </c>
      <c r="L10" s="15">
        <v>12</v>
      </c>
      <c r="M10" s="79">
        <v>19.440000000000001</v>
      </c>
      <c r="N10" s="101">
        <v>20</v>
      </c>
      <c r="O10" s="63">
        <v>2530</v>
      </c>
      <c r="P10" s="64">
        <f>Table224578910112345678910111213141516171819202122232425262728293031323334353637383940414243444546474849505152535455562857585960[[#This Row],[PEMBULATAN]]*O10</f>
        <v>50600</v>
      </c>
    </row>
    <row r="11" spans="1:16" ht="26.25" customHeight="1" x14ac:dyDescent="0.2">
      <c r="A11" s="13"/>
      <c r="B11" s="73"/>
      <c r="C11" s="71" t="s">
        <v>7755</v>
      </c>
      <c r="D11" s="76" t="s">
        <v>69</v>
      </c>
      <c r="E11" s="12">
        <v>44500</v>
      </c>
      <c r="F11" s="74" t="s">
        <v>523</v>
      </c>
      <c r="G11" s="12">
        <v>44500</v>
      </c>
      <c r="H11" s="75" t="s">
        <v>7189</v>
      </c>
      <c r="I11" s="15">
        <v>63</v>
      </c>
      <c r="J11" s="15">
        <v>43</v>
      </c>
      <c r="K11" s="15">
        <v>20</v>
      </c>
      <c r="L11" s="15">
        <v>10</v>
      </c>
      <c r="M11" s="79">
        <v>13.545</v>
      </c>
      <c r="N11" s="101">
        <v>13.545</v>
      </c>
      <c r="O11" s="63">
        <v>2530</v>
      </c>
      <c r="P11" s="64">
        <f>Table224578910112345678910111213141516171819202122232425262728293031323334353637383940414243444546474849505152535455562857585960[[#This Row],[PEMBULATAN]]*O11</f>
        <v>34268.85</v>
      </c>
    </row>
    <row r="12" spans="1:16" ht="26.25" customHeight="1" x14ac:dyDescent="0.2">
      <c r="A12" s="13"/>
      <c r="B12" s="73"/>
      <c r="C12" s="71" t="s">
        <v>7756</v>
      </c>
      <c r="D12" s="76" t="s">
        <v>69</v>
      </c>
      <c r="E12" s="12">
        <v>44500</v>
      </c>
      <c r="F12" s="74" t="s">
        <v>523</v>
      </c>
      <c r="G12" s="12">
        <v>44500</v>
      </c>
      <c r="H12" s="75" t="s">
        <v>7189</v>
      </c>
      <c r="I12" s="15">
        <v>87</v>
      </c>
      <c r="J12" s="15">
        <v>46</v>
      </c>
      <c r="K12" s="15">
        <v>8</v>
      </c>
      <c r="L12" s="15">
        <v>4</v>
      </c>
      <c r="M12" s="79">
        <v>8.0039999999999996</v>
      </c>
      <c r="N12" s="101">
        <v>8.0039999999999996</v>
      </c>
      <c r="O12" s="63">
        <v>2530</v>
      </c>
      <c r="P12" s="64">
        <f>Table224578910112345678910111213141516171819202122232425262728293031323334353637383940414243444546474849505152535455562857585960[[#This Row],[PEMBULATAN]]*O12</f>
        <v>20250.12</v>
      </c>
    </row>
    <row r="13" spans="1:16" ht="26.25" customHeight="1" x14ac:dyDescent="0.2">
      <c r="A13" s="13"/>
      <c r="B13" s="73"/>
      <c r="C13" s="71" t="s">
        <v>7757</v>
      </c>
      <c r="D13" s="76" t="s">
        <v>69</v>
      </c>
      <c r="E13" s="12">
        <v>44500</v>
      </c>
      <c r="F13" s="74" t="s">
        <v>523</v>
      </c>
      <c r="G13" s="12">
        <v>44500</v>
      </c>
      <c r="H13" s="75" t="s">
        <v>7189</v>
      </c>
      <c r="I13" s="15">
        <v>82</v>
      </c>
      <c r="J13" s="15">
        <v>29</v>
      </c>
      <c r="K13" s="15">
        <v>25</v>
      </c>
      <c r="L13" s="15">
        <v>6</v>
      </c>
      <c r="M13" s="79">
        <v>14.862500000000001</v>
      </c>
      <c r="N13" s="101">
        <v>14.862500000000001</v>
      </c>
      <c r="O13" s="63">
        <v>2530</v>
      </c>
      <c r="P13" s="64">
        <f>Table224578910112345678910111213141516171819202122232425262728293031323334353637383940414243444546474849505152535455562857585960[[#This Row],[PEMBULATAN]]*O13</f>
        <v>37602.125</v>
      </c>
    </row>
    <row r="14" spans="1:16" ht="26.25" customHeight="1" x14ac:dyDescent="0.2">
      <c r="A14" s="13"/>
      <c r="B14" s="73"/>
      <c r="C14" s="71" t="s">
        <v>7758</v>
      </c>
      <c r="D14" s="76" t="s">
        <v>69</v>
      </c>
      <c r="E14" s="12">
        <v>44500</v>
      </c>
      <c r="F14" s="74" t="s">
        <v>523</v>
      </c>
      <c r="G14" s="12">
        <v>44500</v>
      </c>
      <c r="H14" s="75" t="s">
        <v>7189</v>
      </c>
      <c r="I14" s="15">
        <v>92</v>
      </c>
      <c r="J14" s="15">
        <v>52</v>
      </c>
      <c r="K14" s="15">
        <v>44</v>
      </c>
      <c r="L14" s="15">
        <v>21</v>
      </c>
      <c r="M14" s="79">
        <v>52.624000000000002</v>
      </c>
      <c r="N14" s="101">
        <v>52.624000000000002</v>
      </c>
      <c r="O14" s="63">
        <v>2530</v>
      </c>
      <c r="P14" s="64">
        <f>Table224578910112345678910111213141516171819202122232425262728293031323334353637383940414243444546474849505152535455562857585960[[#This Row],[PEMBULATAN]]*O14</f>
        <v>133138.72</v>
      </c>
    </row>
    <row r="15" spans="1:16" ht="26.25" customHeight="1" x14ac:dyDescent="0.2">
      <c r="A15" s="13"/>
      <c r="B15" s="73"/>
      <c r="C15" s="71" t="s">
        <v>7759</v>
      </c>
      <c r="D15" s="76" t="s">
        <v>69</v>
      </c>
      <c r="E15" s="12">
        <v>44500</v>
      </c>
      <c r="F15" s="74" t="s">
        <v>523</v>
      </c>
      <c r="G15" s="12">
        <v>44500</v>
      </c>
      <c r="H15" s="75" t="s">
        <v>7189</v>
      </c>
      <c r="I15" s="15">
        <v>95</v>
      </c>
      <c r="J15" s="15">
        <v>45</v>
      </c>
      <c r="K15" s="15">
        <v>36</v>
      </c>
      <c r="L15" s="15">
        <v>22</v>
      </c>
      <c r="M15" s="79">
        <v>38.475000000000001</v>
      </c>
      <c r="N15" s="101">
        <v>39</v>
      </c>
      <c r="O15" s="63">
        <v>2530</v>
      </c>
      <c r="P15" s="64">
        <f>Table224578910112345678910111213141516171819202122232425262728293031323334353637383940414243444546474849505152535455562857585960[[#This Row],[PEMBULATAN]]*O15</f>
        <v>98670</v>
      </c>
    </row>
    <row r="16" spans="1:16" ht="26.25" customHeight="1" x14ac:dyDescent="0.2">
      <c r="A16" s="13"/>
      <c r="B16" s="73"/>
      <c r="C16" s="71" t="s">
        <v>7760</v>
      </c>
      <c r="D16" s="76" t="s">
        <v>69</v>
      </c>
      <c r="E16" s="12">
        <v>44500</v>
      </c>
      <c r="F16" s="74" t="s">
        <v>523</v>
      </c>
      <c r="G16" s="12">
        <v>44500</v>
      </c>
      <c r="H16" s="75" t="s">
        <v>7189</v>
      </c>
      <c r="I16" s="15">
        <v>105</v>
      </c>
      <c r="J16" s="15">
        <v>47</v>
      </c>
      <c r="K16" s="15">
        <v>35</v>
      </c>
      <c r="L16" s="15">
        <v>26</v>
      </c>
      <c r="M16" s="79">
        <v>43.181249999999999</v>
      </c>
      <c r="N16" s="101">
        <v>43.181249999999999</v>
      </c>
      <c r="O16" s="63">
        <v>2530</v>
      </c>
      <c r="P16" s="64">
        <f>Table224578910112345678910111213141516171819202122232425262728293031323334353637383940414243444546474849505152535455562857585960[[#This Row],[PEMBULATAN]]*O16</f>
        <v>109248.5625</v>
      </c>
    </row>
    <row r="17" spans="1:16" ht="26.25" customHeight="1" x14ac:dyDescent="0.2">
      <c r="A17" s="13"/>
      <c r="B17" s="73"/>
      <c r="C17" s="71" t="s">
        <v>7761</v>
      </c>
      <c r="D17" s="76" t="s">
        <v>69</v>
      </c>
      <c r="E17" s="12">
        <v>44500</v>
      </c>
      <c r="F17" s="74" t="s">
        <v>523</v>
      </c>
      <c r="G17" s="12">
        <v>44500</v>
      </c>
      <c r="H17" s="75" t="s">
        <v>7189</v>
      </c>
      <c r="I17" s="15">
        <v>86</v>
      </c>
      <c r="J17" s="15">
        <v>60</v>
      </c>
      <c r="K17" s="15">
        <v>27</v>
      </c>
      <c r="L17" s="15">
        <v>12</v>
      </c>
      <c r="M17" s="79">
        <v>34.83</v>
      </c>
      <c r="N17" s="101">
        <v>34.83</v>
      </c>
      <c r="O17" s="63">
        <v>2530</v>
      </c>
      <c r="P17" s="64">
        <f>Table224578910112345678910111213141516171819202122232425262728293031323334353637383940414243444546474849505152535455562857585960[[#This Row],[PEMBULATAN]]*O17</f>
        <v>88119.9</v>
      </c>
    </row>
    <row r="18" spans="1:16" ht="26.25" customHeight="1" x14ac:dyDescent="0.2">
      <c r="A18" s="13"/>
      <c r="B18" s="73"/>
      <c r="C18" s="71" t="s">
        <v>7762</v>
      </c>
      <c r="D18" s="76" t="s">
        <v>69</v>
      </c>
      <c r="E18" s="12">
        <v>44500</v>
      </c>
      <c r="F18" s="74" t="s">
        <v>523</v>
      </c>
      <c r="G18" s="12">
        <v>44500</v>
      </c>
      <c r="H18" s="75" t="s">
        <v>7189</v>
      </c>
      <c r="I18" s="15">
        <v>95</v>
      </c>
      <c r="J18" s="15">
        <v>50</v>
      </c>
      <c r="K18" s="15">
        <v>44</v>
      </c>
      <c r="L18" s="15">
        <v>34</v>
      </c>
      <c r="M18" s="79">
        <v>52.25</v>
      </c>
      <c r="N18" s="101">
        <v>52.25</v>
      </c>
      <c r="O18" s="63">
        <v>2530</v>
      </c>
      <c r="P18" s="64">
        <f>Table224578910112345678910111213141516171819202122232425262728293031323334353637383940414243444546474849505152535455562857585960[[#This Row],[PEMBULATAN]]*O18</f>
        <v>132192.5</v>
      </c>
    </row>
    <row r="19" spans="1:16" ht="26.25" customHeight="1" x14ac:dyDescent="0.2">
      <c r="A19" s="13"/>
      <c r="B19" s="73"/>
      <c r="C19" s="71" t="s">
        <v>7763</v>
      </c>
      <c r="D19" s="76" t="s">
        <v>69</v>
      </c>
      <c r="E19" s="12">
        <v>44500</v>
      </c>
      <c r="F19" s="74" t="s">
        <v>523</v>
      </c>
      <c r="G19" s="12">
        <v>44500</v>
      </c>
      <c r="H19" s="75" t="s">
        <v>7189</v>
      </c>
      <c r="I19" s="15">
        <v>100</v>
      </c>
      <c r="J19" s="15">
        <v>57</v>
      </c>
      <c r="K19" s="15">
        <v>35</v>
      </c>
      <c r="L19" s="15">
        <v>26</v>
      </c>
      <c r="M19" s="79">
        <v>49.875</v>
      </c>
      <c r="N19" s="101">
        <v>49.875</v>
      </c>
      <c r="O19" s="63">
        <v>2530</v>
      </c>
      <c r="P19" s="64">
        <f>Table224578910112345678910111213141516171819202122232425262728293031323334353637383940414243444546474849505152535455562857585960[[#This Row],[PEMBULATAN]]*O19</f>
        <v>126183.75</v>
      </c>
    </row>
    <row r="20" spans="1:16" ht="26.25" customHeight="1" x14ac:dyDescent="0.2">
      <c r="A20" s="13"/>
      <c r="B20" s="73"/>
      <c r="C20" s="71" t="s">
        <v>7764</v>
      </c>
      <c r="D20" s="76" t="s">
        <v>69</v>
      </c>
      <c r="E20" s="12">
        <v>44500</v>
      </c>
      <c r="F20" s="74" t="s">
        <v>523</v>
      </c>
      <c r="G20" s="12">
        <v>44500</v>
      </c>
      <c r="H20" s="75" t="s">
        <v>7189</v>
      </c>
      <c r="I20" s="15">
        <v>74</v>
      </c>
      <c r="J20" s="15">
        <v>64</v>
      </c>
      <c r="K20" s="15">
        <v>24</v>
      </c>
      <c r="L20" s="15">
        <v>11</v>
      </c>
      <c r="M20" s="79">
        <v>28.416</v>
      </c>
      <c r="N20" s="101">
        <v>29</v>
      </c>
      <c r="O20" s="63">
        <v>2530</v>
      </c>
      <c r="P20" s="64">
        <f>Table224578910112345678910111213141516171819202122232425262728293031323334353637383940414243444546474849505152535455562857585960[[#This Row],[PEMBULATAN]]*O20</f>
        <v>73370</v>
      </c>
    </row>
    <row r="21" spans="1:16" ht="26.25" customHeight="1" x14ac:dyDescent="0.2">
      <c r="A21" s="13"/>
      <c r="B21" s="73"/>
      <c r="C21" s="71" t="s">
        <v>7765</v>
      </c>
      <c r="D21" s="76" t="s">
        <v>69</v>
      </c>
      <c r="E21" s="12">
        <v>44500</v>
      </c>
      <c r="F21" s="74" t="s">
        <v>523</v>
      </c>
      <c r="G21" s="12">
        <v>44500</v>
      </c>
      <c r="H21" s="75" t="s">
        <v>7189</v>
      </c>
      <c r="I21" s="15">
        <v>95</v>
      </c>
      <c r="J21" s="15">
        <v>50</v>
      </c>
      <c r="K21" s="15">
        <v>34</v>
      </c>
      <c r="L21" s="15">
        <v>29</v>
      </c>
      <c r="M21" s="79">
        <v>40.375</v>
      </c>
      <c r="N21" s="101">
        <v>41</v>
      </c>
      <c r="O21" s="63">
        <v>2530</v>
      </c>
      <c r="P21" s="64">
        <f>Table224578910112345678910111213141516171819202122232425262728293031323334353637383940414243444546474849505152535455562857585960[[#This Row],[PEMBULATAN]]*O21</f>
        <v>103730</v>
      </c>
    </row>
    <row r="22" spans="1:16" ht="26.25" customHeight="1" x14ac:dyDescent="0.2">
      <c r="A22" s="13"/>
      <c r="B22" s="73"/>
      <c r="C22" s="71" t="s">
        <v>7766</v>
      </c>
      <c r="D22" s="76" t="s">
        <v>69</v>
      </c>
      <c r="E22" s="12">
        <v>44500</v>
      </c>
      <c r="F22" s="74" t="s">
        <v>523</v>
      </c>
      <c r="G22" s="12">
        <v>44500</v>
      </c>
      <c r="H22" s="75" t="s">
        <v>7189</v>
      </c>
      <c r="I22" s="15">
        <v>80</v>
      </c>
      <c r="J22" s="15">
        <v>66</v>
      </c>
      <c r="K22" s="15">
        <v>26</v>
      </c>
      <c r="L22" s="15">
        <v>12</v>
      </c>
      <c r="M22" s="79">
        <v>34.32</v>
      </c>
      <c r="N22" s="101">
        <v>35</v>
      </c>
      <c r="O22" s="63">
        <v>2530</v>
      </c>
      <c r="P22" s="64">
        <f>Table224578910112345678910111213141516171819202122232425262728293031323334353637383940414243444546474849505152535455562857585960[[#This Row],[PEMBULATAN]]*O22</f>
        <v>88550</v>
      </c>
    </row>
    <row r="23" spans="1:16" ht="26.25" customHeight="1" x14ac:dyDescent="0.2">
      <c r="A23" s="13"/>
      <c r="B23" s="73"/>
      <c r="C23" s="71" t="s">
        <v>7767</v>
      </c>
      <c r="D23" s="76" t="s">
        <v>69</v>
      </c>
      <c r="E23" s="12">
        <v>44500</v>
      </c>
      <c r="F23" s="74" t="s">
        <v>523</v>
      </c>
      <c r="G23" s="12">
        <v>44500</v>
      </c>
      <c r="H23" s="75" t="s">
        <v>7189</v>
      </c>
      <c r="I23" s="15">
        <v>110</v>
      </c>
      <c r="J23" s="15">
        <v>56</v>
      </c>
      <c r="K23" s="15">
        <v>35</v>
      </c>
      <c r="L23" s="15">
        <v>22</v>
      </c>
      <c r="M23" s="79">
        <v>53.9</v>
      </c>
      <c r="N23" s="101">
        <v>53.9</v>
      </c>
      <c r="O23" s="63">
        <v>2530</v>
      </c>
      <c r="P23" s="64">
        <f>Table224578910112345678910111213141516171819202122232425262728293031323334353637383940414243444546474849505152535455562857585960[[#This Row],[PEMBULATAN]]*O23</f>
        <v>136367</v>
      </c>
    </row>
    <row r="24" spans="1:16" ht="26.25" customHeight="1" x14ac:dyDescent="0.2">
      <c r="A24" s="13"/>
      <c r="B24" s="73"/>
      <c r="C24" s="71" t="s">
        <v>7768</v>
      </c>
      <c r="D24" s="76" t="s">
        <v>69</v>
      </c>
      <c r="E24" s="12">
        <v>44500</v>
      </c>
      <c r="F24" s="74" t="s">
        <v>523</v>
      </c>
      <c r="G24" s="12">
        <v>44500</v>
      </c>
      <c r="H24" s="75" t="s">
        <v>7189</v>
      </c>
      <c r="I24" s="15">
        <v>94</v>
      </c>
      <c r="J24" s="15">
        <v>55</v>
      </c>
      <c r="K24" s="15">
        <v>35</v>
      </c>
      <c r="L24" s="15">
        <v>26</v>
      </c>
      <c r="M24" s="79">
        <v>45.237499999999997</v>
      </c>
      <c r="N24" s="101">
        <v>45.237499999999997</v>
      </c>
      <c r="O24" s="63">
        <v>2530</v>
      </c>
      <c r="P24" s="64">
        <f>Table224578910112345678910111213141516171819202122232425262728293031323334353637383940414243444546474849505152535455562857585960[[#This Row],[PEMBULATAN]]*O24</f>
        <v>114450.875</v>
      </c>
    </row>
    <row r="25" spans="1:16" ht="26.25" customHeight="1" x14ac:dyDescent="0.2">
      <c r="A25" s="13"/>
      <c r="B25" s="73"/>
      <c r="C25" s="71" t="s">
        <v>7769</v>
      </c>
      <c r="D25" s="76" t="s">
        <v>69</v>
      </c>
      <c r="E25" s="12">
        <v>44500</v>
      </c>
      <c r="F25" s="74" t="s">
        <v>523</v>
      </c>
      <c r="G25" s="12">
        <v>44500</v>
      </c>
      <c r="H25" s="75" t="s">
        <v>7189</v>
      </c>
      <c r="I25" s="15">
        <v>70</v>
      </c>
      <c r="J25" s="15">
        <v>61</v>
      </c>
      <c r="K25" s="15">
        <v>28</v>
      </c>
      <c r="L25" s="15">
        <v>10</v>
      </c>
      <c r="M25" s="79">
        <v>29.89</v>
      </c>
      <c r="N25" s="101">
        <v>29.89</v>
      </c>
      <c r="O25" s="63">
        <v>2530</v>
      </c>
      <c r="P25" s="64">
        <f>Table224578910112345678910111213141516171819202122232425262728293031323334353637383940414243444546474849505152535455562857585960[[#This Row],[PEMBULATAN]]*O25</f>
        <v>75621.7</v>
      </c>
    </row>
    <row r="26" spans="1:16" ht="26.25" customHeight="1" x14ac:dyDescent="0.2">
      <c r="A26" s="13"/>
      <c r="B26" s="73"/>
      <c r="C26" s="71" t="s">
        <v>7770</v>
      </c>
      <c r="D26" s="76" t="s">
        <v>69</v>
      </c>
      <c r="E26" s="12">
        <v>44500</v>
      </c>
      <c r="F26" s="74" t="s">
        <v>523</v>
      </c>
      <c r="G26" s="12">
        <v>44500</v>
      </c>
      <c r="H26" s="75" t="s">
        <v>7189</v>
      </c>
      <c r="I26" s="15">
        <v>77</v>
      </c>
      <c r="J26" s="15">
        <v>54</v>
      </c>
      <c r="K26" s="15">
        <v>18</v>
      </c>
      <c r="L26" s="15">
        <v>12</v>
      </c>
      <c r="M26" s="79">
        <v>18.710999999999999</v>
      </c>
      <c r="N26" s="101">
        <v>18.710999999999999</v>
      </c>
      <c r="O26" s="63">
        <v>2530</v>
      </c>
      <c r="P26" s="64">
        <f>Table224578910112345678910111213141516171819202122232425262728293031323334353637383940414243444546474849505152535455562857585960[[#This Row],[PEMBULATAN]]*O26</f>
        <v>47338.829999999994</v>
      </c>
    </row>
    <row r="27" spans="1:16" ht="26.25" customHeight="1" x14ac:dyDescent="0.2">
      <c r="A27" s="13"/>
      <c r="B27" s="73"/>
      <c r="C27" s="71" t="s">
        <v>7771</v>
      </c>
      <c r="D27" s="76" t="s">
        <v>69</v>
      </c>
      <c r="E27" s="12">
        <v>44500</v>
      </c>
      <c r="F27" s="74" t="s">
        <v>523</v>
      </c>
      <c r="G27" s="12">
        <v>44500</v>
      </c>
      <c r="H27" s="75" t="s">
        <v>7189</v>
      </c>
      <c r="I27" s="15">
        <v>85</v>
      </c>
      <c r="J27" s="15">
        <v>60</v>
      </c>
      <c r="K27" s="15">
        <v>36</v>
      </c>
      <c r="L27" s="15">
        <v>25</v>
      </c>
      <c r="M27" s="79">
        <v>45.9</v>
      </c>
      <c r="N27" s="101">
        <v>45.9</v>
      </c>
      <c r="O27" s="63">
        <v>2530</v>
      </c>
      <c r="P27" s="64">
        <f>Table224578910112345678910111213141516171819202122232425262728293031323334353637383940414243444546474849505152535455562857585960[[#This Row],[PEMBULATAN]]*O27</f>
        <v>116127</v>
      </c>
    </row>
    <row r="28" spans="1:16" ht="26.25" customHeight="1" x14ac:dyDescent="0.2">
      <c r="A28" s="13"/>
      <c r="B28" s="73"/>
      <c r="C28" s="71" t="s">
        <v>7772</v>
      </c>
      <c r="D28" s="76" t="s">
        <v>69</v>
      </c>
      <c r="E28" s="12">
        <v>44500</v>
      </c>
      <c r="F28" s="74" t="s">
        <v>523</v>
      </c>
      <c r="G28" s="12">
        <v>44500</v>
      </c>
      <c r="H28" s="75" t="s">
        <v>7189</v>
      </c>
      <c r="I28" s="15">
        <v>47</v>
      </c>
      <c r="J28" s="15">
        <v>38</v>
      </c>
      <c r="K28" s="15">
        <v>35</v>
      </c>
      <c r="L28" s="15">
        <v>9</v>
      </c>
      <c r="M28" s="79">
        <v>15.6275</v>
      </c>
      <c r="N28" s="101">
        <v>15.6275</v>
      </c>
      <c r="O28" s="63">
        <v>2530</v>
      </c>
      <c r="P28" s="64">
        <f>Table224578910112345678910111213141516171819202122232425262728293031323334353637383940414243444546474849505152535455562857585960[[#This Row],[PEMBULATAN]]*O28</f>
        <v>39537.574999999997</v>
      </c>
    </row>
    <row r="29" spans="1:16" ht="26.25" customHeight="1" x14ac:dyDescent="0.2">
      <c r="A29" s="13"/>
      <c r="B29" s="73"/>
      <c r="C29" s="71" t="s">
        <v>7773</v>
      </c>
      <c r="D29" s="76" t="s">
        <v>69</v>
      </c>
      <c r="E29" s="12">
        <v>44500</v>
      </c>
      <c r="F29" s="74" t="s">
        <v>523</v>
      </c>
      <c r="G29" s="12">
        <v>44500</v>
      </c>
      <c r="H29" s="75" t="s">
        <v>7189</v>
      </c>
      <c r="I29" s="15">
        <v>73</v>
      </c>
      <c r="J29" s="15">
        <v>60</v>
      </c>
      <c r="K29" s="15">
        <v>20</v>
      </c>
      <c r="L29" s="15">
        <v>5</v>
      </c>
      <c r="M29" s="79">
        <v>21.9</v>
      </c>
      <c r="N29" s="101">
        <v>21.9</v>
      </c>
      <c r="O29" s="63">
        <v>2530</v>
      </c>
      <c r="P29" s="64">
        <f>Table224578910112345678910111213141516171819202122232425262728293031323334353637383940414243444546474849505152535455562857585960[[#This Row],[PEMBULATAN]]*O29</f>
        <v>55407</v>
      </c>
    </row>
    <row r="30" spans="1:16" ht="26.25" customHeight="1" x14ac:dyDescent="0.2">
      <c r="A30" s="13"/>
      <c r="B30" s="73"/>
      <c r="C30" s="71" t="s">
        <v>7774</v>
      </c>
      <c r="D30" s="76" t="s">
        <v>69</v>
      </c>
      <c r="E30" s="12">
        <v>44500</v>
      </c>
      <c r="F30" s="74" t="s">
        <v>523</v>
      </c>
      <c r="G30" s="12">
        <v>44500</v>
      </c>
      <c r="H30" s="75" t="s">
        <v>7189</v>
      </c>
      <c r="I30" s="15">
        <v>97</v>
      </c>
      <c r="J30" s="15">
        <v>71</v>
      </c>
      <c r="K30" s="15">
        <v>36</v>
      </c>
      <c r="L30" s="15">
        <v>42</v>
      </c>
      <c r="M30" s="79">
        <v>61.982999999999997</v>
      </c>
      <c r="N30" s="101">
        <v>61.982999999999997</v>
      </c>
      <c r="O30" s="63">
        <v>2530</v>
      </c>
      <c r="P30" s="64">
        <f>Table224578910112345678910111213141516171819202122232425262728293031323334353637383940414243444546474849505152535455562857585960[[#This Row],[PEMBULATAN]]*O30</f>
        <v>156816.99</v>
      </c>
    </row>
    <row r="31" spans="1:16" ht="26.25" customHeight="1" x14ac:dyDescent="0.2">
      <c r="A31" s="13"/>
      <c r="B31" s="73"/>
      <c r="C31" s="71" t="s">
        <v>7775</v>
      </c>
      <c r="D31" s="76" t="s">
        <v>69</v>
      </c>
      <c r="E31" s="12">
        <v>44500</v>
      </c>
      <c r="F31" s="74" t="s">
        <v>523</v>
      </c>
      <c r="G31" s="12">
        <v>44500</v>
      </c>
      <c r="H31" s="75" t="s">
        <v>7189</v>
      </c>
      <c r="I31" s="15">
        <v>90</v>
      </c>
      <c r="J31" s="15">
        <v>56</v>
      </c>
      <c r="K31" s="15">
        <v>30</v>
      </c>
      <c r="L31" s="15">
        <v>21</v>
      </c>
      <c r="M31" s="79">
        <v>37.799999999999997</v>
      </c>
      <c r="N31" s="101">
        <v>37.799999999999997</v>
      </c>
      <c r="O31" s="63">
        <v>2530</v>
      </c>
      <c r="P31" s="64">
        <f>Table224578910112345678910111213141516171819202122232425262728293031323334353637383940414243444546474849505152535455562857585960[[#This Row],[PEMBULATAN]]*O31</f>
        <v>95634</v>
      </c>
    </row>
    <row r="32" spans="1:16" ht="26.25" customHeight="1" x14ac:dyDescent="0.2">
      <c r="A32" s="13"/>
      <c r="B32" s="73"/>
      <c r="C32" s="71" t="s">
        <v>7776</v>
      </c>
      <c r="D32" s="76" t="s">
        <v>69</v>
      </c>
      <c r="E32" s="12">
        <v>44500</v>
      </c>
      <c r="F32" s="74" t="s">
        <v>523</v>
      </c>
      <c r="G32" s="12">
        <v>44500</v>
      </c>
      <c r="H32" s="75" t="s">
        <v>7189</v>
      </c>
      <c r="I32" s="15">
        <v>89</v>
      </c>
      <c r="J32" s="15">
        <v>50</v>
      </c>
      <c r="K32" s="15">
        <v>28</v>
      </c>
      <c r="L32" s="15">
        <v>17</v>
      </c>
      <c r="M32" s="79">
        <v>31.15</v>
      </c>
      <c r="N32" s="101">
        <v>31.15</v>
      </c>
      <c r="O32" s="63">
        <v>2530</v>
      </c>
      <c r="P32" s="64">
        <f>Table224578910112345678910111213141516171819202122232425262728293031323334353637383940414243444546474849505152535455562857585960[[#This Row],[PEMBULATAN]]*O32</f>
        <v>78809.5</v>
      </c>
    </row>
    <row r="33" spans="1:16" ht="26.25" customHeight="1" x14ac:dyDescent="0.2">
      <c r="A33" s="13"/>
      <c r="B33" s="73"/>
      <c r="C33" s="71" t="s">
        <v>7777</v>
      </c>
      <c r="D33" s="76" t="s">
        <v>69</v>
      </c>
      <c r="E33" s="12">
        <v>44500</v>
      </c>
      <c r="F33" s="74" t="s">
        <v>523</v>
      </c>
      <c r="G33" s="12">
        <v>44500</v>
      </c>
      <c r="H33" s="75" t="s">
        <v>7189</v>
      </c>
      <c r="I33" s="15">
        <v>68</v>
      </c>
      <c r="J33" s="15">
        <v>54</v>
      </c>
      <c r="K33" s="15">
        <v>42</v>
      </c>
      <c r="L33" s="15">
        <v>25</v>
      </c>
      <c r="M33" s="79">
        <v>38.555999999999997</v>
      </c>
      <c r="N33" s="101">
        <v>38.555999999999997</v>
      </c>
      <c r="O33" s="63">
        <v>2530</v>
      </c>
      <c r="P33" s="64">
        <f>Table224578910112345678910111213141516171819202122232425262728293031323334353637383940414243444546474849505152535455562857585960[[#This Row],[PEMBULATAN]]*O33</f>
        <v>97546.68</v>
      </c>
    </row>
    <row r="34" spans="1:16" ht="26.25" customHeight="1" x14ac:dyDescent="0.2">
      <c r="A34" s="13"/>
      <c r="B34" s="73"/>
      <c r="C34" s="71" t="s">
        <v>7778</v>
      </c>
      <c r="D34" s="76" t="s">
        <v>69</v>
      </c>
      <c r="E34" s="12">
        <v>44500</v>
      </c>
      <c r="F34" s="74" t="s">
        <v>523</v>
      </c>
      <c r="G34" s="12">
        <v>44500</v>
      </c>
      <c r="H34" s="75" t="s">
        <v>7189</v>
      </c>
      <c r="I34" s="15">
        <v>90</v>
      </c>
      <c r="J34" s="15">
        <v>65</v>
      </c>
      <c r="K34" s="15">
        <v>26</v>
      </c>
      <c r="L34" s="15">
        <v>6</v>
      </c>
      <c r="M34" s="79">
        <v>38.024999999999999</v>
      </c>
      <c r="N34" s="101">
        <v>38.024999999999999</v>
      </c>
      <c r="O34" s="63">
        <v>2530</v>
      </c>
      <c r="P34" s="64">
        <f>Table224578910112345678910111213141516171819202122232425262728293031323334353637383940414243444546474849505152535455562857585960[[#This Row],[PEMBULATAN]]*O34</f>
        <v>96203.25</v>
      </c>
    </row>
    <row r="35" spans="1:16" ht="26.25" customHeight="1" x14ac:dyDescent="0.2">
      <c r="A35" s="13"/>
      <c r="B35" s="73"/>
      <c r="C35" s="71" t="s">
        <v>7779</v>
      </c>
      <c r="D35" s="76" t="s">
        <v>69</v>
      </c>
      <c r="E35" s="12">
        <v>44500</v>
      </c>
      <c r="F35" s="74" t="s">
        <v>523</v>
      </c>
      <c r="G35" s="12">
        <v>44500</v>
      </c>
      <c r="H35" s="75" t="s">
        <v>7189</v>
      </c>
      <c r="I35" s="15">
        <v>54</v>
      </c>
      <c r="J35" s="15">
        <v>41</v>
      </c>
      <c r="K35" s="15">
        <v>34</v>
      </c>
      <c r="L35" s="15">
        <v>4</v>
      </c>
      <c r="M35" s="79">
        <v>18.818999999999999</v>
      </c>
      <c r="N35" s="101">
        <v>18.818999999999999</v>
      </c>
      <c r="O35" s="63">
        <v>2530</v>
      </c>
      <c r="P35" s="64">
        <f>Table224578910112345678910111213141516171819202122232425262728293031323334353637383940414243444546474849505152535455562857585960[[#This Row],[PEMBULATAN]]*O35</f>
        <v>47612.07</v>
      </c>
    </row>
    <row r="36" spans="1:16" ht="26.25" customHeight="1" x14ac:dyDescent="0.2">
      <c r="A36" s="13"/>
      <c r="B36" s="73"/>
      <c r="C36" s="71" t="s">
        <v>7780</v>
      </c>
      <c r="D36" s="76" t="s">
        <v>69</v>
      </c>
      <c r="E36" s="12">
        <v>44500</v>
      </c>
      <c r="F36" s="74" t="s">
        <v>523</v>
      </c>
      <c r="G36" s="12">
        <v>44500</v>
      </c>
      <c r="H36" s="75" t="s">
        <v>7189</v>
      </c>
      <c r="I36" s="15">
        <v>93</v>
      </c>
      <c r="J36" s="15">
        <v>65</v>
      </c>
      <c r="K36" s="15">
        <v>25</v>
      </c>
      <c r="L36" s="15">
        <v>19</v>
      </c>
      <c r="M36" s="79">
        <v>37.78125</v>
      </c>
      <c r="N36" s="101">
        <v>37.78125</v>
      </c>
      <c r="O36" s="63">
        <v>2530</v>
      </c>
      <c r="P36" s="64">
        <f>Table224578910112345678910111213141516171819202122232425262728293031323334353637383940414243444546474849505152535455562857585960[[#This Row],[PEMBULATAN]]*O36</f>
        <v>95586.5625</v>
      </c>
    </row>
    <row r="37" spans="1:16" ht="26.25" customHeight="1" x14ac:dyDescent="0.2">
      <c r="A37" s="13"/>
      <c r="B37" s="73"/>
      <c r="C37" s="71" t="s">
        <v>7781</v>
      </c>
      <c r="D37" s="76" t="s">
        <v>69</v>
      </c>
      <c r="E37" s="12">
        <v>44500</v>
      </c>
      <c r="F37" s="74" t="s">
        <v>523</v>
      </c>
      <c r="G37" s="12">
        <v>44500</v>
      </c>
      <c r="H37" s="75" t="s">
        <v>7189</v>
      </c>
      <c r="I37" s="15">
        <v>36</v>
      </c>
      <c r="J37" s="15">
        <v>36</v>
      </c>
      <c r="K37" s="15">
        <v>28</v>
      </c>
      <c r="L37" s="15">
        <v>20</v>
      </c>
      <c r="M37" s="79">
        <v>9.0719999999999992</v>
      </c>
      <c r="N37" s="101">
        <v>20</v>
      </c>
      <c r="O37" s="63">
        <v>2530</v>
      </c>
      <c r="P37" s="64">
        <f>Table224578910112345678910111213141516171819202122232425262728293031323334353637383940414243444546474849505152535455562857585960[[#This Row],[PEMBULATAN]]*O37</f>
        <v>50600</v>
      </c>
    </row>
    <row r="38" spans="1:16" ht="26.25" customHeight="1" x14ac:dyDescent="0.2">
      <c r="A38" s="13"/>
      <c r="B38" s="73"/>
      <c r="C38" s="71" t="s">
        <v>7782</v>
      </c>
      <c r="D38" s="76" t="s">
        <v>69</v>
      </c>
      <c r="E38" s="12">
        <v>44500</v>
      </c>
      <c r="F38" s="74" t="s">
        <v>523</v>
      </c>
      <c r="G38" s="12">
        <v>44500</v>
      </c>
      <c r="H38" s="75" t="s">
        <v>7189</v>
      </c>
      <c r="I38" s="15">
        <v>41</v>
      </c>
      <c r="J38" s="15">
        <v>33</v>
      </c>
      <c r="K38" s="15">
        <v>30</v>
      </c>
      <c r="L38" s="15">
        <v>7</v>
      </c>
      <c r="M38" s="79">
        <v>10.147500000000001</v>
      </c>
      <c r="N38" s="101">
        <v>10.147500000000001</v>
      </c>
      <c r="O38" s="63">
        <v>2530</v>
      </c>
      <c r="P38" s="64">
        <f>Table224578910112345678910111213141516171819202122232425262728293031323334353637383940414243444546474849505152535455562857585960[[#This Row],[PEMBULATAN]]*O38</f>
        <v>25673.175000000003</v>
      </c>
    </row>
    <row r="39" spans="1:16" ht="26.25" customHeight="1" x14ac:dyDescent="0.2">
      <c r="A39" s="13"/>
      <c r="B39" s="73"/>
      <c r="C39" s="71" t="s">
        <v>7783</v>
      </c>
      <c r="D39" s="76" t="s">
        <v>69</v>
      </c>
      <c r="E39" s="12">
        <v>44500</v>
      </c>
      <c r="F39" s="74" t="s">
        <v>523</v>
      </c>
      <c r="G39" s="12">
        <v>44500</v>
      </c>
      <c r="H39" s="75" t="s">
        <v>7189</v>
      </c>
      <c r="I39" s="15">
        <v>47</v>
      </c>
      <c r="J39" s="15">
        <v>34</v>
      </c>
      <c r="K39" s="15">
        <v>26</v>
      </c>
      <c r="L39" s="15">
        <v>8</v>
      </c>
      <c r="M39" s="79">
        <v>10.387</v>
      </c>
      <c r="N39" s="101">
        <v>11</v>
      </c>
      <c r="O39" s="63">
        <v>2530</v>
      </c>
      <c r="P39" s="64">
        <f>Table224578910112345678910111213141516171819202122232425262728293031323334353637383940414243444546474849505152535455562857585960[[#This Row],[PEMBULATAN]]*O39</f>
        <v>27830</v>
      </c>
    </row>
    <row r="40" spans="1:16" ht="26.25" customHeight="1" x14ac:dyDescent="0.2">
      <c r="A40" s="13"/>
      <c r="B40" s="73"/>
      <c r="C40" s="71" t="s">
        <v>7784</v>
      </c>
      <c r="D40" s="76" t="s">
        <v>69</v>
      </c>
      <c r="E40" s="12">
        <v>44500</v>
      </c>
      <c r="F40" s="74" t="s">
        <v>523</v>
      </c>
      <c r="G40" s="12">
        <v>44500</v>
      </c>
      <c r="H40" s="75" t="s">
        <v>7189</v>
      </c>
      <c r="I40" s="15">
        <v>24</v>
      </c>
      <c r="J40" s="15">
        <v>23</v>
      </c>
      <c r="K40" s="15">
        <v>17</v>
      </c>
      <c r="L40" s="15">
        <v>3</v>
      </c>
      <c r="M40" s="79">
        <v>2.3460000000000001</v>
      </c>
      <c r="N40" s="101">
        <v>3</v>
      </c>
      <c r="O40" s="63">
        <v>2530</v>
      </c>
      <c r="P40" s="64">
        <f>Table224578910112345678910111213141516171819202122232425262728293031323334353637383940414243444546474849505152535455562857585960[[#This Row],[PEMBULATAN]]*O40</f>
        <v>7590</v>
      </c>
    </row>
    <row r="41" spans="1:16" ht="26.25" customHeight="1" x14ac:dyDescent="0.2">
      <c r="A41" s="13"/>
      <c r="B41" s="73"/>
      <c r="C41" s="71" t="s">
        <v>7785</v>
      </c>
      <c r="D41" s="76" t="s">
        <v>69</v>
      </c>
      <c r="E41" s="12">
        <v>44500</v>
      </c>
      <c r="F41" s="74" t="s">
        <v>523</v>
      </c>
      <c r="G41" s="12">
        <v>44500</v>
      </c>
      <c r="H41" s="75" t="s">
        <v>7189</v>
      </c>
      <c r="I41" s="15">
        <v>55</v>
      </c>
      <c r="J41" s="15">
        <v>50</v>
      </c>
      <c r="K41" s="15">
        <v>30</v>
      </c>
      <c r="L41" s="15">
        <v>5</v>
      </c>
      <c r="M41" s="79">
        <v>20.625</v>
      </c>
      <c r="N41" s="101">
        <v>20.625</v>
      </c>
      <c r="O41" s="63">
        <v>2530</v>
      </c>
      <c r="P41" s="64">
        <f>Table224578910112345678910111213141516171819202122232425262728293031323334353637383940414243444546474849505152535455562857585960[[#This Row],[PEMBULATAN]]*O41</f>
        <v>52181.25</v>
      </c>
    </row>
    <row r="42" spans="1:16" ht="26.25" customHeight="1" x14ac:dyDescent="0.2">
      <c r="A42" s="13"/>
      <c r="B42" s="73"/>
      <c r="C42" s="71" t="s">
        <v>7786</v>
      </c>
      <c r="D42" s="76" t="s">
        <v>69</v>
      </c>
      <c r="E42" s="12">
        <v>44500</v>
      </c>
      <c r="F42" s="74" t="s">
        <v>523</v>
      </c>
      <c r="G42" s="12">
        <v>44500</v>
      </c>
      <c r="H42" s="75" t="s">
        <v>7189</v>
      </c>
      <c r="I42" s="15">
        <v>82</v>
      </c>
      <c r="J42" s="15">
        <v>54</v>
      </c>
      <c r="K42" s="15">
        <v>23</v>
      </c>
      <c r="L42" s="15">
        <v>7</v>
      </c>
      <c r="M42" s="79">
        <v>25.460999999999999</v>
      </c>
      <c r="N42" s="101">
        <v>26</v>
      </c>
      <c r="O42" s="63">
        <v>2530</v>
      </c>
      <c r="P42" s="64">
        <f>Table224578910112345678910111213141516171819202122232425262728293031323334353637383940414243444546474849505152535455562857585960[[#This Row],[PEMBULATAN]]*O42</f>
        <v>65780</v>
      </c>
    </row>
    <row r="43" spans="1:16" ht="26.25" customHeight="1" x14ac:dyDescent="0.2">
      <c r="A43" s="13"/>
      <c r="B43" s="73"/>
      <c r="C43" s="71" t="s">
        <v>7787</v>
      </c>
      <c r="D43" s="76" t="s">
        <v>69</v>
      </c>
      <c r="E43" s="12">
        <v>44500</v>
      </c>
      <c r="F43" s="74" t="s">
        <v>523</v>
      </c>
      <c r="G43" s="12">
        <v>44500</v>
      </c>
      <c r="H43" s="75" t="s">
        <v>7189</v>
      </c>
      <c r="I43" s="15">
        <v>104</v>
      </c>
      <c r="J43" s="15">
        <v>14</v>
      </c>
      <c r="K43" s="15">
        <v>6</v>
      </c>
      <c r="L43" s="15">
        <v>1</v>
      </c>
      <c r="M43" s="79">
        <v>2.1840000000000002</v>
      </c>
      <c r="N43" s="101">
        <v>2.1840000000000002</v>
      </c>
      <c r="O43" s="63">
        <v>2530</v>
      </c>
      <c r="P43" s="64">
        <f>Table224578910112345678910111213141516171819202122232425262728293031323334353637383940414243444546474849505152535455562857585960[[#This Row],[PEMBULATAN]]*O43</f>
        <v>5525.52</v>
      </c>
    </row>
    <row r="44" spans="1:16" ht="26.25" customHeight="1" x14ac:dyDescent="0.2">
      <c r="A44" s="13"/>
      <c r="B44" s="73"/>
      <c r="C44" s="71" t="s">
        <v>7788</v>
      </c>
      <c r="D44" s="76" t="s">
        <v>69</v>
      </c>
      <c r="E44" s="12">
        <v>44500</v>
      </c>
      <c r="F44" s="74" t="s">
        <v>523</v>
      </c>
      <c r="G44" s="12">
        <v>44500</v>
      </c>
      <c r="H44" s="75" t="s">
        <v>7189</v>
      </c>
      <c r="I44" s="15">
        <v>72</v>
      </c>
      <c r="J44" s="15">
        <v>23</v>
      </c>
      <c r="K44" s="15">
        <v>21</v>
      </c>
      <c r="L44" s="15">
        <v>6</v>
      </c>
      <c r="M44" s="79">
        <v>8.6940000000000008</v>
      </c>
      <c r="N44" s="101">
        <v>8.6940000000000008</v>
      </c>
      <c r="O44" s="63">
        <v>2530</v>
      </c>
      <c r="P44" s="64">
        <f>Table224578910112345678910111213141516171819202122232425262728293031323334353637383940414243444546474849505152535455562857585960[[#This Row],[PEMBULATAN]]*O44</f>
        <v>21995.820000000003</v>
      </c>
    </row>
    <row r="45" spans="1:16" ht="26.25" customHeight="1" x14ac:dyDescent="0.2">
      <c r="A45" s="13"/>
      <c r="B45" s="73"/>
      <c r="C45" s="71" t="s">
        <v>7789</v>
      </c>
      <c r="D45" s="76" t="s">
        <v>69</v>
      </c>
      <c r="E45" s="12">
        <v>44500</v>
      </c>
      <c r="F45" s="74" t="s">
        <v>523</v>
      </c>
      <c r="G45" s="12">
        <v>44500</v>
      </c>
      <c r="H45" s="75" t="s">
        <v>7189</v>
      </c>
      <c r="I45" s="15">
        <v>75</v>
      </c>
      <c r="J45" s="15">
        <v>27</v>
      </c>
      <c r="K45" s="15">
        <v>20</v>
      </c>
      <c r="L45" s="15">
        <v>5</v>
      </c>
      <c r="M45" s="79">
        <v>10.125</v>
      </c>
      <c r="N45" s="101">
        <v>10.125</v>
      </c>
      <c r="O45" s="63">
        <v>2530</v>
      </c>
      <c r="P45" s="64">
        <f>Table224578910112345678910111213141516171819202122232425262728293031323334353637383940414243444546474849505152535455562857585960[[#This Row],[PEMBULATAN]]*O45</f>
        <v>25616.25</v>
      </c>
    </row>
    <row r="46" spans="1:16" ht="26.25" customHeight="1" x14ac:dyDescent="0.2">
      <c r="A46" s="13"/>
      <c r="B46" s="73"/>
      <c r="C46" s="71" t="s">
        <v>7790</v>
      </c>
      <c r="D46" s="76" t="s">
        <v>69</v>
      </c>
      <c r="E46" s="12">
        <v>44500</v>
      </c>
      <c r="F46" s="74" t="s">
        <v>523</v>
      </c>
      <c r="G46" s="12">
        <v>44500</v>
      </c>
      <c r="H46" s="75" t="s">
        <v>7189</v>
      </c>
      <c r="I46" s="15">
        <v>80</v>
      </c>
      <c r="J46" s="15">
        <v>32</v>
      </c>
      <c r="K46" s="15">
        <v>15</v>
      </c>
      <c r="L46" s="15">
        <v>6</v>
      </c>
      <c r="M46" s="79">
        <v>9.6</v>
      </c>
      <c r="N46" s="101">
        <v>9.6</v>
      </c>
      <c r="O46" s="63">
        <v>2530</v>
      </c>
      <c r="P46" s="64">
        <f>Table224578910112345678910111213141516171819202122232425262728293031323334353637383940414243444546474849505152535455562857585960[[#This Row],[PEMBULATAN]]*O46</f>
        <v>24288</v>
      </c>
    </row>
    <row r="47" spans="1:16" ht="26.25" customHeight="1" x14ac:dyDescent="0.2">
      <c r="A47" s="13"/>
      <c r="B47" s="73"/>
      <c r="C47" s="71" t="s">
        <v>7791</v>
      </c>
      <c r="D47" s="76" t="s">
        <v>69</v>
      </c>
      <c r="E47" s="12">
        <v>44500</v>
      </c>
      <c r="F47" s="74" t="s">
        <v>523</v>
      </c>
      <c r="G47" s="12">
        <v>44500</v>
      </c>
      <c r="H47" s="75" t="s">
        <v>7189</v>
      </c>
      <c r="I47" s="15">
        <v>57</v>
      </c>
      <c r="J47" s="15">
        <v>35</v>
      </c>
      <c r="K47" s="15">
        <v>30</v>
      </c>
      <c r="L47" s="15">
        <v>37</v>
      </c>
      <c r="M47" s="79">
        <v>14.9625</v>
      </c>
      <c r="N47" s="101">
        <v>37</v>
      </c>
      <c r="O47" s="63">
        <v>2530</v>
      </c>
      <c r="P47" s="64">
        <f>Table224578910112345678910111213141516171819202122232425262728293031323334353637383940414243444546474849505152535455562857585960[[#This Row],[PEMBULATAN]]*O47</f>
        <v>93610</v>
      </c>
    </row>
    <row r="48" spans="1:16" ht="26.25" customHeight="1" x14ac:dyDescent="0.2">
      <c r="A48" s="13"/>
      <c r="B48" s="73"/>
      <c r="C48" s="71" t="s">
        <v>7792</v>
      </c>
      <c r="D48" s="76" t="s">
        <v>69</v>
      </c>
      <c r="E48" s="12">
        <v>44500</v>
      </c>
      <c r="F48" s="74" t="s">
        <v>523</v>
      </c>
      <c r="G48" s="12">
        <v>44500</v>
      </c>
      <c r="H48" s="75" t="s">
        <v>7189</v>
      </c>
      <c r="I48" s="15">
        <v>84</v>
      </c>
      <c r="J48" s="15">
        <v>50</v>
      </c>
      <c r="K48" s="15">
        <v>37</v>
      </c>
      <c r="L48" s="15">
        <v>22</v>
      </c>
      <c r="M48" s="79">
        <v>38.85</v>
      </c>
      <c r="N48" s="101">
        <v>38.85</v>
      </c>
      <c r="O48" s="63">
        <v>2530</v>
      </c>
      <c r="P48" s="64">
        <f>Table224578910112345678910111213141516171819202122232425262728293031323334353637383940414243444546474849505152535455562857585960[[#This Row],[PEMBULATAN]]*O48</f>
        <v>98290.5</v>
      </c>
    </row>
    <row r="49" spans="1:16" ht="26.25" customHeight="1" x14ac:dyDescent="0.2">
      <c r="A49" s="13"/>
      <c r="B49" s="73"/>
      <c r="C49" s="71" t="s">
        <v>7793</v>
      </c>
      <c r="D49" s="76" t="s">
        <v>69</v>
      </c>
      <c r="E49" s="12">
        <v>44500</v>
      </c>
      <c r="F49" s="74" t="s">
        <v>523</v>
      </c>
      <c r="G49" s="12">
        <v>44500</v>
      </c>
      <c r="H49" s="75" t="s">
        <v>7189</v>
      </c>
      <c r="I49" s="15">
        <v>91</v>
      </c>
      <c r="J49" s="15">
        <v>40</v>
      </c>
      <c r="K49" s="15">
        <v>45</v>
      </c>
      <c r="L49" s="15">
        <v>21</v>
      </c>
      <c r="M49" s="79">
        <v>40.950000000000003</v>
      </c>
      <c r="N49" s="101">
        <v>40.950000000000003</v>
      </c>
      <c r="O49" s="63">
        <v>2530</v>
      </c>
      <c r="P49" s="64">
        <f>Table224578910112345678910111213141516171819202122232425262728293031323334353637383940414243444546474849505152535455562857585960[[#This Row],[PEMBULATAN]]*O49</f>
        <v>103603.5</v>
      </c>
    </row>
    <row r="50" spans="1:16" ht="26.25" customHeight="1" x14ac:dyDescent="0.2">
      <c r="A50" s="13"/>
      <c r="B50" s="73"/>
      <c r="C50" s="71" t="s">
        <v>7794</v>
      </c>
      <c r="D50" s="76" t="s">
        <v>69</v>
      </c>
      <c r="E50" s="12">
        <v>44500</v>
      </c>
      <c r="F50" s="74" t="s">
        <v>523</v>
      </c>
      <c r="G50" s="12">
        <v>44500</v>
      </c>
      <c r="H50" s="75" t="s">
        <v>7189</v>
      </c>
      <c r="I50" s="15">
        <v>71</v>
      </c>
      <c r="J50" s="15">
        <v>61</v>
      </c>
      <c r="K50" s="15">
        <v>59</v>
      </c>
      <c r="L50" s="15">
        <v>45</v>
      </c>
      <c r="M50" s="79">
        <v>63.882249999999999</v>
      </c>
      <c r="N50" s="101">
        <v>63.882249999999999</v>
      </c>
      <c r="O50" s="63">
        <v>2530</v>
      </c>
      <c r="P50" s="64">
        <f>Table224578910112345678910111213141516171819202122232425262728293031323334353637383940414243444546474849505152535455562857585960[[#This Row],[PEMBULATAN]]*O50</f>
        <v>161622.0925</v>
      </c>
    </row>
    <row r="51" spans="1:16" ht="26.25" customHeight="1" x14ac:dyDescent="0.2">
      <c r="A51" s="13"/>
      <c r="B51" s="73"/>
      <c r="C51" s="71" t="s">
        <v>7795</v>
      </c>
      <c r="D51" s="76" t="s">
        <v>69</v>
      </c>
      <c r="E51" s="12">
        <v>44500</v>
      </c>
      <c r="F51" s="74" t="s">
        <v>523</v>
      </c>
      <c r="G51" s="12">
        <v>44500</v>
      </c>
      <c r="H51" s="75" t="s">
        <v>7189</v>
      </c>
      <c r="I51" s="15">
        <v>125</v>
      </c>
      <c r="J51" s="15">
        <v>12</v>
      </c>
      <c r="K51" s="15">
        <v>12</v>
      </c>
      <c r="L51" s="15">
        <v>12</v>
      </c>
      <c r="M51" s="79">
        <v>4.5</v>
      </c>
      <c r="N51" s="101">
        <v>12</v>
      </c>
      <c r="O51" s="63">
        <v>2530</v>
      </c>
      <c r="P51" s="64">
        <f>Table224578910112345678910111213141516171819202122232425262728293031323334353637383940414243444546474849505152535455562857585960[[#This Row],[PEMBULATAN]]*O51</f>
        <v>30360</v>
      </c>
    </row>
    <row r="52" spans="1:16" ht="26.25" customHeight="1" x14ac:dyDescent="0.2">
      <c r="A52" s="13"/>
      <c r="B52" s="73"/>
      <c r="C52" s="71" t="s">
        <v>7796</v>
      </c>
      <c r="D52" s="76" t="s">
        <v>69</v>
      </c>
      <c r="E52" s="12">
        <v>44500</v>
      </c>
      <c r="F52" s="74" t="s">
        <v>523</v>
      </c>
      <c r="G52" s="12">
        <v>44500</v>
      </c>
      <c r="H52" s="75" t="s">
        <v>7189</v>
      </c>
      <c r="I52" s="15">
        <v>41</v>
      </c>
      <c r="J52" s="15">
        <v>40</v>
      </c>
      <c r="K52" s="15">
        <v>23</v>
      </c>
      <c r="L52" s="15">
        <v>3</v>
      </c>
      <c r="M52" s="79">
        <v>9.43</v>
      </c>
      <c r="N52" s="101">
        <v>10</v>
      </c>
      <c r="O52" s="63">
        <v>2530</v>
      </c>
      <c r="P52" s="64">
        <f>Table224578910112345678910111213141516171819202122232425262728293031323334353637383940414243444546474849505152535455562857585960[[#This Row],[PEMBULATAN]]*O52</f>
        <v>25300</v>
      </c>
    </row>
    <row r="53" spans="1:16" ht="26.25" customHeight="1" x14ac:dyDescent="0.2">
      <c r="A53" s="13"/>
      <c r="B53" s="73"/>
      <c r="C53" s="71" t="s">
        <v>7797</v>
      </c>
      <c r="D53" s="76" t="s">
        <v>69</v>
      </c>
      <c r="E53" s="12">
        <v>44500</v>
      </c>
      <c r="F53" s="74" t="s">
        <v>523</v>
      </c>
      <c r="G53" s="12">
        <v>44500</v>
      </c>
      <c r="H53" s="75" t="s">
        <v>7189</v>
      </c>
      <c r="I53" s="15">
        <v>73</v>
      </c>
      <c r="J53" s="15">
        <v>58</v>
      </c>
      <c r="K53" s="15">
        <v>33</v>
      </c>
      <c r="L53" s="15">
        <v>10</v>
      </c>
      <c r="M53" s="79">
        <v>34.930500000000002</v>
      </c>
      <c r="N53" s="101">
        <v>34.930500000000002</v>
      </c>
      <c r="O53" s="63">
        <v>2530</v>
      </c>
      <c r="P53" s="64">
        <f>Table224578910112345678910111213141516171819202122232425262728293031323334353637383940414243444546474849505152535455562857585960[[#This Row],[PEMBULATAN]]*O53</f>
        <v>88374.165000000008</v>
      </c>
    </row>
    <row r="54" spans="1:16" ht="26.25" customHeight="1" x14ac:dyDescent="0.2">
      <c r="A54" s="13"/>
      <c r="B54" s="73"/>
      <c r="C54" s="71" t="s">
        <v>7798</v>
      </c>
      <c r="D54" s="76" t="s">
        <v>69</v>
      </c>
      <c r="E54" s="12">
        <v>44500</v>
      </c>
      <c r="F54" s="74" t="s">
        <v>523</v>
      </c>
      <c r="G54" s="12">
        <v>44500</v>
      </c>
      <c r="H54" s="75" t="s">
        <v>7189</v>
      </c>
      <c r="I54" s="15">
        <v>125</v>
      </c>
      <c r="J54" s="15">
        <v>6</v>
      </c>
      <c r="K54" s="15">
        <v>6</v>
      </c>
      <c r="L54" s="15">
        <v>1</v>
      </c>
      <c r="M54" s="79">
        <v>1.125</v>
      </c>
      <c r="N54" s="101">
        <v>1.125</v>
      </c>
      <c r="O54" s="63">
        <v>2530</v>
      </c>
      <c r="P54" s="64">
        <f>Table224578910112345678910111213141516171819202122232425262728293031323334353637383940414243444546474849505152535455562857585960[[#This Row],[PEMBULATAN]]*O54</f>
        <v>2846.25</v>
      </c>
    </row>
    <row r="55" spans="1:16" ht="26.25" customHeight="1" x14ac:dyDescent="0.2">
      <c r="A55" s="13"/>
      <c r="B55" s="73"/>
      <c r="C55" s="71" t="s">
        <v>7799</v>
      </c>
      <c r="D55" s="76" t="s">
        <v>69</v>
      </c>
      <c r="E55" s="12">
        <v>44500</v>
      </c>
      <c r="F55" s="74" t="s">
        <v>523</v>
      </c>
      <c r="G55" s="12">
        <v>44500</v>
      </c>
      <c r="H55" s="75" t="s">
        <v>7189</v>
      </c>
      <c r="I55" s="15">
        <v>81</v>
      </c>
      <c r="J55" s="15">
        <v>33</v>
      </c>
      <c r="K55" s="15">
        <v>15</v>
      </c>
      <c r="L55" s="15">
        <v>3</v>
      </c>
      <c r="M55" s="79">
        <v>10.02375</v>
      </c>
      <c r="N55" s="101">
        <v>10.02375</v>
      </c>
      <c r="O55" s="63">
        <v>2530</v>
      </c>
      <c r="P55" s="64">
        <f>Table224578910112345678910111213141516171819202122232425262728293031323334353637383940414243444546474849505152535455562857585960[[#This Row],[PEMBULATAN]]*O55</f>
        <v>25360.087499999998</v>
      </c>
    </row>
    <row r="56" spans="1:16" ht="26.25" customHeight="1" x14ac:dyDescent="0.2">
      <c r="A56" s="13"/>
      <c r="B56" s="73"/>
      <c r="C56" s="71" t="s">
        <v>7800</v>
      </c>
      <c r="D56" s="76" t="s">
        <v>69</v>
      </c>
      <c r="E56" s="12">
        <v>44500</v>
      </c>
      <c r="F56" s="74" t="s">
        <v>523</v>
      </c>
      <c r="G56" s="12">
        <v>44500</v>
      </c>
      <c r="H56" s="75" t="s">
        <v>7189</v>
      </c>
      <c r="I56" s="15">
        <v>45</v>
      </c>
      <c r="J56" s="15">
        <v>33</v>
      </c>
      <c r="K56" s="15">
        <v>17</v>
      </c>
      <c r="L56" s="15">
        <v>3</v>
      </c>
      <c r="M56" s="79">
        <v>6.3112500000000002</v>
      </c>
      <c r="N56" s="101">
        <v>7</v>
      </c>
      <c r="O56" s="63">
        <v>2530</v>
      </c>
      <c r="P56" s="64">
        <f>Table224578910112345678910111213141516171819202122232425262728293031323334353637383940414243444546474849505152535455562857585960[[#This Row],[PEMBULATAN]]*O56</f>
        <v>17710</v>
      </c>
    </row>
    <row r="57" spans="1:16" ht="26.25" customHeight="1" x14ac:dyDescent="0.2">
      <c r="A57" s="13"/>
      <c r="B57" s="73"/>
      <c r="C57" s="71" t="s">
        <v>7801</v>
      </c>
      <c r="D57" s="76" t="s">
        <v>69</v>
      </c>
      <c r="E57" s="12">
        <v>44500</v>
      </c>
      <c r="F57" s="74" t="s">
        <v>523</v>
      </c>
      <c r="G57" s="12">
        <v>44500</v>
      </c>
      <c r="H57" s="75" t="s">
        <v>7189</v>
      </c>
      <c r="I57" s="15">
        <v>125</v>
      </c>
      <c r="J57" s="15">
        <v>20</v>
      </c>
      <c r="K57" s="15">
        <v>10</v>
      </c>
      <c r="L57" s="15">
        <v>2</v>
      </c>
      <c r="M57" s="79">
        <v>6.25</v>
      </c>
      <c r="N57" s="101">
        <v>6.25</v>
      </c>
      <c r="O57" s="63">
        <v>2530</v>
      </c>
      <c r="P57" s="64">
        <f>Table224578910112345678910111213141516171819202122232425262728293031323334353637383940414243444546474849505152535455562857585960[[#This Row],[PEMBULATAN]]*O57</f>
        <v>15812.5</v>
      </c>
    </row>
    <row r="58" spans="1:16" ht="26.25" customHeight="1" x14ac:dyDescent="0.2">
      <c r="A58" s="13"/>
      <c r="B58" s="73"/>
      <c r="C58" s="71" t="s">
        <v>7802</v>
      </c>
      <c r="D58" s="76" t="s">
        <v>69</v>
      </c>
      <c r="E58" s="12">
        <v>44500</v>
      </c>
      <c r="F58" s="74" t="s">
        <v>523</v>
      </c>
      <c r="G58" s="12">
        <v>44500</v>
      </c>
      <c r="H58" s="75" t="s">
        <v>7189</v>
      </c>
      <c r="I58" s="15">
        <v>80</v>
      </c>
      <c r="J58" s="15">
        <v>52</v>
      </c>
      <c r="K58" s="15">
        <v>33</v>
      </c>
      <c r="L58" s="15">
        <v>30</v>
      </c>
      <c r="M58" s="79">
        <v>34.32</v>
      </c>
      <c r="N58" s="101">
        <v>35</v>
      </c>
      <c r="O58" s="63">
        <v>2530</v>
      </c>
      <c r="P58" s="64">
        <f>Table224578910112345678910111213141516171819202122232425262728293031323334353637383940414243444546474849505152535455562857585960[[#This Row],[PEMBULATAN]]*O58</f>
        <v>88550</v>
      </c>
    </row>
    <row r="59" spans="1:16" ht="26.25" customHeight="1" x14ac:dyDescent="0.2">
      <c r="A59" s="13"/>
      <c r="B59" s="73"/>
      <c r="C59" s="71" t="s">
        <v>7803</v>
      </c>
      <c r="D59" s="76" t="s">
        <v>69</v>
      </c>
      <c r="E59" s="12">
        <v>44500</v>
      </c>
      <c r="F59" s="74" t="s">
        <v>523</v>
      </c>
      <c r="G59" s="12">
        <v>44500</v>
      </c>
      <c r="H59" s="75" t="s">
        <v>7189</v>
      </c>
      <c r="I59" s="15">
        <v>50</v>
      </c>
      <c r="J59" s="15">
        <v>33</v>
      </c>
      <c r="K59" s="15">
        <v>12</v>
      </c>
      <c r="L59" s="15">
        <v>2</v>
      </c>
      <c r="M59" s="79">
        <v>4.95</v>
      </c>
      <c r="N59" s="101">
        <v>4.95</v>
      </c>
      <c r="O59" s="63">
        <v>2530</v>
      </c>
      <c r="P59" s="64">
        <f>Table224578910112345678910111213141516171819202122232425262728293031323334353637383940414243444546474849505152535455562857585960[[#This Row],[PEMBULATAN]]*O59</f>
        <v>12523.5</v>
      </c>
    </row>
    <row r="60" spans="1:16" ht="26.25" customHeight="1" x14ac:dyDescent="0.2">
      <c r="A60" s="13"/>
      <c r="B60" s="73"/>
      <c r="C60" s="71" t="s">
        <v>7804</v>
      </c>
      <c r="D60" s="76" t="s">
        <v>69</v>
      </c>
      <c r="E60" s="12">
        <v>44500</v>
      </c>
      <c r="F60" s="74" t="s">
        <v>523</v>
      </c>
      <c r="G60" s="12">
        <v>44500</v>
      </c>
      <c r="H60" s="75" t="s">
        <v>7189</v>
      </c>
      <c r="I60" s="15">
        <v>92</v>
      </c>
      <c r="J60" s="15">
        <v>46</v>
      </c>
      <c r="K60" s="15">
        <v>35</v>
      </c>
      <c r="L60" s="15">
        <v>17</v>
      </c>
      <c r="M60" s="79">
        <v>37.03</v>
      </c>
      <c r="N60" s="101">
        <v>37.03</v>
      </c>
      <c r="O60" s="63">
        <v>2530</v>
      </c>
      <c r="P60" s="64">
        <f>Table224578910112345678910111213141516171819202122232425262728293031323334353637383940414243444546474849505152535455562857585960[[#This Row],[PEMBULATAN]]*O60</f>
        <v>93685.900000000009</v>
      </c>
    </row>
    <row r="61" spans="1:16" ht="26.25" customHeight="1" x14ac:dyDescent="0.2">
      <c r="A61" s="13"/>
      <c r="B61" s="73"/>
      <c r="C61" s="71" t="s">
        <v>7805</v>
      </c>
      <c r="D61" s="76" t="s">
        <v>69</v>
      </c>
      <c r="E61" s="12">
        <v>44500</v>
      </c>
      <c r="F61" s="74" t="s">
        <v>523</v>
      </c>
      <c r="G61" s="12">
        <v>44500</v>
      </c>
      <c r="H61" s="75" t="s">
        <v>7189</v>
      </c>
      <c r="I61" s="15">
        <v>30</v>
      </c>
      <c r="J61" s="15">
        <v>30</v>
      </c>
      <c r="K61" s="15">
        <v>10</v>
      </c>
      <c r="L61" s="15">
        <v>1</v>
      </c>
      <c r="M61" s="79">
        <v>2.25</v>
      </c>
      <c r="N61" s="101">
        <v>2.25</v>
      </c>
      <c r="O61" s="63">
        <v>2530</v>
      </c>
      <c r="P61" s="64">
        <f>Table224578910112345678910111213141516171819202122232425262728293031323334353637383940414243444546474849505152535455562857585960[[#This Row],[PEMBULATAN]]*O61</f>
        <v>5692.5</v>
      </c>
    </row>
    <row r="62" spans="1:16" ht="26.25" customHeight="1" x14ac:dyDescent="0.2">
      <c r="A62" s="13"/>
      <c r="B62" s="73"/>
      <c r="C62" s="71" t="s">
        <v>7806</v>
      </c>
      <c r="D62" s="76" t="s">
        <v>69</v>
      </c>
      <c r="E62" s="12">
        <v>44500</v>
      </c>
      <c r="F62" s="74" t="s">
        <v>523</v>
      </c>
      <c r="G62" s="12">
        <v>44500</v>
      </c>
      <c r="H62" s="75" t="s">
        <v>7189</v>
      </c>
      <c r="I62" s="15">
        <v>80</v>
      </c>
      <c r="J62" s="15">
        <v>57</v>
      </c>
      <c r="K62" s="15">
        <v>20</v>
      </c>
      <c r="L62" s="15">
        <v>10</v>
      </c>
      <c r="M62" s="79">
        <v>22.8</v>
      </c>
      <c r="N62" s="101">
        <v>22.8</v>
      </c>
      <c r="O62" s="63">
        <v>2530</v>
      </c>
      <c r="P62" s="64">
        <f>Table224578910112345678910111213141516171819202122232425262728293031323334353637383940414243444546474849505152535455562857585960[[#This Row],[PEMBULATAN]]*O62</f>
        <v>57684</v>
      </c>
    </row>
    <row r="63" spans="1:16" ht="26.25" customHeight="1" x14ac:dyDescent="0.2">
      <c r="A63" s="13"/>
      <c r="B63" s="73"/>
      <c r="C63" s="71" t="s">
        <v>7807</v>
      </c>
      <c r="D63" s="76" t="s">
        <v>69</v>
      </c>
      <c r="E63" s="12">
        <v>44500</v>
      </c>
      <c r="F63" s="74" t="s">
        <v>523</v>
      </c>
      <c r="G63" s="12">
        <v>44500</v>
      </c>
      <c r="H63" s="75" t="s">
        <v>7189</v>
      </c>
      <c r="I63" s="15">
        <v>100</v>
      </c>
      <c r="J63" s="15">
        <v>30</v>
      </c>
      <c r="K63" s="15">
        <v>22</v>
      </c>
      <c r="L63" s="15">
        <v>16</v>
      </c>
      <c r="M63" s="79">
        <v>16.5</v>
      </c>
      <c r="N63" s="101">
        <v>16.5</v>
      </c>
      <c r="O63" s="63">
        <v>2530</v>
      </c>
      <c r="P63" s="64">
        <f>Table224578910112345678910111213141516171819202122232425262728293031323334353637383940414243444546474849505152535455562857585960[[#This Row],[PEMBULATAN]]*O63</f>
        <v>41745</v>
      </c>
    </row>
    <row r="64" spans="1:16" ht="26.25" customHeight="1" x14ac:dyDescent="0.2">
      <c r="A64" s="13"/>
      <c r="B64" s="73"/>
      <c r="C64" s="71" t="s">
        <v>7808</v>
      </c>
      <c r="D64" s="76" t="s">
        <v>69</v>
      </c>
      <c r="E64" s="12">
        <v>44500</v>
      </c>
      <c r="F64" s="74" t="s">
        <v>523</v>
      </c>
      <c r="G64" s="12">
        <v>44500</v>
      </c>
      <c r="H64" s="75" t="s">
        <v>7189</v>
      </c>
      <c r="I64" s="15">
        <v>62</v>
      </c>
      <c r="J64" s="15">
        <v>66</v>
      </c>
      <c r="K64" s="15">
        <v>22</v>
      </c>
      <c r="L64" s="15">
        <v>8</v>
      </c>
      <c r="M64" s="79">
        <v>22.506</v>
      </c>
      <c r="N64" s="101">
        <v>22.506</v>
      </c>
      <c r="O64" s="63">
        <v>2530</v>
      </c>
      <c r="P64" s="64">
        <f>Table224578910112345678910111213141516171819202122232425262728293031323334353637383940414243444546474849505152535455562857585960[[#This Row],[PEMBULATAN]]*O64</f>
        <v>56940.18</v>
      </c>
    </row>
    <row r="65" spans="1:16" ht="26.25" customHeight="1" x14ac:dyDescent="0.2">
      <c r="A65" s="13"/>
      <c r="B65" s="73"/>
      <c r="C65" s="71" t="s">
        <v>7809</v>
      </c>
      <c r="D65" s="76" t="s">
        <v>69</v>
      </c>
      <c r="E65" s="12">
        <v>44500</v>
      </c>
      <c r="F65" s="74" t="s">
        <v>523</v>
      </c>
      <c r="G65" s="12">
        <v>44500</v>
      </c>
      <c r="H65" s="75" t="s">
        <v>7189</v>
      </c>
      <c r="I65" s="15">
        <v>102</v>
      </c>
      <c r="J65" s="15">
        <v>56</v>
      </c>
      <c r="K65" s="15">
        <v>33</v>
      </c>
      <c r="L65" s="15">
        <v>23</v>
      </c>
      <c r="M65" s="79">
        <v>47.124000000000002</v>
      </c>
      <c r="N65" s="101">
        <v>47.124000000000002</v>
      </c>
      <c r="O65" s="63">
        <v>2530</v>
      </c>
      <c r="P65" s="64">
        <f>Table224578910112345678910111213141516171819202122232425262728293031323334353637383940414243444546474849505152535455562857585960[[#This Row],[PEMBULATAN]]*O65</f>
        <v>119223.72</v>
      </c>
    </row>
    <row r="66" spans="1:16" ht="26.25" customHeight="1" x14ac:dyDescent="0.2">
      <c r="A66" s="13"/>
      <c r="B66" s="73"/>
      <c r="C66" s="71" t="s">
        <v>7810</v>
      </c>
      <c r="D66" s="76" t="s">
        <v>69</v>
      </c>
      <c r="E66" s="12">
        <v>44500</v>
      </c>
      <c r="F66" s="74" t="s">
        <v>523</v>
      </c>
      <c r="G66" s="12">
        <v>44500</v>
      </c>
      <c r="H66" s="75" t="s">
        <v>7189</v>
      </c>
      <c r="I66" s="15">
        <v>50</v>
      </c>
      <c r="J66" s="15">
        <v>38</v>
      </c>
      <c r="K66" s="15">
        <v>10</v>
      </c>
      <c r="L66" s="15">
        <v>2</v>
      </c>
      <c r="M66" s="79">
        <v>4.75</v>
      </c>
      <c r="N66" s="101">
        <v>4.75</v>
      </c>
      <c r="O66" s="63">
        <v>2530</v>
      </c>
      <c r="P66" s="64">
        <f>Table224578910112345678910111213141516171819202122232425262728293031323334353637383940414243444546474849505152535455562857585960[[#This Row],[PEMBULATAN]]*O66</f>
        <v>12017.5</v>
      </c>
    </row>
    <row r="67" spans="1:16" ht="26.25" customHeight="1" x14ac:dyDescent="0.2">
      <c r="A67" s="13"/>
      <c r="B67" s="73"/>
      <c r="C67" s="71" t="s">
        <v>7811</v>
      </c>
      <c r="D67" s="76" t="s">
        <v>69</v>
      </c>
      <c r="E67" s="12">
        <v>44500</v>
      </c>
      <c r="F67" s="74" t="s">
        <v>523</v>
      </c>
      <c r="G67" s="12">
        <v>44500</v>
      </c>
      <c r="H67" s="75" t="s">
        <v>7189</v>
      </c>
      <c r="I67" s="15">
        <v>75</v>
      </c>
      <c r="J67" s="15">
        <v>26</v>
      </c>
      <c r="K67" s="15">
        <v>10</v>
      </c>
      <c r="L67" s="15">
        <v>1</v>
      </c>
      <c r="M67" s="79">
        <v>4.875</v>
      </c>
      <c r="N67" s="101">
        <v>4.875</v>
      </c>
      <c r="O67" s="63">
        <v>2530</v>
      </c>
      <c r="P67" s="64">
        <f>Table224578910112345678910111213141516171819202122232425262728293031323334353637383940414243444546474849505152535455562857585960[[#This Row],[PEMBULATAN]]*O67</f>
        <v>12333.75</v>
      </c>
    </row>
    <row r="68" spans="1:16" ht="26.25" customHeight="1" x14ac:dyDescent="0.2">
      <c r="A68" s="13"/>
      <c r="B68" s="73"/>
      <c r="C68" s="71" t="s">
        <v>7812</v>
      </c>
      <c r="D68" s="76" t="s">
        <v>69</v>
      </c>
      <c r="E68" s="12">
        <v>44500</v>
      </c>
      <c r="F68" s="74" t="s">
        <v>523</v>
      </c>
      <c r="G68" s="12">
        <v>44500</v>
      </c>
      <c r="H68" s="75" t="s">
        <v>7189</v>
      </c>
      <c r="I68" s="15">
        <v>90</v>
      </c>
      <c r="J68" s="15">
        <v>72</v>
      </c>
      <c r="K68" s="15">
        <v>14</v>
      </c>
      <c r="L68" s="15">
        <v>3</v>
      </c>
      <c r="M68" s="79">
        <v>22.68</v>
      </c>
      <c r="N68" s="101">
        <v>22.68</v>
      </c>
      <c r="O68" s="63">
        <v>2530</v>
      </c>
      <c r="P68" s="64">
        <f>Table224578910112345678910111213141516171819202122232425262728293031323334353637383940414243444546474849505152535455562857585960[[#This Row],[PEMBULATAN]]*O68</f>
        <v>57380.4</v>
      </c>
    </row>
    <row r="69" spans="1:16" ht="26.25" customHeight="1" x14ac:dyDescent="0.2">
      <c r="A69" s="13"/>
      <c r="B69" s="73"/>
      <c r="C69" s="71" t="s">
        <v>7813</v>
      </c>
      <c r="D69" s="76" t="s">
        <v>69</v>
      </c>
      <c r="E69" s="12">
        <v>44500</v>
      </c>
      <c r="F69" s="74" t="s">
        <v>523</v>
      </c>
      <c r="G69" s="12">
        <v>44500</v>
      </c>
      <c r="H69" s="75" t="s">
        <v>7189</v>
      </c>
      <c r="I69" s="15">
        <v>92</v>
      </c>
      <c r="J69" s="15">
        <v>57</v>
      </c>
      <c r="K69" s="15">
        <v>33</v>
      </c>
      <c r="L69" s="15">
        <v>19</v>
      </c>
      <c r="M69" s="79">
        <v>43.262999999999998</v>
      </c>
      <c r="N69" s="101">
        <v>43.262999999999998</v>
      </c>
      <c r="O69" s="63">
        <v>2530</v>
      </c>
      <c r="P69" s="64">
        <f>Table224578910112345678910111213141516171819202122232425262728293031323334353637383940414243444546474849505152535455562857585960[[#This Row],[PEMBULATAN]]*O69</f>
        <v>109455.39</v>
      </c>
    </row>
    <row r="70" spans="1:16" ht="26.25" customHeight="1" x14ac:dyDescent="0.2">
      <c r="A70" s="13"/>
      <c r="B70" s="73"/>
      <c r="C70" s="71" t="s">
        <v>7814</v>
      </c>
      <c r="D70" s="76" t="s">
        <v>69</v>
      </c>
      <c r="E70" s="12">
        <v>44500</v>
      </c>
      <c r="F70" s="74" t="s">
        <v>523</v>
      </c>
      <c r="G70" s="12">
        <v>44500</v>
      </c>
      <c r="H70" s="75" t="s">
        <v>7189</v>
      </c>
      <c r="I70" s="15">
        <v>72</v>
      </c>
      <c r="J70" s="15">
        <v>52</v>
      </c>
      <c r="K70" s="15">
        <v>14</v>
      </c>
      <c r="L70" s="15">
        <v>3</v>
      </c>
      <c r="M70" s="79">
        <v>13.103999999999999</v>
      </c>
      <c r="N70" s="101">
        <v>13.103999999999999</v>
      </c>
      <c r="O70" s="63">
        <v>2530</v>
      </c>
      <c r="P70" s="64">
        <f>Table224578910112345678910111213141516171819202122232425262728293031323334353637383940414243444546474849505152535455562857585960[[#This Row],[PEMBULATAN]]*O70</f>
        <v>33153.119999999995</v>
      </c>
    </row>
    <row r="71" spans="1:16" ht="26.25" customHeight="1" x14ac:dyDescent="0.2">
      <c r="A71" s="13"/>
      <c r="B71" s="73"/>
      <c r="C71" s="71" t="s">
        <v>7815</v>
      </c>
      <c r="D71" s="76" t="s">
        <v>69</v>
      </c>
      <c r="E71" s="12">
        <v>44500</v>
      </c>
      <c r="F71" s="74" t="s">
        <v>523</v>
      </c>
      <c r="G71" s="12">
        <v>44500</v>
      </c>
      <c r="H71" s="75" t="s">
        <v>7189</v>
      </c>
      <c r="I71" s="15">
        <v>76</v>
      </c>
      <c r="J71" s="15">
        <v>50</v>
      </c>
      <c r="K71" s="15">
        <v>20</v>
      </c>
      <c r="L71" s="15">
        <v>7</v>
      </c>
      <c r="M71" s="79">
        <v>19</v>
      </c>
      <c r="N71" s="101">
        <v>19</v>
      </c>
      <c r="O71" s="63">
        <v>2530</v>
      </c>
      <c r="P71" s="64">
        <f>Table224578910112345678910111213141516171819202122232425262728293031323334353637383940414243444546474849505152535455562857585960[[#This Row],[PEMBULATAN]]*O71</f>
        <v>48070</v>
      </c>
    </row>
    <row r="72" spans="1:16" ht="26.25" customHeight="1" x14ac:dyDescent="0.2">
      <c r="A72" s="13"/>
      <c r="B72" s="73"/>
      <c r="C72" s="71" t="s">
        <v>7816</v>
      </c>
      <c r="D72" s="76" t="s">
        <v>69</v>
      </c>
      <c r="E72" s="12">
        <v>44500</v>
      </c>
      <c r="F72" s="74" t="s">
        <v>523</v>
      </c>
      <c r="G72" s="12">
        <v>44500</v>
      </c>
      <c r="H72" s="75" t="s">
        <v>7189</v>
      </c>
      <c r="I72" s="15">
        <v>88</v>
      </c>
      <c r="J72" s="15">
        <v>25</v>
      </c>
      <c r="K72" s="15">
        <v>30</v>
      </c>
      <c r="L72" s="15">
        <v>24</v>
      </c>
      <c r="M72" s="79">
        <v>16.5</v>
      </c>
      <c r="N72" s="101">
        <v>24</v>
      </c>
      <c r="O72" s="63">
        <v>2530</v>
      </c>
      <c r="P72" s="64">
        <f>Table224578910112345678910111213141516171819202122232425262728293031323334353637383940414243444546474849505152535455562857585960[[#This Row],[PEMBULATAN]]*O72</f>
        <v>60720</v>
      </c>
    </row>
    <row r="73" spans="1:16" ht="26.25" customHeight="1" x14ac:dyDescent="0.2">
      <c r="A73" s="13"/>
      <c r="B73" s="73"/>
      <c r="C73" s="71" t="s">
        <v>7817</v>
      </c>
      <c r="D73" s="76" t="s">
        <v>69</v>
      </c>
      <c r="E73" s="12">
        <v>44500</v>
      </c>
      <c r="F73" s="74" t="s">
        <v>523</v>
      </c>
      <c r="G73" s="12">
        <v>44500</v>
      </c>
      <c r="H73" s="75" t="s">
        <v>7189</v>
      </c>
      <c r="I73" s="15">
        <v>53</v>
      </c>
      <c r="J73" s="15">
        <v>45</v>
      </c>
      <c r="K73" s="15">
        <v>15</v>
      </c>
      <c r="L73" s="15">
        <v>3</v>
      </c>
      <c r="M73" s="79">
        <v>8.9437499999999996</v>
      </c>
      <c r="N73" s="101">
        <v>8.9437499999999996</v>
      </c>
      <c r="O73" s="63">
        <v>2530</v>
      </c>
      <c r="P73" s="64">
        <f>Table224578910112345678910111213141516171819202122232425262728293031323334353637383940414243444546474849505152535455562857585960[[#This Row],[PEMBULATAN]]*O73</f>
        <v>22627.6875</v>
      </c>
    </row>
    <row r="74" spans="1:16" ht="26.25" customHeight="1" x14ac:dyDescent="0.2">
      <c r="A74" s="13"/>
      <c r="B74" s="73"/>
      <c r="C74" s="71" t="s">
        <v>7818</v>
      </c>
      <c r="D74" s="76" t="s">
        <v>69</v>
      </c>
      <c r="E74" s="12">
        <v>44500</v>
      </c>
      <c r="F74" s="74" t="s">
        <v>523</v>
      </c>
      <c r="G74" s="12">
        <v>44500</v>
      </c>
      <c r="H74" s="75" t="s">
        <v>7189</v>
      </c>
      <c r="I74" s="15">
        <v>75</v>
      </c>
      <c r="J74" s="15">
        <v>51</v>
      </c>
      <c r="K74" s="15">
        <v>25</v>
      </c>
      <c r="L74" s="15">
        <v>5</v>
      </c>
      <c r="M74" s="79">
        <v>23.90625</v>
      </c>
      <c r="N74" s="101">
        <v>23.90625</v>
      </c>
      <c r="O74" s="63">
        <v>2530</v>
      </c>
      <c r="P74" s="64">
        <f>Table224578910112345678910111213141516171819202122232425262728293031323334353637383940414243444546474849505152535455562857585960[[#This Row],[PEMBULATAN]]*O74</f>
        <v>60482.8125</v>
      </c>
    </row>
    <row r="75" spans="1:16" ht="26.25" customHeight="1" x14ac:dyDescent="0.2">
      <c r="A75" s="13"/>
      <c r="B75" s="73"/>
      <c r="C75" s="71" t="s">
        <v>7819</v>
      </c>
      <c r="D75" s="76" t="s">
        <v>69</v>
      </c>
      <c r="E75" s="12">
        <v>44500</v>
      </c>
      <c r="F75" s="74" t="s">
        <v>523</v>
      </c>
      <c r="G75" s="12">
        <v>44500</v>
      </c>
      <c r="H75" s="75" t="s">
        <v>7189</v>
      </c>
      <c r="I75" s="15">
        <v>73</v>
      </c>
      <c r="J75" s="15">
        <v>33</v>
      </c>
      <c r="K75" s="15">
        <v>24</v>
      </c>
      <c r="L75" s="15">
        <v>9</v>
      </c>
      <c r="M75" s="79">
        <v>14.454000000000001</v>
      </c>
      <c r="N75" s="101">
        <v>15</v>
      </c>
      <c r="O75" s="63">
        <v>2530</v>
      </c>
      <c r="P75" s="64">
        <f>Table224578910112345678910111213141516171819202122232425262728293031323334353637383940414243444546474849505152535455562857585960[[#This Row],[PEMBULATAN]]*O75</f>
        <v>37950</v>
      </c>
    </row>
    <row r="76" spans="1:16" ht="26.25" customHeight="1" x14ac:dyDescent="0.2">
      <c r="A76" s="13"/>
      <c r="B76" s="73"/>
      <c r="C76" s="71" t="s">
        <v>7820</v>
      </c>
      <c r="D76" s="76" t="s">
        <v>69</v>
      </c>
      <c r="E76" s="12">
        <v>44500</v>
      </c>
      <c r="F76" s="74" t="s">
        <v>523</v>
      </c>
      <c r="G76" s="12">
        <v>44500</v>
      </c>
      <c r="H76" s="75" t="s">
        <v>7189</v>
      </c>
      <c r="I76" s="15">
        <v>92</v>
      </c>
      <c r="J76" s="15">
        <v>66</v>
      </c>
      <c r="K76" s="15">
        <v>20</v>
      </c>
      <c r="L76" s="15">
        <v>13</v>
      </c>
      <c r="M76" s="79">
        <v>30.36</v>
      </c>
      <c r="N76" s="101">
        <v>31</v>
      </c>
      <c r="O76" s="63">
        <v>2530</v>
      </c>
      <c r="P76" s="64">
        <f>Table224578910112345678910111213141516171819202122232425262728293031323334353637383940414243444546474849505152535455562857585960[[#This Row],[PEMBULATAN]]*O76</f>
        <v>78430</v>
      </c>
    </row>
    <row r="77" spans="1:16" ht="26.25" customHeight="1" x14ac:dyDescent="0.2">
      <c r="A77" s="13"/>
      <c r="B77" s="73"/>
      <c r="C77" s="71" t="s">
        <v>7821</v>
      </c>
      <c r="D77" s="76" t="s">
        <v>69</v>
      </c>
      <c r="E77" s="12">
        <v>44500</v>
      </c>
      <c r="F77" s="74" t="s">
        <v>523</v>
      </c>
      <c r="G77" s="12">
        <v>44500</v>
      </c>
      <c r="H77" s="75" t="s">
        <v>7189</v>
      </c>
      <c r="I77" s="15">
        <v>93</v>
      </c>
      <c r="J77" s="15">
        <v>40</v>
      </c>
      <c r="K77" s="15">
        <v>26</v>
      </c>
      <c r="L77" s="15">
        <v>14</v>
      </c>
      <c r="M77" s="79">
        <v>24.18</v>
      </c>
      <c r="N77" s="101">
        <v>24.18</v>
      </c>
      <c r="O77" s="63">
        <v>2530</v>
      </c>
      <c r="P77" s="64">
        <f>Table224578910112345678910111213141516171819202122232425262728293031323334353637383940414243444546474849505152535455562857585960[[#This Row],[PEMBULATAN]]*O77</f>
        <v>61175.4</v>
      </c>
    </row>
    <row r="78" spans="1:16" ht="26.25" customHeight="1" x14ac:dyDescent="0.2">
      <c r="A78" s="13"/>
      <c r="B78" s="73"/>
      <c r="C78" s="71" t="s">
        <v>7822</v>
      </c>
      <c r="D78" s="76" t="s">
        <v>69</v>
      </c>
      <c r="E78" s="12">
        <v>44500</v>
      </c>
      <c r="F78" s="74" t="s">
        <v>523</v>
      </c>
      <c r="G78" s="12">
        <v>44500</v>
      </c>
      <c r="H78" s="75" t="s">
        <v>7189</v>
      </c>
      <c r="I78" s="15">
        <v>73</v>
      </c>
      <c r="J78" s="15">
        <v>56</v>
      </c>
      <c r="K78" s="15">
        <v>30</v>
      </c>
      <c r="L78" s="15">
        <v>10</v>
      </c>
      <c r="M78" s="79">
        <v>30.66</v>
      </c>
      <c r="N78" s="101">
        <v>30.66</v>
      </c>
      <c r="O78" s="63">
        <v>2530</v>
      </c>
      <c r="P78" s="64">
        <f>Table224578910112345678910111213141516171819202122232425262728293031323334353637383940414243444546474849505152535455562857585960[[#This Row],[PEMBULATAN]]*O78</f>
        <v>77569.8</v>
      </c>
    </row>
    <row r="79" spans="1:16" ht="26.25" customHeight="1" x14ac:dyDescent="0.2">
      <c r="A79" s="13"/>
      <c r="B79" s="73"/>
      <c r="C79" s="71" t="s">
        <v>7823</v>
      </c>
      <c r="D79" s="76" t="s">
        <v>69</v>
      </c>
      <c r="E79" s="12">
        <v>44500</v>
      </c>
      <c r="F79" s="74" t="s">
        <v>523</v>
      </c>
      <c r="G79" s="12">
        <v>44500</v>
      </c>
      <c r="H79" s="75" t="s">
        <v>7189</v>
      </c>
      <c r="I79" s="15">
        <v>75</v>
      </c>
      <c r="J79" s="15">
        <v>68</v>
      </c>
      <c r="K79" s="15">
        <v>17</v>
      </c>
      <c r="L79" s="15">
        <v>10</v>
      </c>
      <c r="M79" s="79">
        <v>21.675000000000001</v>
      </c>
      <c r="N79" s="101">
        <v>21.675000000000001</v>
      </c>
      <c r="O79" s="63">
        <v>2530</v>
      </c>
      <c r="P79" s="64">
        <f>Table224578910112345678910111213141516171819202122232425262728293031323334353637383940414243444546474849505152535455562857585960[[#This Row],[PEMBULATAN]]*O79</f>
        <v>54837.75</v>
      </c>
    </row>
    <row r="80" spans="1:16" ht="26.25" customHeight="1" x14ac:dyDescent="0.2">
      <c r="A80" s="13"/>
      <c r="B80" s="73"/>
      <c r="C80" s="71" t="s">
        <v>7824</v>
      </c>
      <c r="D80" s="76" t="s">
        <v>69</v>
      </c>
      <c r="E80" s="12">
        <v>44500</v>
      </c>
      <c r="F80" s="74" t="s">
        <v>523</v>
      </c>
      <c r="G80" s="12">
        <v>44500</v>
      </c>
      <c r="H80" s="75" t="s">
        <v>7189</v>
      </c>
      <c r="I80" s="15">
        <v>80</v>
      </c>
      <c r="J80" s="15">
        <v>60</v>
      </c>
      <c r="K80" s="15">
        <v>16</v>
      </c>
      <c r="L80" s="15">
        <v>7</v>
      </c>
      <c r="M80" s="79">
        <v>19.2</v>
      </c>
      <c r="N80" s="101">
        <v>19.2</v>
      </c>
      <c r="O80" s="63">
        <v>2530</v>
      </c>
      <c r="P80" s="64">
        <f>Table224578910112345678910111213141516171819202122232425262728293031323334353637383940414243444546474849505152535455562857585960[[#This Row],[PEMBULATAN]]*O80</f>
        <v>48576</v>
      </c>
    </row>
    <row r="81" spans="1:16" ht="26.25" customHeight="1" x14ac:dyDescent="0.2">
      <c r="A81" s="13"/>
      <c r="B81" s="73"/>
      <c r="C81" s="71" t="s">
        <v>7825</v>
      </c>
      <c r="D81" s="76" t="s">
        <v>69</v>
      </c>
      <c r="E81" s="12">
        <v>44500</v>
      </c>
      <c r="F81" s="74" t="s">
        <v>523</v>
      </c>
      <c r="G81" s="12">
        <v>44500</v>
      </c>
      <c r="H81" s="75" t="s">
        <v>7189</v>
      </c>
      <c r="I81" s="15">
        <v>110</v>
      </c>
      <c r="J81" s="15">
        <v>62</v>
      </c>
      <c r="K81" s="15">
        <v>34</v>
      </c>
      <c r="L81" s="15">
        <v>20</v>
      </c>
      <c r="M81" s="79">
        <v>57.97</v>
      </c>
      <c r="N81" s="101">
        <v>57.97</v>
      </c>
      <c r="O81" s="63">
        <v>2530</v>
      </c>
      <c r="P81" s="64">
        <f>Table224578910112345678910111213141516171819202122232425262728293031323334353637383940414243444546474849505152535455562857585960[[#This Row],[PEMBULATAN]]*O81</f>
        <v>146664.1</v>
      </c>
    </row>
    <row r="82" spans="1:16" ht="26.25" customHeight="1" x14ac:dyDescent="0.2">
      <c r="A82" s="13"/>
      <c r="B82" s="73"/>
      <c r="C82" s="71" t="s">
        <v>7826</v>
      </c>
      <c r="D82" s="76" t="s">
        <v>69</v>
      </c>
      <c r="E82" s="12">
        <v>44500</v>
      </c>
      <c r="F82" s="74" t="s">
        <v>523</v>
      </c>
      <c r="G82" s="12">
        <v>44500</v>
      </c>
      <c r="H82" s="75" t="s">
        <v>7189</v>
      </c>
      <c r="I82" s="15">
        <v>98</v>
      </c>
      <c r="J82" s="15">
        <v>50</v>
      </c>
      <c r="K82" s="15">
        <v>31</v>
      </c>
      <c r="L82" s="15">
        <v>25</v>
      </c>
      <c r="M82" s="79">
        <v>37.975000000000001</v>
      </c>
      <c r="N82" s="101">
        <v>37.975000000000001</v>
      </c>
      <c r="O82" s="63">
        <v>2530</v>
      </c>
      <c r="P82" s="64">
        <f>Table224578910112345678910111213141516171819202122232425262728293031323334353637383940414243444546474849505152535455562857585960[[#This Row],[PEMBULATAN]]*O82</f>
        <v>96076.75</v>
      </c>
    </row>
    <row r="83" spans="1:16" ht="26.25" customHeight="1" x14ac:dyDescent="0.2">
      <c r="A83" s="13"/>
      <c r="B83" s="73"/>
      <c r="C83" s="71" t="s">
        <v>7827</v>
      </c>
      <c r="D83" s="76" t="s">
        <v>69</v>
      </c>
      <c r="E83" s="12">
        <v>44500</v>
      </c>
      <c r="F83" s="74" t="s">
        <v>523</v>
      </c>
      <c r="G83" s="12">
        <v>44500</v>
      </c>
      <c r="H83" s="75" t="s">
        <v>7189</v>
      </c>
      <c r="I83" s="15">
        <v>80</v>
      </c>
      <c r="J83" s="15">
        <v>76</v>
      </c>
      <c r="K83" s="15">
        <v>27</v>
      </c>
      <c r="L83" s="15">
        <v>20</v>
      </c>
      <c r="M83" s="79">
        <v>41.04</v>
      </c>
      <c r="N83" s="101">
        <v>41.04</v>
      </c>
      <c r="O83" s="63">
        <v>2530</v>
      </c>
      <c r="P83" s="64">
        <f>Table224578910112345678910111213141516171819202122232425262728293031323334353637383940414243444546474849505152535455562857585960[[#This Row],[PEMBULATAN]]*O83</f>
        <v>103831.2</v>
      </c>
    </row>
    <row r="84" spans="1:16" ht="26.25" customHeight="1" x14ac:dyDescent="0.2">
      <c r="A84" s="13"/>
      <c r="B84" s="73"/>
      <c r="C84" s="71" t="s">
        <v>7828</v>
      </c>
      <c r="D84" s="76" t="s">
        <v>69</v>
      </c>
      <c r="E84" s="12">
        <v>44500</v>
      </c>
      <c r="F84" s="74" t="s">
        <v>523</v>
      </c>
      <c r="G84" s="12">
        <v>44500</v>
      </c>
      <c r="H84" s="75" t="s">
        <v>7189</v>
      </c>
      <c r="I84" s="15">
        <v>54</v>
      </c>
      <c r="J84" s="15">
        <v>40</v>
      </c>
      <c r="K84" s="15">
        <v>57</v>
      </c>
      <c r="L84" s="15">
        <v>46</v>
      </c>
      <c r="M84" s="79">
        <v>30.78</v>
      </c>
      <c r="N84" s="101">
        <v>46</v>
      </c>
      <c r="O84" s="63">
        <v>2530</v>
      </c>
      <c r="P84" s="64">
        <f>Table224578910112345678910111213141516171819202122232425262728293031323334353637383940414243444546474849505152535455562857585960[[#This Row],[PEMBULATAN]]*O84</f>
        <v>116380</v>
      </c>
    </row>
    <row r="85" spans="1:16" ht="26.25" customHeight="1" x14ac:dyDescent="0.2">
      <c r="A85" s="13"/>
      <c r="B85" s="73"/>
      <c r="C85" s="71" t="s">
        <v>7829</v>
      </c>
      <c r="D85" s="76" t="s">
        <v>69</v>
      </c>
      <c r="E85" s="12">
        <v>44500</v>
      </c>
      <c r="F85" s="74" t="s">
        <v>523</v>
      </c>
      <c r="G85" s="12">
        <v>44500</v>
      </c>
      <c r="H85" s="75" t="s">
        <v>7189</v>
      </c>
      <c r="I85" s="15">
        <v>185</v>
      </c>
      <c r="J85" s="15">
        <v>62</v>
      </c>
      <c r="K85" s="15">
        <v>20</v>
      </c>
      <c r="L85" s="15">
        <v>20</v>
      </c>
      <c r="M85" s="79">
        <v>57.35</v>
      </c>
      <c r="N85" s="101">
        <v>58</v>
      </c>
      <c r="O85" s="63">
        <v>2530</v>
      </c>
      <c r="P85" s="64">
        <f>Table224578910112345678910111213141516171819202122232425262728293031323334353637383940414243444546474849505152535455562857585960[[#This Row],[PEMBULATAN]]*O85</f>
        <v>146740</v>
      </c>
    </row>
    <row r="86" spans="1:16" ht="26.25" customHeight="1" x14ac:dyDescent="0.2">
      <c r="A86" s="13"/>
      <c r="B86" s="73"/>
      <c r="C86" s="71" t="s">
        <v>7830</v>
      </c>
      <c r="D86" s="76" t="s">
        <v>69</v>
      </c>
      <c r="E86" s="12">
        <v>44500</v>
      </c>
      <c r="F86" s="74" t="s">
        <v>523</v>
      </c>
      <c r="G86" s="12">
        <v>44500</v>
      </c>
      <c r="H86" s="75" t="s">
        <v>7189</v>
      </c>
      <c r="I86" s="15">
        <v>50</v>
      </c>
      <c r="J86" s="15">
        <v>40</v>
      </c>
      <c r="K86" s="15">
        <v>15</v>
      </c>
      <c r="L86" s="15">
        <v>4</v>
      </c>
      <c r="M86" s="79">
        <v>7.5</v>
      </c>
      <c r="N86" s="101">
        <v>7.5</v>
      </c>
      <c r="O86" s="63">
        <v>2530</v>
      </c>
      <c r="P86" s="64">
        <f>Table224578910112345678910111213141516171819202122232425262728293031323334353637383940414243444546474849505152535455562857585960[[#This Row],[PEMBULATAN]]*O86</f>
        <v>18975</v>
      </c>
    </row>
    <row r="87" spans="1:16" ht="26.25" customHeight="1" x14ac:dyDescent="0.2">
      <c r="A87" s="13"/>
      <c r="B87" s="73"/>
      <c r="C87" s="71" t="s">
        <v>7831</v>
      </c>
      <c r="D87" s="76" t="s">
        <v>69</v>
      </c>
      <c r="E87" s="12">
        <v>44500</v>
      </c>
      <c r="F87" s="74" t="s">
        <v>523</v>
      </c>
      <c r="G87" s="12">
        <v>44500</v>
      </c>
      <c r="H87" s="75" t="s">
        <v>7189</v>
      </c>
      <c r="I87" s="15">
        <v>59</v>
      </c>
      <c r="J87" s="15">
        <v>59</v>
      </c>
      <c r="K87" s="15">
        <v>17</v>
      </c>
      <c r="L87" s="15">
        <v>20</v>
      </c>
      <c r="M87" s="79">
        <v>14.79425</v>
      </c>
      <c r="N87" s="101">
        <v>20</v>
      </c>
      <c r="O87" s="63">
        <v>2530</v>
      </c>
      <c r="P87" s="64">
        <f>Table224578910112345678910111213141516171819202122232425262728293031323334353637383940414243444546474849505152535455562857585960[[#This Row],[PEMBULATAN]]*O87</f>
        <v>50600</v>
      </c>
    </row>
    <row r="88" spans="1:16" ht="26.25" customHeight="1" x14ac:dyDescent="0.2">
      <c r="A88" s="13"/>
      <c r="B88" s="73"/>
      <c r="C88" s="71" t="s">
        <v>7832</v>
      </c>
      <c r="D88" s="76" t="s">
        <v>69</v>
      </c>
      <c r="E88" s="12">
        <v>44500</v>
      </c>
      <c r="F88" s="74" t="s">
        <v>523</v>
      </c>
      <c r="G88" s="12">
        <v>44500</v>
      </c>
      <c r="H88" s="75" t="s">
        <v>7189</v>
      </c>
      <c r="I88" s="15">
        <v>56</v>
      </c>
      <c r="J88" s="15">
        <v>40</v>
      </c>
      <c r="K88" s="15">
        <v>38</v>
      </c>
      <c r="L88" s="15">
        <v>12</v>
      </c>
      <c r="M88" s="79">
        <v>21.28</v>
      </c>
      <c r="N88" s="101">
        <v>21.28</v>
      </c>
      <c r="O88" s="63">
        <v>2530</v>
      </c>
      <c r="P88" s="64">
        <f>Table224578910112345678910111213141516171819202122232425262728293031323334353637383940414243444546474849505152535455562857585960[[#This Row],[PEMBULATAN]]*O88</f>
        <v>53838.400000000001</v>
      </c>
    </row>
    <row r="89" spans="1:16" ht="26.25" customHeight="1" x14ac:dyDescent="0.2">
      <c r="A89" s="13"/>
      <c r="B89" s="73"/>
      <c r="C89" s="71" t="s">
        <v>7833</v>
      </c>
      <c r="D89" s="76" t="s">
        <v>69</v>
      </c>
      <c r="E89" s="12">
        <v>44500</v>
      </c>
      <c r="F89" s="74" t="s">
        <v>523</v>
      </c>
      <c r="G89" s="12">
        <v>44500</v>
      </c>
      <c r="H89" s="75" t="s">
        <v>7189</v>
      </c>
      <c r="I89" s="15">
        <v>55</v>
      </c>
      <c r="J89" s="15">
        <v>41</v>
      </c>
      <c r="K89" s="15">
        <v>24</v>
      </c>
      <c r="L89" s="15">
        <v>6</v>
      </c>
      <c r="M89" s="79">
        <v>13.53</v>
      </c>
      <c r="N89" s="101">
        <v>13.53</v>
      </c>
      <c r="O89" s="63">
        <v>2530</v>
      </c>
      <c r="P89" s="64">
        <f>Table224578910112345678910111213141516171819202122232425262728293031323334353637383940414243444546474849505152535455562857585960[[#This Row],[PEMBULATAN]]*O89</f>
        <v>34230.9</v>
      </c>
    </row>
    <row r="90" spans="1:16" ht="26.25" customHeight="1" x14ac:dyDescent="0.2">
      <c r="A90" s="13"/>
      <c r="B90" s="73"/>
      <c r="C90" s="71" t="s">
        <v>7834</v>
      </c>
      <c r="D90" s="76" t="s">
        <v>69</v>
      </c>
      <c r="E90" s="12">
        <v>44500</v>
      </c>
      <c r="F90" s="74" t="s">
        <v>523</v>
      </c>
      <c r="G90" s="12">
        <v>44500</v>
      </c>
      <c r="H90" s="75" t="s">
        <v>7189</v>
      </c>
      <c r="I90" s="15">
        <v>52</v>
      </c>
      <c r="J90" s="15">
        <v>45</v>
      </c>
      <c r="K90" s="15">
        <v>47</v>
      </c>
      <c r="L90" s="15">
        <v>9</v>
      </c>
      <c r="M90" s="79">
        <v>27.495000000000001</v>
      </c>
      <c r="N90" s="101">
        <v>27.495000000000001</v>
      </c>
      <c r="O90" s="63">
        <v>2530</v>
      </c>
      <c r="P90" s="64">
        <f>Table224578910112345678910111213141516171819202122232425262728293031323334353637383940414243444546474849505152535455562857585960[[#This Row],[PEMBULATAN]]*O90</f>
        <v>69562.350000000006</v>
      </c>
    </row>
    <row r="91" spans="1:16" ht="26.25" customHeight="1" x14ac:dyDescent="0.2">
      <c r="A91" s="13"/>
      <c r="B91" s="73"/>
      <c r="C91" s="71" t="s">
        <v>7835</v>
      </c>
      <c r="D91" s="76" t="s">
        <v>69</v>
      </c>
      <c r="E91" s="12">
        <v>44500</v>
      </c>
      <c r="F91" s="74" t="s">
        <v>523</v>
      </c>
      <c r="G91" s="12">
        <v>44500</v>
      </c>
      <c r="H91" s="75" t="s">
        <v>7189</v>
      </c>
      <c r="I91" s="15">
        <v>60</v>
      </c>
      <c r="J91" s="15">
        <v>45</v>
      </c>
      <c r="K91" s="15">
        <v>45</v>
      </c>
      <c r="L91" s="15">
        <v>10</v>
      </c>
      <c r="M91" s="79">
        <v>30.375</v>
      </c>
      <c r="N91" s="101">
        <v>31</v>
      </c>
      <c r="O91" s="63">
        <v>2530</v>
      </c>
      <c r="P91" s="64">
        <f>Table224578910112345678910111213141516171819202122232425262728293031323334353637383940414243444546474849505152535455562857585960[[#This Row],[PEMBULATAN]]*O91</f>
        <v>78430</v>
      </c>
    </row>
    <row r="92" spans="1:16" ht="26.25" customHeight="1" x14ac:dyDescent="0.2">
      <c r="A92" s="13"/>
      <c r="B92" s="73"/>
      <c r="C92" s="71" t="s">
        <v>7836</v>
      </c>
      <c r="D92" s="76" t="s">
        <v>69</v>
      </c>
      <c r="E92" s="12">
        <v>44500</v>
      </c>
      <c r="F92" s="74" t="s">
        <v>523</v>
      </c>
      <c r="G92" s="12">
        <v>44500</v>
      </c>
      <c r="H92" s="75" t="s">
        <v>7189</v>
      </c>
      <c r="I92" s="15">
        <v>32</v>
      </c>
      <c r="J92" s="15">
        <v>32</v>
      </c>
      <c r="K92" s="15">
        <v>20</v>
      </c>
      <c r="L92" s="15">
        <v>6</v>
      </c>
      <c r="M92" s="79">
        <v>5.12</v>
      </c>
      <c r="N92" s="101">
        <v>6</v>
      </c>
      <c r="O92" s="63">
        <v>2530</v>
      </c>
      <c r="P92" s="64">
        <f>Table224578910112345678910111213141516171819202122232425262728293031323334353637383940414243444546474849505152535455562857585960[[#This Row],[PEMBULATAN]]*O92</f>
        <v>15180</v>
      </c>
    </row>
    <row r="93" spans="1:16" ht="26.25" customHeight="1" x14ac:dyDescent="0.2">
      <c r="A93" s="13"/>
      <c r="B93" s="73"/>
      <c r="C93" s="71" t="s">
        <v>7837</v>
      </c>
      <c r="D93" s="76" t="s">
        <v>69</v>
      </c>
      <c r="E93" s="12">
        <v>44500</v>
      </c>
      <c r="F93" s="74" t="s">
        <v>523</v>
      </c>
      <c r="G93" s="12">
        <v>44500</v>
      </c>
      <c r="H93" s="75" t="s">
        <v>7189</v>
      </c>
      <c r="I93" s="15">
        <v>50</v>
      </c>
      <c r="J93" s="15">
        <v>45</v>
      </c>
      <c r="K93" s="15">
        <v>12</v>
      </c>
      <c r="L93" s="15">
        <v>7</v>
      </c>
      <c r="M93" s="79">
        <v>6.75</v>
      </c>
      <c r="N93" s="101">
        <v>7</v>
      </c>
      <c r="O93" s="63">
        <v>2530</v>
      </c>
      <c r="P93" s="64">
        <f>Table224578910112345678910111213141516171819202122232425262728293031323334353637383940414243444546474849505152535455562857585960[[#This Row],[PEMBULATAN]]*O93</f>
        <v>17710</v>
      </c>
    </row>
    <row r="94" spans="1:16" ht="26.25" customHeight="1" x14ac:dyDescent="0.2">
      <c r="A94" s="13"/>
      <c r="B94" s="73"/>
      <c r="C94" s="71" t="s">
        <v>7838</v>
      </c>
      <c r="D94" s="76" t="s">
        <v>69</v>
      </c>
      <c r="E94" s="12">
        <v>44500</v>
      </c>
      <c r="F94" s="74" t="s">
        <v>523</v>
      </c>
      <c r="G94" s="12">
        <v>44500</v>
      </c>
      <c r="H94" s="75" t="s">
        <v>7189</v>
      </c>
      <c r="I94" s="15">
        <v>75</v>
      </c>
      <c r="J94" s="15">
        <v>54</v>
      </c>
      <c r="K94" s="15">
        <v>23</v>
      </c>
      <c r="L94" s="15">
        <v>7</v>
      </c>
      <c r="M94" s="79">
        <v>23.287500000000001</v>
      </c>
      <c r="N94" s="101">
        <v>23.287500000000001</v>
      </c>
      <c r="O94" s="63">
        <v>2530</v>
      </c>
      <c r="P94" s="64">
        <f>Table224578910112345678910111213141516171819202122232425262728293031323334353637383940414243444546474849505152535455562857585960[[#This Row],[PEMBULATAN]]*O94</f>
        <v>58917.375</v>
      </c>
    </row>
    <row r="95" spans="1:16" ht="26.25" customHeight="1" x14ac:dyDescent="0.2">
      <c r="A95" s="13"/>
      <c r="B95" s="73"/>
      <c r="C95" s="71" t="s">
        <v>7839</v>
      </c>
      <c r="D95" s="76" t="s">
        <v>69</v>
      </c>
      <c r="E95" s="12">
        <v>44500</v>
      </c>
      <c r="F95" s="74" t="s">
        <v>523</v>
      </c>
      <c r="G95" s="12">
        <v>44500</v>
      </c>
      <c r="H95" s="75" t="s">
        <v>7189</v>
      </c>
      <c r="I95" s="15">
        <v>105</v>
      </c>
      <c r="J95" s="15">
        <v>54</v>
      </c>
      <c r="K95" s="15">
        <v>39</v>
      </c>
      <c r="L95" s="15">
        <v>30</v>
      </c>
      <c r="M95" s="79">
        <v>55.282499999999999</v>
      </c>
      <c r="N95" s="101">
        <v>55.282499999999999</v>
      </c>
      <c r="O95" s="63">
        <v>2530</v>
      </c>
      <c r="P95" s="64">
        <f>Table224578910112345678910111213141516171819202122232425262728293031323334353637383940414243444546474849505152535455562857585960[[#This Row],[PEMBULATAN]]*O95</f>
        <v>139864.72500000001</v>
      </c>
    </row>
    <row r="96" spans="1:16" ht="26.25" customHeight="1" x14ac:dyDescent="0.2">
      <c r="A96" s="13"/>
      <c r="B96" s="73"/>
      <c r="C96" s="71" t="s">
        <v>7840</v>
      </c>
      <c r="D96" s="76" t="s">
        <v>69</v>
      </c>
      <c r="E96" s="12">
        <v>44500</v>
      </c>
      <c r="F96" s="74" t="s">
        <v>523</v>
      </c>
      <c r="G96" s="12">
        <v>44500</v>
      </c>
      <c r="H96" s="75" t="s">
        <v>7189</v>
      </c>
      <c r="I96" s="15">
        <v>75</v>
      </c>
      <c r="J96" s="15">
        <v>55</v>
      </c>
      <c r="K96" s="15">
        <v>20</v>
      </c>
      <c r="L96" s="15">
        <v>5</v>
      </c>
      <c r="M96" s="79">
        <v>20.625</v>
      </c>
      <c r="N96" s="101">
        <v>20.625</v>
      </c>
      <c r="O96" s="63">
        <v>2530</v>
      </c>
      <c r="P96" s="64">
        <f>Table224578910112345678910111213141516171819202122232425262728293031323334353637383940414243444546474849505152535455562857585960[[#This Row],[PEMBULATAN]]*O96</f>
        <v>52181.25</v>
      </c>
    </row>
    <row r="97" spans="1:16" ht="26.25" customHeight="1" x14ac:dyDescent="0.2">
      <c r="A97" s="13"/>
      <c r="B97" s="73"/>
      <c r="C97" s="71" t="s">
        <v>7841</v>
      </c>
      <c r="D97" s="76" t="s">
        <v>69</v>
      </c>
      <c r="E97" s="12">
        <v>44500</v>
      </c>
      <c r="F97" s="74" t="s">
        <v>523</v>
      </c>
      <c r="G97" s="12">
        <v>44500</v>
      </c>
      <c r="H97" s="75" t="s">
        <v>7189</v>
      </c>
      <c r="I97" s="15">
        <v>50</v>
      </c>
      <c r="J97" s="15">
        <v>48</v>
      </c>
      <c r="K97" s="15">
        <v>23</v>
      </c>
      <c r="L97" s="15">
        <v>10</v>
      </c>
      <c r="M97" s="79">
        <v>13.8</v>
      </c>
      <c r="N97" s="101">
        <v>13.8</v>
      </c>
      <c r="O97" s="63">
        <v>2530</v>
      </c>
      <c r="P97" s="64">
        <f>Table224578910112345678910111213141516171819202122232425262728293031323334353637383940414243444546474849505152535455562857585960[[#This Row],[PEMBULATAN]]*O97</f>
        <v>34914</v>
      </c>
    </row>
    <row r="98" spans="1:16" ht="26.25" customHeight="1" x14ac:dyDescent="0.2">
      <c r="A98" s="13"/>
      <c r="B98" s="73"/>
      <c r="C98" s="71" t="s">
        <v>7842</v>
      </c>
      <c r="D98" s="76" t="s">
        <v>69</v>
      </c>
      <c r="E98" s="12">
        <v>44500</v>
      </c>
      <c r="F98" s="74" t="s">
        <v>523</v>
      </c>
      <c r="G98" s="12">
        <v>44500</v>
      </c>
      <c r="H98" s="75" t="s">
        <v>7189</v>
      </c>
      <c r="I98" s="15">
        <v>67</v>
      </c>
      <c r="J98" s="15">
        <v>60</v>
      </c>
      <c r="K98" s="15">
        <v>24</v>
      </c>
      <c r="L98" s="15">
        <v>7</v>
      </c>
      <c r="M98" s="79">
        <v>24.12</v>
      </c>
      <c r="N98" s="101">
        <v>24.12</v>
      </c>
      <c r="O98" s="63">
        <v>2530</v>
      </c>
      <c r="P98" s="64">
        <f>Table224578910112345678910111213141516171819202122232425262728293031323334353637383940414243444546474849505152535455562857585960[[#This Row],[PEMBULATAN]]*O98</f>
        <v>61023.600000000006</v>
      </c>
    </row>
    <row r="99" spans="1:16" ht="26.25" customHeight="1" x14ac:dyDescent="0.2">
      <c r="A99" s="13"/>
      <c r="B99" s="73"/>
      <c r="C99" s="71" t="s">
        <v>7843</v>
      </c>
      <c r="D99" s="76" t="s">
        <v>69</v>
      </c>
      <c r="E99" s="12">
        <v>44500</v>
      </c>
      <c r="F99" s="74" t="s">
        <v>523</v>
      </c>
      <c r="G99" s="12">
        <v>44500</v>
      </c>
      <c r="H99" s="75" t="s">
        <v>7189</v>
      </c>
      <c r="I99" s="15">
        <v>75</v>
      </c>
      <c r="J99" s="15">
        <v>62</v>
      </c>
      <c r="K99" s="15">
        <v>20</v>
      </c>
      <c r="L99" s="15">
        <v>5</v>
      </c>
      <c r="M99" s="79">
        <v>23.25</v>
      </c>
      <c r="N99" s="101">
        <v>23.25</v>
      </c>
      <c r="O99" s="63">
        <v>2530</v>
      </c>
      <c r="P99" s="64">
        <f>Table224578910112345678910111213141516171819202122232425262728293031323334353637383940414243444546474849505152535455562857585960[[#This Row],[PEMBULATAN]]*O99</f>
        <v>58822.5</v>
      </c>
    </row>
    <row r="100" spans="1:16" ht="26.25" customHeight="1" x14ac:dyDescent="0.2">
      <c r="A100" s="13"/>
      <c r="B100" s="73"/>
      <c r="C100" s="71" t="s">
        <v>7844</v>
      </c>
      <c r="D100" s="76" t="s">
        <v>69</v>
      </c>
      <c r="E100" s="12">
        <v>44500</v>
      </c>
      <c r="F100" s="74" t="s">
        <v>523</v>
      </c>
      <c r="G100" s="12">
        <v>44500</v>
      </c>
      <c r="H100" s="75" t="s">
        <v>7189</v>
      </c>
      <c r="I100" s="15">
        <v>43</v>
      </c>
      <c r="J100" s="15">
        <v>54</v>
      </c>
      <c r="K100" s="15">
        <v>15</v>
      </c>
      <c r="L100" s="15">
        <v>4</v>
      </c>
      <c r="M100" s="79">
        <v>8.7074999999999996</v>
      </c>
      <c r="N100" s="101">
        <v>8.7074999999999996</v>
      </c>
      <c r="O100" s="63">
        <v>2530</v>
      </c>
      <c r="P100" s="64">
        <f>Table224578910112345678910111213141516171819202122232425262728293031323334353637383940414243444546474849505152535455562857585960[[#This Row],[PEMBULATAN]]*O100</f>
        <v>22029.974999999999</v>
      </c>
    </row>
    <row r="101" spans="1:16" ht="26.25" customHeight="1" x14ac:dyDescent="0.2">
      <c r="A101" s="13"/>
      <c r="B101" s="73"/>
      <c r="C101" s="71" t="s">
        <v>7845</v>
      </c>
      <c r="D101" s="76" t="s">
        <v>69</v>
      </c>
      <c r="E101" s="12">
        <v>44500</v>
      </c>
      <c r="F101" s="74" t="s">
        <v>523</v>
      </c>
      <c r="G101" s="12">
        <v>44500</v>
      </c>
      <c r="H101" s="75" t="s">
        <v>7189</v>
      </c>
      <c r="I101" s="15">
        <v>93</v>
      </c>
      <c r="J101" s="15">
        <v>54</v>
      </c>
      <c r="K101" s="15">
        <v>26</v>
      </c>
      <c r="L101" s="15">
        <v>14</v>
      </c>
      <c r="M101" s="79">
        <v>32.643000000000001</v>
      </c>
      <c r="N101" s="101">
        <v>32.643000000000001</v>
      </c>
      <c r="O101" s="63">
        <v>2530</v>
      </c>
      <c r="P101" s="64">
        <f>Table224578910112345678910111213141516171819202122232425262728293031323334353637383940414243444546474849505152535455562857585960[[#This Row],[PEMBULATAN]]*O101</f>
        <v>82586.790000000008</v>
      </c>
    </row>
    <row r="102" spans="1:16" ht="26.25" customHeight="1" x14ac:dyDescent="0.2">
      <c r="A102" s="13"/>
      <c r="B102" s="73"/>
      <c r="C102" s="71" t="s">
        <v>7846</v>
      </c>
      <c r="D102" s="76" t="s">
        <v>69</v>
      </c>
      <c r="E102" s="12">
        <v>44500</v>
      </c>
      <c r="F102" s="74" t="s">
        <v>523</v>
      </c>
      <c r="G102" s="12">
        <v>44500</v>
      </c>
      <c r="H102" s="75" t="s">
        <v>7189</v>
      </c>
      <c r="I102" s="15">
        <v>95</v>
      </c>
      <c r="J102" s="15">
        <v>50</v>
      </c>
      <c r="K102" s="15">
        <v>33</v>
      </c>
      <c r="L102" s="15">
        <v>20</v>
      </c>
      <c r="M102" s="79">
        <v>39.1875</v>
      </c>
      <c r="N102" s="101">
        <v>39.1875</v>
      </c>
      <c r="O102" s="63">
        <v>2530</v>
      </c>
      <c r="P102" s="64">
        <f>Table224578910112345678910111213141516171819202122232425262728293031323334353637383940414243444546474849505152535455562857585960[[#This Row],[PEMBULATAN]]*O102</f>
        <v>99144.375</v>
      </c>
    </row>
    <row r="103" spans="1:16" ht="26.25" customHeight="1" x14ac:dyDescent="0.2">
      <c r="A103" s="13"/>
      <c r="B103" s="73"/>
      <c r="C103" s="71" t="s">
        <v>7847</v>
      </c>
      <c r="D103" s="76" t="s">
        <v>69</v>
      </c>
      <c r="E103" s="12">
        <v>44500</v>
      </c>
      <c r="F103" s="74" t="s">
        <v>523</v>
      </c>
      <c r="G103" s="12">
        <v>44500</v>
      </c>
      <c r="H103" s="75" t="s">
        <v>7189</v>
      </c>
      <c r="I103" s="15">
        <v>95</v>
      </c>
      <c r="J103" s="15">
        <v>45</v>
      </c>
      <c r="K103" s="15">
        <v>40</v>
      </c>
      <c r="L103" s="15">
        <v>20</v>
      </c>
      <c r="M103" s="79">
        <v>42.75</v>
      </c>
      <c r="N103" s="101">
        <v>42.75</v>
      </c>
      <c r="O103" s="63">
        <v>2530</v>
      </c>
      <c r="P103" s="64">
        <f>Table224578910112345678910111213141516171819202122232425262728293031323334353637383940414243444546474849505152535455562857585960[[#This Row],[PEMBULATAN]]*O103</f>
        <v>108157.5</v>
      </c>
    </row>
    <row r="104" spans="1:16" ht="26.25" customHeight="1" x14ac:dyDescent="0.2">
      <c r="A104" s="13"/>
      <c r="B104" s="73"/>
      <c r="C104" s="71" t="s">
        <v>7848</v>
      </c>
      <c r="D104" s="76" t="s">
        <v>69</v>
      </c>
      <c r="E104" s="12">
        <v>44500</v>
      </c>
      <c r="F104" s="74" t="s">
        <v>523</v>
      </c>
      <c r="G104" s="12">
        <v>44500</v>
      </c>
      <c r="H104" s="75" t="s">
        <v>7189</v>
      </c>
      <c r="I104" s="15">
        <v>62</v>
      </c>
      <c r="J104" s="15">
        <v>38</v>
      </c>
      <c r="K104" s="15">
        <v>14</v>
      </c>
      <c r="L104" s="15">
        <v>1</v>
      </c>
      <c r="M104" s="79">
        <v>8.2460000000000004</v>
      </c>
      <c r="N104" s="101">
        <v>8.2460000000000004</v>
      </c>
      <c r="O104" s="63">
        <v>2530</v>
      </c>
      <c r="P104" s="64">
        <f>Table224578910112345678910111213141516171819202122232425262728293031323334353637383940414243444546474849505152535455562857585960[[#This Row],[PEMBULATAN]]*O104</f>
        <v>20862.38</v>
      </c>
    </row>
    <row r="105" spans="1:16" ht="26.25" customHeight="1" x14ac:dyDescent="0.2">
      <c r="A105" s="13"/>
      <c r="B105" s="73"/>
      <c r="C105" s="71" t="s">
        <v>7849</v>
      </c>
      <c r="D105" s="76" t="s">
        <v>69</v>
      </c>
      <c r="E105" s="12">
        <v>44500</v>
      </c>
      <c r="F105" s="74" t="s">
        <v>523</v>
      </c>
      <c r="G105" s="12">
        <v>44500</v>
      </c>
      <c r="H105" s="75" t="s">
        <v>7189</v>
      </c>
      <c r="I105" s="15">
        <v>97</v>
      </c>
      <c r="J105" s="15">
        <v>55</v>
      </c>
      <c r="K105" s="15">
        <v>35</v>
      </c>
      <c r="L105" s="15">
        <v>25</v>
      </c>
      <c r="M105" s="79">
        <v>46.681249999999999</v>
      </c>
      <c r="N105" s="101">
        <v>46.681249999999999</v>
      </c>
      <c r="O105" s="63">
        <v>2530</v>
      </c>
      <c r="P105" s="64">
        <f>Table224578910112345678910111213141516171819202122232425262728293031323334353637383940414243444546474849505152535455562857585960[[#This Row],[PEMBULATAN]]*O105</f>
        <v>118103.5625</v>
      </c>
    </row>
    <row r="106" spans="1:16" ht="26.25" customHeight="1" x14ac:dyDescent="0.2">
      <c r="A106" s="13"/>
      <c r="B106" s="73"/>
      <c r="C106" s="71" t="s">
        <v>7850</v>
      </c>
      <c r="D106" s="76" t="s">
        <v>69</v>
      </c>
      <c r="E106" s="12">
        <v>44500</v>
      </c>
      <c r="F106" s="74" t="s">
        <v>523</v>
      </c>
      <c r="G106" s="12">
        <v>44500</v>
      </c>
      <c r="H106" s="75" t="s">
        <v>7189</v>
      </c>
      <c r="I106" s="15">
        <v>80</v>
      </c>
      <c r="J106" s="15">
        <v>60</v>
      </c>
      <c r="K106" s="15">
        <v>25</v>
      </c>
      <c r="L106" s="15">
        <v>10</v>
      </c>
      <c r="M106" s="79">
        <v>30</v>
      </c>
      <c r="N106" s="101">
        <v>30</v>
      </c>
      <c r="O106" s="63">
        <v>2530</v>
      </c>
      <c r="P106" s="64">
        <f>Table224578910112345678910111213141516171819202122232425262728293031323334353637383940414243444546474849505152535455562857585960[[#This Row],[PEMBULATAN]]*O106</f>
        <v>75900</v>
      </c>
    </row>
    <row r="107" spans="1:16" ht="26.25" customHeight="1" x14ac:dyDescent="0.2">
      <c r="A107" s="13"/>
      <c r="B107" s="73"/>
      <c r="C107" s="71" t="s">
        <v>7851</v>
      </c>
      <c r="D107" s="76" t="s">
        <v>69</v>
      </c>
      <c r="E107" s="12">
        <v>44500</v>
      </c>
      <c r="F107" s="74" t="s">
        <v>523</v>
      </c>
      <c r="G107" s="12">
        <v>44500</v>
      </c>
      <c r="H107" s="75" t="s">
        <v>7189</v>
      </c>
      <c r="I107" s="15">
        <v>85</v>
      </c>
      <c r="J107" s="15">
        <v>60</v>
      </c>
      <c r="K107" s="15">
        <v>28</v>
      </c>
      <c r="L107" s="15">
        <v>15</v>
      </c>
      <c r="M107" s="79">
        <v>35.700000000000003</v>
      </c>
      <c r="N107" s="101">
        <v>35.700000000000003</v>
      </c>
      <c r="O107" s="63">
        <v>2530</v>
      </c>
      <c r="P107" s="64">
        <f>Table224578910112345678910111213141516171819202122232425262728293031323334353637383940414243444546474849505152535455562857585960[[#This Row],[PEMBULATAN]]*O107</f>
        <v>90321</v>
      </c>
    </row>
    <row r="108" spans="1:16" ht="26.25" customHeight="1" x14ac:dyDescent="0.2">
      <c r="A108" s="13"/>
      <c r="B108" s="73"/>
      <c r="C108" s="71" t="s">
        <v>7852</v>
      </c>
      <c r="D108" s="76" t="s">
        <v>69</v>
      </c>
      <c r="E108" s="12">
        <v>44500</v>
      </c>
      <c r="F108" s="74" t="s">
        <v>523</v>
      </c>
      <c r="G108" s="12">
        <v>44500</v>
      </c>
      <c r="H108" s="75" t="s">
        <v>7189</v>
      </c>
      <c r="I108" s="15">
        <v>95</v>
      </c>
      <c r="J108" s="15">
        <v>60</v>
      </c>
      <c r="K108" s="15">
        <v>32</v>
      </c>
      <c r="L108" s="15">
        <v>15</v>
      </c>
      <c r="M108" s="79">
        <v>45.6</v>
      </c>
      <c r="N108" s="101">
        <v>45.6</v>
      </c>
      <c r="O108" s="63">
        <v>2530</v>
      </c>
      <c r="P108" s="64">
        <f>Table224578910112345678910111213141516171819202122232425262728293031323334353637383940414243444546474849505152535455562857585960[[#This Row],[PEMBULATAN]]*O108</f>
        <v>115368</v>
      </c>
    </row>
    <row r="109" spans="1:16" ht="26.25" customHeight="1" x14ac:dyDescent="0.2">
      <c r="A109" s="13"/>
      <c r="B109" s="73"/>
      <c r="C109" s="71" t="s">
        <v>7853</v>
      </c>
      <c r="D109" s="76" t="s">
        <v>69</v>
      </c>
      <c r="E109" s="12">
        <v>44500</v>
      </c>
      <c r="F109" s="74" t="s">
        <v>523</v>
      </c>
      <c r="G109" s="12">
        <v>44500</v>
      </c>
      <c r="H109" s="75" t="s">
        <v>7189</v>
      </c>
      <c r="I109" s="15">
        <v>62</v>
      </c>
      <c r="J109" s="15">
        <v>35</v>
      </c>
      <c r="K109" s="15">
        <v>24</v>
      </c>
      <c r="L109" s="15">
        <v>6</v>
      </c>
      <c r="M109" s="79">
        <v>13.02</v>
      </c>
      <c r="N109" s="101">
        <v>13.02</v>
      </c>
      <c r="O109" s="63">
        <v>2530</v>
      </c>
      <c r="P109" s="64">
        <f>Table224578910112345678910111213141516171819202122232425262728293031323334353637383940414243444546474849505152535455562857585960[[#This Row],[PEMBULATAN]]*O109</f>
        <v>32940.6</v>
      </c>
    </row>
    <row r="110" spans="1:16" ht="26.25" customHeight="1" x14ac:dyDescent="0.2">
      <c r="A110" s="13"/>
      <c r="B110" s="73"/>
      <c r="C110" s="71" t="s">
        <v>7854</v>
      </c>
      <c r="D110" s="76" t="s">
        <v>69</v>
      </c>
      <c r="E110" s="12">
        <v>44500</v>
      </c>
      <c r="F110" s="74" t="s">
        <v>523</v>
      </c>
      <c r="G110" s="12">
        <v>44500</v>
      </c>
      <c r="H110" s="75" t="s">
        <v>7189</v>
      </c>
      <c r="I110" s="15">
        <v>57</v>
      </c>
      <c r="J110" s="15">
        <v>57</v>
      </c>
      <c r="K110" s="15">
        <v>20</v>
      </c>
      <c r="L110" s="15">
        <v>4</v>
      </c>
      <c r="M110" s="79">
        <v>16.245000000000001</v>
      </c>
      <c r="N110" s="101">
        <v>16.245000000000001</v>
      </c>
      <c r="O110" s="63">
        <v>2530</v>
      </c>
      <c r="P110" s="64">
        <f>Table224578910112345678910111213141516171819202122232425262728293031323334353637383940414243444546474849505152535455562857585960[[#This Row],[PEMBULATAN]]*O110</f>
        <v>41099.850000000006</v>
      </c>
    </row>
    <row r="111" spans="1:16" ht="26.25" customHeight="1" x14ac:dyDescent="0.2">
      <c r="A111" s="13"/>
      <c r="B111" s="73"/>
      <c r="C111" s="71" t="s">
        <v>7855</v>
      </c>
      <c r="D111" s="76" t="s">
        <v>69</v>
      </c>
      <c r="E111" s="12">
        <v>44500</v>
      </c>
      <c r="F111" s="74" t="s">
        <v>523</v>
      </c>
      <c r="G111" s="12">
        <v>44500</v>
      </c>
      <c r="H111" s="75" t="s">
        <v>7189</v>
      </c>
      <c r="I111" s="15">
        <v>60</v>
      </c>
      <c r="J111" s="15">
        <v>47</v>
      </c>
      <c r="K111" s="15">
        <v>15</v>
      </c>
      <c r="L111" s="15">
        <v>4</v>
      </c>
      <c r="M111" s="79">
        <v>10.574999999999999</v>
      </c>
      <c r="N111" s="101">
        <v>10.574999999999999</v>
      </c>
      <c r="O111" s="63">
        <v>2530</v>
      </c>
      <c r="P111" s="64">
        <f>Table224578910112345678910111213141516171819202122232425262728293031323334353637383940414243444546474849505152535455562857585960[[#This Row],[PEMBULATAN]]*O111</f>
        <v>26754.75</v>
      </c>
    </row>
    <row r="112" spans="1:16" ht="26.25" customHeight="1" x14ac:dyDescent="0.2">
      <c r="A112" s="13"/>
      <c r="B112" s="73"/>
      <c r="C112" s="71" t="s">
        <v>7856</v>
      </c>
      <c r="D112" s="76" t="s">
        <v>69</v>
      </c>
      <c r="E112" s="12">
        <v>44500</v>
      </c>
      <c r="F112" s="74" t="s">
        <v>523</v>
      </c>
      <c r="G112" s="12">
        <v>44500</v>
      </c>
      <c r="H112" s="75" t="s">
        <v>7189</v>
      </c>
      <c r="I112" s="15">
        <v>67</v>
      </c>
      <c r="J112" s="15">
        <v>65</v>
      </c>
      <c r="K112" s="15">
        <v>22</v>
      </c>
      <c r="L112" s="15">
        <v>11</v>
      </c>
      <c r="M112" s="79">
        <v>23.952500000000001</v>
      </c>
      <c r="N112" s="101">
        <v>23.952500000000001</v>
      </c>
      <c r="O112" s="63">
        <v>2530</v>
      </c>
      <c r="P112" s="64">
        <f>Table224578910112345678910111213141516171819202122232425262728293031323334353637383940414243444546474849505152535455562857585960[[#This Row],[PEMBULATAN]]*O112</f>
        <v>60599.825000000004</v>
      </c>
    </row>
    <row r="113" spans="1:16" ht="26.25" customHeight="1" x14ac:dyDescent="0.2">
      <c r="A113" s="13"/>
      <c r="B113" s="73"/>
      <c r="C113" s="71" t="s">
        <v>7857</v>
      </c>
      <c r="D113" s="76" t="s">
        <v>69</v>
      </c>
      <c r="E113" s="12">
        <v>44500</v>
      </c>
      <c r="F113" s="74" t="s">
        <v>523</v>
      </c>
      <c r="G113" s="12">
        <v>44500</v>
      </c>
      <c r="H113" s="75" t="s">
        <v>7189</v>
      </c>
      <c r="I113" s="15">
        <v>72</v>
      </c>
      <c r="J113" s="15">
        <v>55</v>
      </c>
      <c r="K113" s="15">
        <v>34</v>
      </c>
      <c r="L113" s="15">
        <v>10</v>
      </c>
      <c r="M113" s="79">
        <v>33.659999999999997</v>
      </c>
      <c r="N113" s="101">
        <v>33.659999999999997</v>
      </c>
      <c r="O113" s="63">
        <v>2530</v>
      </c>
      <c r="P113" s="64">
        <f>Table224578910112345678910111213141516171819202122232425262728293031323334353637383940414243444546474849505152535455562857585960[[#This Row],[PEMBULATAN]]*O113</f>
        <v>85159.799999999988</v>
      </c>
    </row>
    <row r="114" spans="1:16" ht="26.25" customHeight="1" x14ac:dyDescent="0.2">
      <c r="A114" s="13"/>
      <c r="B114" s="73"/>
      <c r="C114" s="71" t="s">
        <v>7858</v>
      </c>
      <c r="D114" s="76" t="s">
        <v>69</v>
      </c>
      <c r="E114" s="12">
        <v>44500</v>
      </c>
      <c r="F114" s="74" t="s">
        <v>523</v>
      </c>
      <c r="G114" s="12">
        <v>44500</v>
      </c>
      <c r="H114" s="75" t="s">
        <v>7189</v>
      </c>
      <c r="I114" s="15">
        <v>44</v>
      </c>
      <c r="J114" s="15">
        <v>40</v>
      </c>
      <c r="K114" s="15">
        <v>18</v>
      </c>
      <c r="L114" s="15">
        <v>3</v>
      </c>
      <c r="M114" s="79">
        <v>7.92</v>
      </c>
      <c r="N114" s="101">
        <v>7.92</v>
      </c>
      <c r="O114" s="63">
        <v>2530</v>
      </c>
      <c r="P114" s="64">
        <f>Table224578910112345678910111213141516171819202122232425262728293031323334353637383940414243444546474849505152535455562857585960[[#This Row],[PEMBULATAN]]*O114</f>
        <v>20037.599999999999</v>
      </c>
    </row>
    <row r="115" spans="1:16" ht="26.25" customHeight="1" x14ac:dyDescent="0.2">
      <c r="A115" s="13"/>
      <c r="B115" s="73"/>
      <c r="C115" s="71" t="s">
        <v>7859</v>
      </c>
      <c r="D115" s="76" t="s">
        <v>69</v>
      </c>
      <c r="E115" s="12">
        <v>44500</v>
      </c>
      <c r="F115" s="74" t="s">
        <v>523</v>
      </c>
      <c r="G115" s="12">
        <v>44500</v>
      </c>
      <c r="H115" s="75" t="s">
        <v>7189</v>
      </c>
      <c r="I115" s="15">
        <v>103</v>
      </c>
      <c r="J115" s="15">
        <v>56</v>
      </c>
      <c r="K115" s="15">
        <v>35</v>
      </c>
      <c r="L115" s="15">
        <v>20</v>
      </c>
      <c r="M115" s="79">
        <v>50.47</v>
      </c>
      <c r="N115" s="101">
        <v>51</v>
      </c>
      <c r="O115" s="63">
        <v>2530</v>
      </c>
      <c r="P115" s="64">
        <f>Table224578910112345678910111213141516171819202122232425262728293031323334353637383940414243444546474849505152535455562857585960[[#This Row],[PEMBULATAN]]*O115</f>
        <v>129030</v>
      </c>
    </row>
    <row r="116" spans="1:16" ht="26.25" customHeight="1" x14ac:dyDescent="0.2">
      <c r="A116" s="13"/>
      <c r="B116" s="73"/>
      <c r="C116" s="71" t="s">
        <v>7860</v>
      </c>
      <c r="D116" s="76" t="s">
        <v>69</v>
      </c>
      <c r="E116" s="12">
        <v>44500</v>
      </c>
      <c r="F116" s="74" t="s">
        <v>523</v>
      </c>
      <c r="G116" s="12">
        <v>44500</v>
      </c>
      <c r="H116" s="75" t="s">
        <v>7189</v>
      </c>
      <c r="I116" s="15">
        <v>82</v>
      </c>
      <c r="J116" s="15">
        <v>62</v>
      </c>
      <c r="K116" s="15">
        <v>25</v>
      </c>
      <c r="L116" s="15">
        <v>12</v>
      </c>
      <c r="M116" s="79">
        <v>31.774999999999999</v>
      </c>
      <c r="N116" s="101">
        <v>31.774999999999999</v>
      </c>
      <c r="O116" s="63">
        <v>2530</v>
      </c>
      <c r="P116" s="64">
        <f>Table224578910112345678910111213141516171819202122232425262728293031323334353637383940414243444546474849505152535455562857585960[[#This Row],[PEMBULATAN]]*O116</f>
        <v>80390.75</v>
      </c>
    </row>
    <row r="117" spans="1:16" ht="26.25" customHeight="1" x14ac:dyDescent="0.2">
      <c r="A117" s="13"/>
      <c r="B117" s="73"/>
      <c r="C117" s="71" t="s">
        <v>7861</v>
      </c>
      <c r="D117" s="76" t="s">
        <v>69</v>
      </c>
      <c r="E117" s="12">
        <v>44500</v>
      </c>
      <c r="F117" s="74" t="s">
        <v>523</v>
      </c>
      <c r="G117" s="12">
        <v>44500</v>
      </c>
      <c r="H117" s="75" t="s">
        <v>7189</v>
      </c>
      <c r="I117" s="15">
        <v>58</v>
      </c>
      <c r="J117" s="15">
        <v>38</v>
      </c>
      <c r="K117" s="15">
        <v>20</v>
      </c>
      <c r="L117" s="15">
        <v>4</v>
      </c>
      <c r="M117" s="79">
        <v>11.02</v>
      </c>
      <c r="N117" s="101">
        <v>11.02</v>
      </c>
      <c r="O117" s="63">
        <v>2530</v>
      </c>
      <c r="P117" s="64">
        <f>Table224578910112345678910111213141516171819202122232425262728293031323334353637383940414243444546474849505152535455562857585960[[#This Row],[PEMBULATAN]]*O117</f>
        <v>27880.6</v>
      </c>
    </row>
    <row r="118" spans="1:16" ht="26.25" customHeight="1" x14ac:dyDescent="0.2">
      <c r="A118" s="13"/>
      <c r="B118" s="73"/>
      <c r="C118" s="71" t="s">
        <v>7862</v>
      </c>
      <c r="D118" s="76" t="s">
        <v>69</v>
      </c>
      <c r="E118" s="12">
        <v>44500</v>
      </c>
      <c r="F118" s="74" t="s">
        <v>523</v>
      </c>
      <c r="G118" s="12">
        <v>44500</v>
      </c>
      <c r="H118" s="75" t="s">
        <v>7189</v>
      </c>
      <c r="I118" s="15">
        <v>100</v>
      </c>
      <c r="J118" s="15">
        <v>57</v>
      </c>
      <c r="K118" s="15">
        <v>27</v>
      </c>
      <c r="L118" s="15">
        <v>9</v>
      </c>
      <c r="M118" s="79">
        <v>38.475000000000001</v>
      </c>
      <c r="N118" s="101">
        <v>39</v>
      </c>
      <c r="O118" s="63">
        <v>2530</v>
      </c>
      <c r="P118" s="64">
        <f>Table224578910112345678910111213141516171819202122232425262728293031323334353637383940414243444546474849505152535455562857585960[[#This Row],[PEMBULATAN]]*O118</f>
        <v>98670</v>
      </c>
    </row>
    <row r="119" spans="1:16" ht="26.25" customHeight="1" x14ac:dyDescent="0.2">
      <c r="A119" s="13"/>
      <c r="B119" s="73"/>
      <c r="C119" s="71" t="s">
        <v>7863</v>
      </c>
      <c r="D119" s="76" t="s">
        <v>69</v>
      </c>
      <c r="E119" s="12">
        <v>44500</v>
      </c>
      <c r="F119" s="74" t="s">
        <v>523</v>
      </c>
      <c r="G119" s="12">
        <v>44500</v>
      </c>
      <c r="H119" s="75" t="s">
        <v>7189</v>
      </c>
      <c r="I119" s="15">
        <v>44</v>
      </c>
      <c r="J119" s="15">
        <v>40</v>
      </c>
      <c r="K119" s="15">
        <v>16</v>
      </c>
      <c r="L119" s="15">
        <v>5</v>
      </c>
      <c r="M119" s="79">
        <v>7.04</v>
      </c>
      <c r="N119" s="101">
        <v>7.04</v>
      </c>
      <c r="O119" s="63">
        <v>2530</v>
      </c>
      <c r="P119" s="64">
        <f>Table224578910112345678910111213141516171819202122232425262728293031323334353637383940414243444546474849505152535455562857585960[[#This Row],[PEMBULATAN]]*O119</f>
        <v>17811.2</v>
      </c>
    </row>
    <row r="120" spans="1:16" ht="26.25" customHeight="1" x14ac:dyDescent="0.2">
      <c r="A120" s="13"/>
      <c r="B120" s="73"/>
      <c r="C120" s="71" t="s">
        <v>7864</v>
      </c>
      <c r="D120" s="76" t="s">
        <v>69</v>
      </c>
      <c r="E120" s="12">
        <v>44500</v>
      </c>
      <c r="F120" s="74" t="s">
        <v>523</v>
      </c>
      <c r="G120" s="12">
        <v>44500</v>
      </c>
      <c r="H120" s="75" t="s">
        <v>7189</v>
      </c>
      <c r="I120" s="15">
        <v>62</v>
      </c>
      <c r="J120" s="15">
        <v>42</v>
      </c>
      <c r="K120" s="15">
        <v>29</v>
      </c>
      <c r="L120" s="15">
        <v>20</v>
      </c>
      <c r="M120" s="79">
        <v>18.879000000000001</v>
      </c>
      <c r="N120" s="101">
        <v>20</v>
      </c>
      <c r="O120" s="63">
        <v>2530</v>
      </c>
      <c r="P120" s="64">
        <f>Table224578910112345678910111213141516171819202122232425262728293031323334353637383940414243444546474849505152535455562857585960[[#This Row],[PEMBULATAN]]*O120</f>
        <v>50600</v>
      </c>
    </row>
    <row r="121" spans="1:16" ht="26.25" customHeight="1" x14ac:dyDescent="0.2">
      <c r="A121" s="13"/>
      <c r="B121" s="73"/>
      <c r="C121" s="71" t="s">
        <v>7865</v>
      </c>
      <c r="D121" s="76" t="s">
        <v>69</v>
      </c>
      <c r="E121" s="12">
        <v>44500</v>
      </c>
      <c r="F121" s="74" t="s">
        <v>523</v>
      </c>
      <c r="G121" s="12">
        <v>44500</v>
      </c>
      <c r="H121" s="75" t="s">
        <v>7189</v>
      </c>
      <c r="I121" s="15">
        <v>38</v>
      </c>
      <c r="J121" s="15">
        <v>28</v>
      </c>
      <c r="K121" s="15">
        <v>28</v>
      </c>
      <c r="L121" s="15">
        <v>4</v>
      </c>
      <c r="M121" s="79">
        <v>7.4480000000000004</v>
      </c>
      <c r="N121" s="101">
        <v>8</v>
      </c>
      <c r="O121" s="63">
        <v>2530</v>
      </c>
      <c r="P121" s="64">
        <f>Table224578910112345678910111213141516171819202122232425262728293031323334353637383940414243444546474849505152535455562857585960[[#This Row],[PEMBULATAN]]*O121</f>
        <v>20240</v>
      </c>
    </row>
    <row r="122" spans="1:16" ht="26.25" customHeight="1" x14ac:dyDescent="0.2">
      <c r="A122" s="13"/>
      <c r="B122" s="73"/>
      <c r="C122" s="71" t="s">
        <v>7866</v>
      </c>
      <c r="D122" s="76" t="s">
        <v>69</v>
      </c>
      <c r="E122" s="12">
        <v>44500</v>
      </c>
      <c r="F122" s="74" t="s">
        <v>523</v>
      </c>
      <c r="G122" s="12">
        <v>44500</v>
      </c>
      <c r="H122" s="75" t="s">
        <v>7189</v>
      </c>
      <c r="I122" s="15">
        <v>88</v>
      </c>
      <c r="J122" s="15">
        <v>46</v>
      </c>
      <c r="K122" s="15">
        <v>25</v>
      </c>
      <c r="L122" s="15">
        <v>6</v>
      </c>
      <c r="M122" s="79">
        <v>25.3</v>
      </c>
      <c r="N122" s="101">
        <v>25.3</v>
      </c>
      <c r="O122" s="63">
        <v>2530</v>
      </c>
      <c r="P122" s="64">
        <f>Table224578910112345678910111213141516171819202122232425262728293031323334353637383940414243444546474849505152535455562857585960[[#This Row],[PEMBULATAN]]*O122</f>
        <v>64009</v>
      </c>
    </row>
    <row r="123" spans="1:16" ht="26.25" customHeight="1" x14ac:dyDescent="0.2">
      <c r="A123" s="13"/>
      <c r="B123" s="73"/>
      <c r="C123" s="71" t="s">
        <v>7867</v>
      </c>
      <c r="D123" s="76" t="s">
        <v>69</v>
      </c>
      <c r="E123" s="12">
        <v>44500</v>
      </c>
      <c r="F123" s="74" t="s">
        <v>523</v>
      </c>
      <c r="G123" s="12">
        <v>44500</v>
      </c>
      <c r="H123" s="75" t="s">
        <v>7189</v>
      </c>
      <c r="I123" s="15">
        <v>130</v>
      </c>
      <c r="J123" s="15">
        <v>18</v>
      </c>
      <c r="K123" s="15">
        <v>10</v>
      </c>
      <c r="L123" s="15">
        <v>4</v>
      </c>
      <c r="M123" s="79">
        <v>5.85</v>
      </c>
      <c r="N123" s="101">
        <v>5.85</v>
      </c>
      <c r="O123" s="63">
        <v>2530</v>
      </c>
      <c r="P123" s="64">
        <f>Table224578910112345678910111213141516171819202122232425262728293031323334353637383940414243444546474849505152535455562857585960[[#This Row],[PEMBULATAN]]*O123</f>
        <v>14800.5</v>
      </c>
    </row>
    <row r="124" spans="1:16" ht="26.25" customHeight="1" x14ac:dyDescent="0.2">
      <c r="A124" s="13"/>
      <c r="B124" s="73"/>
      <c r="C124" s="71" t="s">
        <v>7868</v>
      </c>
      <c r="D124" s="76" t="s">
        <v>69</v>
      </c>
      <c r="E124" s="12">
        <v>44500</v>
      </c>
      <c r="F124" s="74" t="s">
        <v>523</v>
      </c>
      <c r="G124" s="12">
        <v>44500</v>
      </c>
      <c r="H124" s="75" t="s">
        <v>7189</v>
      </c>
      <c r="I124" s="15">
        <v>80</v>
      </c>
      <c r="J124" s="15">
        <v>64</v>
      </c>
      <c r="K124" s="15">
        <v>15</v>
      </c>
      <c r="L124" s="15">
        <v>7</v>
      </c>
      <c r="M124" s="79">
        <v>19.2</v>
      </c>
      <c r="N124" s="101">
        <v>19.2</v>
      </c>
      <c r="O124" s="63">
        <v>2530</v>
      </c>
      <c r="P124" s="64">
        <f>Table224578910112345678910111213141516171819202122232425262728293031323334353637383940414243444546474849505152535455562857585960[[#This Row],[PEMBULATAN]]*O124</f>
        <v>48576</v>
      </c>
    </row>
    <row r="125" spans="1:16" ht="26.25" customHeight="1" x14ac:dyDescent="0.2">
      <c r="A125" s="13"/>
      <c r="B125" s="73"/>
      <c r="C125" s="71" t="s">
        <v>7869</v>
      </c>
      <c r="D125" s="76" t="s">
        <v>69</v>
      </c>
      <c r="E125" s="12">
        <v>44500</v>
      </c>
      <c r="F125" s="74" t="s">
        <v>523</v>
      </c>
      <c r="G125" s="12">
        <v>44500</v>
      </c>
      <c r="H125" s="75" t="s">
        <v>7189</v>
      </c>
      <c r="I125" s="15">
        <v>116</v>
      </c>
      <c r="J125" s="15">
        <v>23</v>
      </c>
      <c r="K125" s="15">
        <v>6</v>
      </c>
      <c r="L125" s="15">
        <v>3</v>
      </c>
      <c r="M125" s="79">
        <v>4.0019999999999998</v>
      </c>
      <c r="N125" s="101">
        <v>4.0019999999999998</v>
      </c>
      <c r="O125" s="63">
        <v>2530</v>
      </c>
      <c r="P125" s="64">
        <f>Table224578910112345678910111213141516171819202122232425262728293031323334353637383940414243444546474849505152535455562857585960[[#This Row],[PEMBULATAN]]*O125</f>
        <v>10125.06</v>
      </c>
    </row>
    <row r="126" spans="1:16" ht="26.25" customHeight="1" x14ac:dyDescent="0.2">
      <c r="A126" s="13"/>
      <c r="B126" s="73"/>
      <c r="C126" s="71" t="s">
        <v>7870</v>
      </c>
      <c r="D126" s="76" t="s">
        <v>69</v>
      </c>
      <c r="E126" s="12">
        <v>44500</v>
      </c>
      <c r="F126" s="74" t="s">
        <v>523</v>
      </c>
      <c r="G126" s="12">
        <v>44500</v>
      </c>
      <c r="H126" s="75" t="s">
        <v>7189</v>
      </c>
      <c r="I126" s="15">
        <v>74</v>
      </c>
      <c r="J126" s="15">
        <v>46</v>
      </c>
      <c r="K126" s="15">
        <v>24</v>
      </c>
      <c r="L126" s="15">
        <v>14</v>
      </c>
      <c r="M126" s="79">
        <v>20.423999999999999</v>
      </c>
      <c r="N126" s="101">
        <v>21</v>
      </c>
      <c r="O126" s="63">
        <v>2530</v>
      </c>
      <c r="P126" s="64">
        <f>Table224578910112345678910111213141516171819202122232425262728293031323334353637383940414243444546474849505152535455562857585960[[#This Row],[PEMBULATAN]]*O126</f>
        <v>53130</v>
      </c>
    </row>
    <row r="127" spans="1:16" ht="26.25" customHeight="1" x14ac:dyDescent="0.2">
      <c r="A127" s="13"/>
      <c r="B127" s="73"/>
      <c r="C127" s="71" t="s">
        <v>7871</v>
      </c>
      <c r="D127" s="76" t="s">
        <v>69</v>
      </c>
      <c r="E127" s="12">
        <v>44500</v>
      </c>
      <c r="F127" s="74" t="s">
        <v>523</v>
      </c>
      <c r="G127" s="12">
        <v>44500</v>
      </c>
      <c r="H127" s="75" t="s">
        <v>7189</v>
      </c>
      <c r="I127" s="15">
        <v>45</v>
      </c>
      <c r="J127" s="15">
        <v>48</v>
      </c>
      <c r="K127" s="15">
        <v>20</v>
      </c>
      <c r="L127" s="15">
        <v>10</v>
      </c>
      <c r="M127" s="79">
        <v>10.8</v>
      </c>
      <c r="N127" s="101">
        <v>10.8</v>
      </c>
      <c r="O127" s="63">
        <v>2530</v>
      </c>
      <c r="P127" s="64">
        <f>Table224578910112345678910111213141516171819202122232425262728293031323334353637383940414243444546474849505152535455562857585960[[#This Row],[PEMBULATAN]]*O127</f>
        <v>27324</v>
      </c>
    </row>
    <row r="128" spans="1:16" ht="26.25" customHeight="1" x14ac:dyDescent="0.2">
      <c r="A128" s="13"/>
      <c r="B128" s="73"/>
      <c r="C128" s="71" t="s">
        <v>7872</v>
      </c>
      <c r="D128" s="76" t="s">
        <v>69</v>
      </c>
      <c r="E128" s="12">
        <v>44500</v>
      </c>
      <c r="F128" s="74" t="s">
        <v>523</v>
      </c>
      <c r="G128" s="12">
        <v>44500</v>
      </c>
      <c r="H128" s="75" t="s">
        <v>7189</v>
      </c>
      <c r="I128" s="15">
        <v>115</v>
      </c>
      <c r="J128" s="15">
        <v>33</v>
      </c>
      <c r="K128" s="15">
        <v>8</v>
      </c>
      <c r="L128" s="15">
        <v>3</v>
      </c>
      <c r="M128" s="79">
        <v>7.59</v>
      </c>
      <c r="N128" s="101">
        <v>7.59</v>
      </c>
      <c r="O128" s="63">
        <v>2530</v>
      </c>
      <c r="P128" s="64">
        <f>Table224578910112345678910111213141516171819202122232425262728293031323334353637383940414243444546474849505152535455562857585960[[#This Row],[PEMBULATAN]]*O128</f>
        <v>19202.7</v>
      </c>
    </row>
    <row r="129" spans="1:16" ht="26.25" customHeight="1" x14ac:dyDescent="0.2">
      <c r="A129" s="13"/>
      <c r="B129" s="73"/>
      <c r="C129" s="71" t="s">
        <v>7873</v>
      </c>
      <c r="D129" s="76" t="s">
        <v>69</v>
      </c>
      <c r="E129" s="12">
        <v>44500</v>
      </c>
      <c r="F129" s="74" t="s">
        <v>523</v>
      </c>
      <c r="G129" s="12">
        <v>44500</v>
      </c>
      <c r="H129" s="75" t="s">
        <v>7189</v>
      </c>
      <c r="I129" s="15">
        <v>27</v>
      </c>
      <c r="J129" s="15">
        <v>25</v>
      </c>
      <c r="K129" s="15">
        <v>20</v>
      </c>
      <c r="L129" s="15">
        <v>6</v>
      </c>
      <c r="M129" s="79">
        <v>3.375</v>
      </c>
      <c r="N129" s="101">
        <v>6</v>
      </c>
      <c r="O129" s="63">
        <v>2530</v>
      </c>
      <c r="P129" s="64">
        <f>Table224578910112345678910111213141516171819202122232425262728293031323334353637383940414243444546474849505152535455562857585960[[#This Row],[PEMBULATAN]]*O129</f>
        <v>15180</v>
      </c>
    </row>
    <row r="130" spans="1:16" ht="26.25" customHeight="1" x14ac:dyDescent="0.2">
      <c r="A130" s="13"/>
      <c r="B130" s="73"/>
      <c r="C130" s="71" t="s">
        <v>7874</v>
      </c>
      <c r="D130" s="76" t="s">
        <v>69</v>
      </c>
      <c r="E130" s="12">
        <v>44500</v>
      </c>
      <c r="F130" s="74" t="s">
        <v>523</v>
      </c>
      <c r="G130" s="12">
        <v>44500</v>
      </c>
      <c r="H130" s="75" t="s">
        <v>7189</v>
      </c>
      <c r="I130" s="15">
        <v>80</v>
      </c>
      <c r="J130" s="15">
        <v>35</v>
      </c>
      <c r="K130" s="15">
        <v>26</v>
      </c>
      <c r="L130" s="15">
        <v>14</v>
      </c>
      <c r="M130" s="79">
        <v>18.2</v>
      </c>
      <c r="N130" s="101">
        <v>18.2</v>
      </c>
      <c r="O130" s="63">
        <v>2530</v>
      </c>
      <c r="P130" s="64">
        <f>Table224578910112345678910111213141516171819202122232425262728293031323334353637383940414243444546474849505152535455562857585960[[#This Row],[PEMBULATAN]]*O130</f>
        <v>46046</v>
      </c>
    </row>
    <row r="131" spans="1:16" ht="26.25" customHeight="1" x14ac:dyDescent="0.2">
      <c r="A131" s="13"/>
      <c r="B131" s="73"/>
      <c r="C131" s="71" t="s">
        <v>7875</v>
      </c>
      <c r="D131" s="76" t="s">
        <v>69</v>
      </c>
      <c r="E131" s="12">
        <v>44500</v>
      </c>
      <c r="F131" s="74" t="s">
        <v>523</v>
      </c>
      <c r="G131" s="12">
        <v>44500</v>
      </c>
      <c r="H131" s="75" t="s">
        <v>7189</v>
      </c>
      <c r="I131" s="15">
        <v>40</v>
      </c>
      <c r="J131" s="15">
        <v>35</v>
      </c>
      <c r="K131" s="15">
        <v>27</v>
      </c>
      <c r="L131" s="15">
        <v>5</v>
      </c>
      <c r="M131" s="79">
        <v>9.4499999999999993</v>
      </c>
      <c r="N131" s="101">
        <v>10</v>
      </c>
      <c r="O131" s="63">
        <v>2530</v>
      </c>
      <c r="P131" s="64">
        <f>Table224578910112345678910111213141516171819202122232425262728293031323334353637383940414243444546474849505152535455562857585960[[#This Row],[PEMBULATAN]]*O131</f>
        <v>25300</v>
      </c>
    </row>
    <row r="132" spans="1:16" ht="26.25" customHeight="1" x14ac:dyDescent="0.2">
      <c r="A132" s="13"/>
      <c r="B132" s="73"/>
      <c r="C132" s="71" t="s">
        <v>7876</v>
      </c>
      <c r="D132" s="76" t="s">
        <v>69</v>
      </c>
      <c r="E132" s="12">
        <v>44500</v>
      </c>
      <c r="F132" s="74" t="s">
        <v>523</v>
      </c>
      <c r="G132" s="12">
        <v>44500</v>
      </c>
      <c r="H132" s="75" t="s">
        <v>7189</v>
      </c>
      <c r="I132" s="15">
        <v>35</v>
      </c>
      <c r="J132" s="15">
        <v>27</v>
      </c>
      <c r="K132" s="15">
        <v>18</v>
      </c>
      <c r="L132" s="15">
        <v>4</v>
      </c>
      <c r="M132" s="79">
        <v>4.2525000000000004</v>
      </c>
      <c r="N132" s="101">
        <v>4.2525000000000004</v>
      </c>
      <c r="O132" s="63">
        <v>2530</v>
      </c>
      <c r="P132" s="64">
        <f>Table224578910112345678910111213141516171819202122232425262728293031323334353637383940414243444546474849505152535455562857585960[[#This Row],[PEMBULATAN]]*O132</f>
        <v>10758.825000000001</v>
      </c>
    </row>
    <row r="133" spans="1:16" ht="26.25" customHeight="1" x14ac:dyDescent="0.2">
      <c r="A133" s="13"/>
      <c r="B133" s="73"/>
      <c r="C133" s="71" t="s">
        <v>7877</v>
      </c>
      <c r="D133" s="76" t="s">
        <v>69</v>
      </c>
      <c r="E133" s="12">
        <v>44500</v>
      </c>
      <c r="F133" s="74" t="s">
        <v>523</v>
      </c>
      <c r="G133" s="12">
        <v>44500</v>
      </c>
      <c r="H133" s="75" t="s">
        <v>7189</v>
      </c>
      <c r="I133" s="15">
        <v>84</v>
      </c>
      <c r="J133" s="15">
        <v>62</v>
      </c>
      <c r="K133" s="15">
        <v>35</v>
      </c>
      <c r="L133" s="15">
        <v>25</v>
      </c>
      <c r="M133" s="79">
        <v>45.57</v>
      </c>
      <c r="N133" s="101">
        <v>45.57</v>
      </c>
      <c r="O133" s="63">
        <v>2530</v>
      </c>
      <c r="P133" s="64">
        <f>Table224578910112345678910111213141516171819202122232425262728293031323334353637383940414243444546474849505152535455562857585960[[#This Row],[PEMBULATAN]]*O133</f>
        <v>115292.1</v>
      </c>
    </row>
    <row r="134" spans="1:16" ht="26.25" customHeight="1" x14ac:dyDescent="0.2">
      <c r="A134" s="13"/>
      <c r="B134" s="73"/>
      <c r="C134" s="71" t="s">
        <v>7878</v>
      </c>
      <c r="D134" s="76" t="s">
        <v>69</v>
      </c>
      <c r="E134" s="12">
        <v>44500</v>
      </c>
      <c r="F134" s="74" t="s">
        <v>523</v>
      </c>
      <c r="G134" s="12">
        <v>44500</v>
      </c>
      <c r="H134" s="75" t="s">
        <v>7189</v>
      </c>
      <c r="I134" s="15">
        <v>40</v>
      </c>
      <c r="J134" s="15">
        <v>32</v>
      </c>
      <c r="K134" s="15">
        <v>24</v>
      </c>
      <c r="L134" s="15">
        <v>12</v>
      </c>
      <c r="M134" s="79">
        <v>7.68</v>
      </c>
      <c r="N134" s="101">
        <v>12</v>
      </c>
      <c r="O134" s="63">
        <v>2530</v>
      </c>
      <c r="P134" s="64">
        <f>Table224578910112345678910111213141516171819202122232425262728293031323334353637383940414243444546474849505152535455562857585960[[#This Row],[PEMBULATAN]]*O134</f>
        <v>30360</v>
      </c>
    </row>
    <row r="135" spans="1:16" ht="26.25" customHeight="1" x14ac:dyDescent="0.2">
      <c r="A135" s="13"/>
      <c r="B135" s="106"/>
      <c r="C135" s="71" t="s">
        <v>7879</v>
      </c>
      <c r="D135" s="76" t="s">
        <v>69</v>
      </c>
      <c r="E135" s="12">
        <v>44500</v>
      </c>
      <c r="F135" s="74" t="s">
        <v>523</v>
      </c>
      <c r="G135" s="12">
        <v>44500</v>
      </c>
      <c r="H135" s="75" t="s">
        <v>7189</v>
      </c>
      <c r="I135" s="15">
        <v>58</v>
      </c>
      <c r="J135" s="15">
        <v>36</v>
      </c>
      <c r="K135" s="15">
        <v>17</v>
      </c>
      <c r="L135" s="15">
        <v>4</v>
      </c>
      <c r="M135" s="79">
        <v>8.8740000000000006</v>
      </c>
      <c r="N135" s="101">
        <v>8.8740000000000006</v>
      </c>
      <c r="O135" s="63">
        <v>2530</v>
      </c>
      <c r="P135" s="64">
        <f>Table224578910112345678910111213141516171819202122232425262728293031323334353637383940414243444546474849505152535455562857585960[[#This Row],[PEMBULATAN]]*O135</f>
        <v>22451.22</v>
      </c>
    </row>
    <row r="136" spans="1:16" ht="26.25" customHeight="1" x14ac:dyDescent="0.2">
      <c r="A136" s="13"/>
      <c r="B136" s="73" t="s">
        <v>7880</v>
      </c>
      <c r="C136" s="71" t="s">
        <v>7881</v>
      </c>
      <c r="D136" s="76" t="s">
        <v>69</v>
      </c>
      <c r="E136" s="12">
        <v>44500</v>
      </c>
      <c r="F136" s="74" t="s">
        <v>523</v>
      </c>
      <c r="G136" s="12">
        <v>44500</v>
      </c>
      <c r="H136" s="75" t="s">
        <v>7189</v>
      </c>
      <c r="I136" s="15">
        <v>44</v>
      </c>
      <c r="J136" s="15">
        <v>35</v>
      </c>
      <c r="K136" s="15">
        <v>33</v>
      </c>
      <c r="L136" s="15">
        <v>7</v>
      </c>
      <c r="M136" s="79">
        <v>12.705</v>
      </c>
      <c r="N136" s="101">
        <v>12.705</v>
      </c>
      <c r="O136" s="63">
        <v>2530</v>
      </c>
      <c r="P136" s="64">
        <f>Table224578910112345678910111213141516171819202122232425262728293031323334353637383940414243444546474849505152535455562857585960[[#This Row],[PEMBULATAN]]*O136</f>
        <v>32143.65</v>
      </c>
    </row>
    <row r="137" spans="1:16" ht="26.25" customHeight="1" x14ac:dyDescent="0.2">
      <c r="A137" s="13"/>
      <c r="B137" s="73"/>
      <c r="C137" s="71" t="s">
        <v>7882</v>
      </c>
      <c r="D137" s="76" t="s">
        <v>69</v>
      </c>
      <c r="E137" s="12">
        <v>44500</v>
      </c>
      <c r="F137" s="74" t="s">
        <v>523</v>
      </c>
      <c r="G137" s="12">
        <v>44500</v>
      </c>
      <c r="H137" s="75" t="s">
        <v>7189</v>
      </c>
      <c r="I137" s="15">
        <v>54</v>
      </c>
      <c r="J137" s="15">
        <v>40</v>
      </c>
      <c r="K137" s="15">
        <v>33</v>
      </c>
      <c r="L137" s="15">
        <v>11</v>
      </c>
      <c r="M137" s="79">
        <v>17.82</v>
      </c>
      <c r="N137" s="101">
        <v>17.82</v>
      </c>
      <c r="O137" s="63">
        <v>2530</v>
      </c>
      <c r="P137" s="64">
        <f>Table224578910112345678910111213141516171819202122232425262728293031323334353637383940414243444546474849505152535455562857585960[[#This Row],[PEMBULATAN]]*O137</f>
        <v>45084.6</v>
      </c>
    </row>
    <row r="138" spans="1:16" ht="26.25" customHeight="1" x14ac:dyDescent="0.2">
      <c r="A138" s="13"/>
      <c r="B138" s="73"/>
      <c r="C138" s="71" t="s">
        <v>7883</v>
      </c>
      <c r="D138" s="76" t="s">
        <v>69</v>
      </c>
      <c r="E138" s="12">
        <v>44500</v>
      </c>
      <c r="F138" s="74" t="s">
        <v>523</v>
      </c>
      <c r="G138" s="12">
        <v>44500</v>
      </c>
      <c r="H138" s="75" t="s">
        <v>7189</v>
      </c>
      <c r="I138" s="15">
        <v>48</v>
      </c>
      <c r="J138" s="15">
        <v>46</v>
      </c>
      <c r="K138" s="15">
        <v>18</v>
      </c>
      <c r="L138" s="15">
        <v>11</v>
      </c>
      <c r="M138" s="79">
        <v>9.9359999999999999</v>
      </c>
      <c r="N138" s="101">
        <v>11</v>
      </c>
      <c r="O138" s="63">
        <v>2530</v>
      </c>
      <c r="P138" s="64">
        <f>Table224578910112345678910111213141516171819202122232425262728293031323334353637383940414243444546474849505152535455562857585960[[#This Row],[PEMBULATAN]]*O138</f>
        <v>27830</v>
      </c>
    </row>
    <row r="139" spans="1:16" ht="26.25" customHeight="1" x14ac:dyDescent="0.2">
      <c r="A139" s="13"/>
      <c r="B139" s="73"/>
      <c r="C139" s="71" t="s">
        <v>7884</v>
      </c>
      <c r="D139" s="76" t="s">
        <v>69</v>
      </c>
      <c r="E139" s="12">
        <v>44500</v>
      </c>
      <c r="F139" s="74" t="s">
        <v>523</v>
      </c>
      <c r="G139" s="12">
        <v>44500</v>
      </c>
      <c r="H139" s="75" t="s">
        <v>7189</v>
      </c>
      <c r="I139" s="15">
        <v>32</v>
      </c>
      <c r="J139" s="15">
        <v>35</v>
      </c>
      <c r="K139" s="15">
        <v>12</v>
      </c>
      <c r="L139" s="15">
        <v>2</v>
      </c>
      <c r="M139" s="79">
        <v>3.36</v>
      </c>
      <c r="N139" s="101">
        <v>4</v>
      </c>
      <c r="O139" s="63">
        <v>2530</v>
      </c>
      <c r="P139" s="64">
        <f>Table224578910112345678910111213141516171819202122232425262728293031323334353637383940414243444546474849505152535455562857585960[[#This Row],[PEMBULATAN]]*O139</f>
        <v>10120</v>
      </c>
    </row>
    <row r="140" spans="1:16" ht="26.25" customHeight="1" x14ac:dyDescent="0.2">
      <c r="A140" s="13"/>
      <c r="B140" s="73"/>
      <c r="C140" s="71" t="s">
        <v>7885</v>
      </c>
      <c r="D140" s="76" t="s">
        <v>69</v>
      </c>
      <c r="E140" s="12">
        <v>44500</v>
      </c>
      <c r="F140" s="74" t="s">
        <v>523</v>
      </c>
      <c r="G140" s="12">
        <v>44500</v>
      </c>
      <c r="H140" s="75" t="s">
        <v>7189</v>
      </c>
      <c r="I140" s="15">
        <v>74</v>
      </c>
      <c r="J140" s="15">
        <v>35</v>
      </c>
      <c r="K140" s="15">
        <v>12</v>
      </c>
      <c r="L140" s="15">
        <v>3</v>
      </c>
      <c r="M140" s="79">
        <v>7.77</v>
      </c>
      <c r="N140" s="101">
        <v>7.77</v>
      </c>
      <c r="O140" s="63">
        <v>2530</v>
      </c>
      <c r="P140" s="64">
        <f>Table224578910112345678910111213141516171819202122232425262728293031323334353637383940414243444546474849505152535455562857585960[[#This Row],[PEMBULATAN]]*O140</f>
        <v>19658.099999999999</v>
      </c>
    </row>
    <row r="141" spans="1:16" ht="26.25" customHeight="1" x14ac:dyDescent="0.2">
      <c r="A141" s="13"/>
      <c r="B141" s="73"/>
      <c r="C141" s="71" t="s">
        <v>7886</v>
      </c>
      <c r="D141" s="76" t="s">
        <v>69</v>
      </c>
      <c r="E141" s="12">
        <v>44500</v>
      </c>
      <c r="F141" s="74" t="s">
        <v>523</v>
      </c>
      <c r="G141" s="12">
        <v>44500</v>
      </c>
      <c r="H141" s="75" t="s">
        <v>7189</v>
      </c>
      <c r="I141" s="15">
        <v>71</v>
      </c>
      <c r="J141" s="15">
        <v>59</v>
      </c>
      <c r="K141" s="15">
        <v>30</v>
      </c>
      <c r="L141" s="15">
        <v>15</v>
      </c>
      <c r="M141" s="79">
        <v>31.4175</v>
      </c>
      <c r="N141" s="101">
        <v>32</v>
      </c>
      <c r="O141" s="63">
        <v>2530</v>
      </c>
      <c r="P141" s="64">
        <f>Table224578910112345678910111213141516171819202122232425262728293031323334353637383940414243444546474849505152535455562857585960[[#This Row],[PEMBULATAN]]*O141</f>
        <v>80960</v>
      </c>
    </row>
    <row r="142" spans="1:16" ht="26.25" customHeight="1" x14ac:dyDescent="0.2">
      <c r="A142" s="13"/>
      <c r="B142" s="73"/>
      <c r="C142" s="71" t="s">
        <v>7887</v>
      </c>
      <c r="D142" s="76" t="s">
        <v>69</v>
      </c>
      <c r="E142" s="12">
        <v>44500</v>
      </c>
      <c r="F142" s="74" t="s">
        <v>523</v>
      </c>
      <c r="G142" s="12">
        <v>44500</v>
      </c>
      <c r="H142" s="75" t="s">
        <v>7189</v>
      </c>
      <c r="I142" s="15">
        <v>45</v>
      </c>
      <c r="J142" s="15">
        <v>42</v>
      </c>
      <c r="K142" s="15">
        <v>47</v>
      </c>
      <c r="L142" s="15">
        <v>13</v>
      </c>
      <c r="M142" s="79">
        <v>22.2075</v>
      </c>
      <c r="N142" s="101">
        <v>22.2075</v>
      </c>
      <c r="O142" s="63">
        <v>2530</v>
      </c>
      <c r="P142" s="64">
        <f>Table224578910112345678910111213141516171819202122232425262728293031323334353637383940414243444546474849505152535455562857585960[[#This Row],[PEMBULATAN]]*O142</f>
        <v>56184.974999999999</v>
      </c>
    </row>
    <row r="143" spans="1:16" ht="26.25" customHeight="1" x14ac:dyDescent="0.2">
      <c r="A143" s="13"/>
      <c r="B143" s="73"/>
      <c r="C143" s="71" t="s">
        <v>7888</v>
      </c>
      <c r="D143" s="76" t="s">
        <v>69</v>
      </c>
      <c r="E143" s="12">
        <v>44500</v>
      </c>
      <c r="F143" s="74" t="s">
        <v>523</v>
      </c>
      <c r="G143" s="12">
        <v>44500</v>
      </c>
      <c r="H143" s="75" t="s">
        <v>7189</v>
      </c>
      <c r="I143" s="15">
        <v>44</v>
      </c>
      <c r="J143" s="15">
        <v>35</v>
      </c>
      <c r="K143" s="15">
        <v>17</v>
      </c>
      <c r="L143" s="15">
        <v>2</v>
      </c>
      <c r="M143" s="79">
        <v>6.5449999999999999</v>
      </c>
      <c r="N143" s="101">
        <v>6.5449999999999999</v>
      </c>
      <c r="O143" s="63">
        <v>2530</v>
      </c>
      <c r="P143" s="64">
        <f>Table224578910112345678910111213141516171819202122232425262728293031323334353637383940414243444546474849505152535455562857585960[[#This Row],[PEMBULATAN]]*O143</f>
        <v>16558.849999999999</v>
      </c>
    </row>
    <row r="144" spans="1:16" ht="26.25" customHeight="1" x14ac:dyDescent="0.2">
      <c r="A144" s="13"/>
      <c r="B144" s="73"/>
      <c r="C144" s="71" t="s">
        <v>7889</v>
      </c>
      <c r="D144" s="76" t="s">
        <v>69</v>
      </c>
      <c r="E144" s="12">
        <v>44500</v>
      </c>
      <c r="F144" s="74" t="s">
        <v>523</v>
      </c>
      <c r="G144" s="12">
        <v>44500</v>
      </c>
      <c r="H144" s="75" t="s">
        <v>7189</v>
      </c>
      <c r="I144" s="15">
        <v>61</v>
      </c>
      <c r="J144" s="15">
        <v>48</v>
      </c>
      <c r="K144" s="15">
        <v>20</v>
      </c>
      <c r="L144" s="15">
        <v>3</v>
      </c>
      <c r="M144" s="79">
        <v>14.64</v>
      </c>
      <c r="N144" s="101">
        <v>14.64</v>
      </c>
      <c r="O144" s="63">
        <v>2530</v>
      </c>
      <c r="P144" s="64">
        <f>Table224578910112345678910111213141516171819202122232425262728293031323334353637383940414243444546474849505152535455562857585960[[#This Row],[PEMBULATAN]]*O144</f>
        <v>37039.200000000004</v>
      </c>
    </row>
    <row r="145" spans="1:16" ht="26.25" customHeight="1" x14ac:dyDescent="0.2">
      <c r="A145" s="13"/>
      <c r="B145" s="106"/>
      <c r="C145" s="71" t="s">
        <v>7890</v>
      </c>
      <c r="D145" s="76" t="s">
        <v>69</v>
      </c>
      <c r="E145" s="12">
        <v>44500</v>
      </c>
      <c r="F145" s="74" t="s">
        <v>523</v>
      </c>
      <c r="G145" s="12">
        <v>44500</v>
      </c>
      <c r="H145" s="75" t="s">
        <v>7189</v>
      </c>
      <c r="I145" s="15">
        <v>110</v>
      </c>
      <c r="J145" s="15">
        <v>43</v>
      </c>
      <c r="K145" s="15">
        <v>21</v>
      </c>
      <c r="L145" s="15">
        <v>21</v>
      </c>
      <c r="M145" s="79">
        <v>24.8325</v>
      </c>
      <c r="N145" s="101">
        <v>24.8325</v>
      </c>
      <c r="O145" s="63">
        <v>2530</v>
      </c>
      <c r="P145" s="64">
        <f>Table224578910112345678910111213141516171819202122232425262728293031323334353637383940414243444546474849505152535455562857585960[[#This Row],[PEMBULATAN]]*O145</f>
        <v>62826.224999999999</v>
      </c>
    </row>
    <row r="146" spans="1:16" ht="26.25" customHeight="1" x14ac:dyDescent="0.2">
      <c r="A146" s="13"/>
      <c r="B146" s="170" t="s">
        <v>7891</v>
      </c>
      <c r="C146" s="71" t="s">
        <v>7892</v>
      </c>
      <c r="D146" s="76" t="s">
        <v>69</v>
      </c>
      <c r="E146" s="12">
        <v>44500</v>
      </c>
      <c r="F146" s="74" t="s">
        <v>523</v>
      </c>
      <c r="G146" s="12">
        <v>44500</v>
      </c>
      <c r="H146" s="75" t="s">
        <v>7189</v>
      </c>
      <c r="I146" s="15">
        <v>33</v>
      </c>
      <c r="J146" s="15">
        <v>43</v>
      </c>
      <c r="K146" s="15">
        <v>16</v>
      </c>
      <c r="L146" s="15">
        <v>4</v>
      </c>
      <c r="M146" s="79">
        <v>5.6760000000000002</v>
      </c>
      <c r="N146" s="101">
        <v>5.6760000000000002</v>
      </c>
      <c r="O146" s="63">
        <v>2530</v>
      </c>
      <c r="P146" s="64">
        <f>Table224578910112345678910111213141516171819202122232425262728293031323334353637383940414243444546474849505152535455562857585960[[#This Row],[PEMBULATAN]]*O146</f>
        <v>14360.28</v>
      </c>
    </row>
    <row r="147" spans="1:16" ht="26.25" customHeight="1" x14ac:dyDescent="0.2">
      <c r="A147" s="13"/>
      <c r="B147" s="73" t="s">
        <v>7893</v>
      </c>
      <c r="C147" s="71" t="s">
        <v>7894</v>
      </c>
      <c r="D147" s="76" t="s">
        <v>69</v>
      </c>
      <c r="E147" s="12">
        <v>44500</v>
      </c>
      <c r="F147" s="74" t="s">
        <v>523</v>
      </c>
      <c r="G147" s="12">
        <v>44500</v>
      </c>
      <c r="H147" s="75" t="s">
        <v>7189</v>
      </c>
      <c r="I147" s="15">
        <v>33</v>
      </c>
      <c r="J147" s="15">
        <v>23</v>
      </c>
      <c r="K147" s="15">
        <v>18</v>
      </c>
      <c r="L147" s="15">
        <v>8</v>
      </c>
      <c r="M147" s="79">
        <v>3.4155000000000002</v>
      </c>
      <c r="N147" s="101">
        <v>8</v>
      </c>
      <c r="O147" s="63">
        <v>2530</v>
      </c>
      <c r="P147" s="64">
        <f>Table224578910112345678910111213141516171819202122232425262728293031323334353637383940414243444546474849505152535455562857585960[[#This Row],[PEMBULATAN]]*O147</f>
        <v>20240</v>
      </c>
    </row>
    <row r="148" spans="1:16" ht="26.25" customHeight="1" x14ac:dyDescent="0.2">
      <c r="A148" s="13"/>
      <c r="B148" s="73"/>
      <c r="C148" s="71" t="s">
        <v>7895</v>
      </c>
      <c r="D148" s="76" t="s">
        <v>69</v>
      </c>
      <c r="E148" s="12">
        <v>44500</v>
      </c>
      <c r="F148" s="74" t="s">
        <v>523</v>
      </c>
      <c r="G148" s="12">
        <v>44500</v>
      </c>
      <c r="H148" s="75" t="s">
        <v>7189</v>
      </c>
      <c r="I148" s="15">
        <v>44</v>
      </c>
      <c r="J148" s="15">
        <v>34</v>
      </c>
      <c r="K148" s="15">
        <v>28</v>
      </c>
      <c r="L148" s="15">
        <v>9</v>
      </c>
      <c r="M148" s="79">
        <v>10.472</v>
      </c>
      <c r="N148" s="101">
        <v>11</v>
      </c>
      <c r="O148" s="63">
        <v>2530</v>
      </c>
      <c r="P148" s="64">
        <f>Table224578910112345678910111213141516171819202122232425262728293031323334353637383940414243444546474849505152535455562857585960[[#This Row],[PEMBULATAN]]*O148</f>
        <v>27830</v>
      </c>
    </row>
    <row r="149" spans="1:16" ht="26.25" customHeight="1" x14ac:dyDescent="0.2">
      <c r="A149" s="13"/>
      <c r="B149" s="73"/>
      <c r="C149" s="71" t="s">
        <v>7896</v>
      </c>
      <c r="D149" s="76" t="s">
        <v>69</v>
      </c>
      <c r="E149" s="12">
        <v>44500</v>
      </c>
      <c r="F149" s="74" t="s">
        <v>523</v>
      </c>
      <c r="G149" s="12">
        <v>44500</v>
      </c>
      <c r="H149" s="75" t="s">
        <v>7189</v>
      </c>
      <c r="I149" s="15">
        <v>35</v>
      </c>
      <c r="J149" s="15">
        <v>22</v>
      </c>
      <c r="K149" s="15">
        <v>20</v>
      </c>
      <c r="L149" s="15">
        <v>7</v>
      </c>
      <c r="M149" s="79">
        <v>3.85</v>
      </c>
      <c r="N149" s="101">
        <v>7</v>
      </c>
      <c r="O149" s="63">
        <v>2530</v>
      </c>
      <c r="P149" s="64">
        <f>Table224578910112345678910111213141516171819202122232425262728293031323334353637383940414243444546474849505152535455562857585960[[#This Row],[PEMBULATAN]]*O149</f>
        <v>17710</v>
      </c>
    </row>
    <row r="150" spans="1:16" ht="26.25" customHeight="1" x14ac:dyDescent="0.2">
      <c r="A150" s="13"/>
      <c r="B150" s="73"/>
      <c r="C150" s="71" t="s">
        <v>7897</v>
      </c>
      <c r="D150" s="76" t="s">
        <v>69</v>
      </c>
      <c r="E150" s="12">
        <v>44500</v>
      </c>
      <c r="F150" s="74" t="s">
        <v>523</v>
      </c>
      <c r="G150" s="12">
        <v>44500</v>
      </c>
      <c r="H150" s="75" t="s">
        <v>7189</v>
      </c>
      <c r="I150" s="15">
        <v>33</v>
      </c>
      <c r="J150" s="15">
        <v>23</v>
      </c>
      <c r="K150" s="15">
        <v>18</v>
      </c>
      <c r="L150" s="15">
        <v>8</v>
      </c>
      <c r="M150" s="79">
        <v>3.4155000000000002</v>
      </c>
      <c r="N150" s="101">
        <v>8</v>
      </c>
      <c r="O150" s="63">
        <v>2530</v>
      </c>
      <c r="P150" s="64">
        <f>Table224578910112345678910111213141516171819202122232425262728293031323334353637383940414243444546474849505152535455562857585960[[#This Row],[PEMBULATAN]]*O150</f>
        <v>20240</v>
      </c>
    </row>
    <row r="151" spans="1:16" ht="26.25" customHeight="1" x14ac:dyDescent="0.2">
      <c r="A151" s="13"/>
      <c r="B151" s="73"/>
      <c r="C151" s="71" t="s">
        <v>7898</v>
      </c>
      <c r="D151" s="76" t="s">
        <v>69</v>
      </c>
      <c r="E151" s="12">
        <v>44500</v>
      </c>
      <c r="F151" s="74" t="s">
        <v>523</v>
      </c>
      <c r="G151" s="12">
        <v>44500</v>
      </c>
      <c r="H151" s="75" t="s">
        <v>7189</v>
      </c>
      <c r="I151" s="15">
        <v>37</v>
      </c>
      <c r="J151" s="15">
        <v>35</v>
      </c>
      <c r="K151" s="15">
        <v>18</v>
      </c>
      <c r="L151" s="15">
        <v>12</v>
      </c>
      <c r="M151" s="79">
        <v>5.8274999999999997</v>
      </c>
      <c r="N151" s="101">
        <v>12</v>
      </c>
      <c r="O151" s="63">
        <v>2530</v>
      </c>
      <c r="P151" s="64">
        <f>Table224578910112345678910111213141516171819202122232425262728293031323334353637383940414243444546474849505152535455562857585960[[#This Row],[PEMBULATAN]]*O151</f>
        <v>30360</v>
      </c>
    </row>
    <row r="152" spans="1:16" ht="26.25" customHeight="1" x14ac:dyDescent="0.2">
      <c r="A152" s="13"/>
      <c r="B152" s="73"/>
      <c r="C152" s="71" t="s">
        <v>7899</v>
      </c>
      <c r="D152" s="76" t="s">
        <v>69</v>
      </c>
      <c r="E152" s="12">
        <v>44500</v>
      </c>
      <c r="F152" s="74" t="s">
        <v>523</v>
      </c>
      <c r="G152" s="12">
        <v>44500</v>
      </c>
      <c r="H152" s="75" t="s">
        <v>7189</v>
      </c>
      <c r="I152" s="15">
        <v>44</v>
      </c>
      <c r="J152" s="15">
        <v>34</v>
      </c>
      <c r="K152" s="15">
        <v>29</v>
      </c>
      <c r="L152" s="15">
        <v>10</v>
      </c>
      <c r="M152" s="79">
        <v>10.846</v>
      </c>
      <c r="N152" s="101">
        <v>10.846</v>
      </c>
      <c r="O152" s="63">
        <v>2530</v>
      </c>
      <c r="P152" s="64">
        <f>Table224578910112345678910111213141516171819202122232425262728293031323334353637383940414243444546474849505152535455562857585960[[#This Row],[PEMBULATAN]]*O152</f>
        <v>27440.38</v>
      </c>
    </row>
    <row r="153" spans="1:16" ht="26.25" customHeight="1" x14ac:dyDescent="0.2">
      <c r="A153" s="13"/>
      <c r="B153" s="73"/>
      <c r="C153" s="71" t="s">
        <v>7900</v>
      </c>
      <c r="D153" s="76" t="s">
        <v>69</v>
      </c>
      <c r="E153" s="12">
        <v>44500</v>
      </c>
      <c r="F153" s="74" t="s">
        <v>523</v>
      </c>
      <c r="G153" s="12">
        <v>44500</v>
      </c>
      <c r="H153" s="75" t="s">
        <v>7189</v>
      </c>
      <c r="I153" s="15">
        <v>32</v>
      </c>
      <c r="J153" s="15">
        <v>22</v>
      </c>
      <c r="K153" s="15">
        <v>18</v>
      </c>
      <c r="L153" s="15">
        <v>8</v>
      </c>
      <c r="M153" s="79">
        <v>3.1680000000000001</v>
      </c>
      <c r="N153" s="101">
        <v>8</v>
      </c>
      <c r="O153" s="63">
        <v>2530</v>
      </c>
      <c r="P153" s="64">
        <f>Table224578910112345678910111213141516171819202122232425262728293031323334353637383940414243444546474849505152535455562857585960[[#This Row],[PEMBULATAN]]*O153</f>
        <v>20240</v>
      </c>
    </row>
    <row r="154" spans="1:16" ht="26.25" customHeight="1" x14ac:dyDescent="0.2">
      <c r="A154" s="13"/>
      <c r="B154" s="73"/>
      <c r="C154" s="71" t="s">
        <v>7901</v>
      </c>
      <c r="D154" s="76" t="s">
        <v>69</v>
      </c>
      <c r="E154" s="12">
        <v>44500</v>
      </c>
      <c r="F154" s="74" t="s">
        <v>523</v>
      </c>
      <c r="G154" s="12">
        <v>44500</v>
      </c>
      <c r="H154" s="75" t="s">
        <v>7189</v>
      </c>
      <c r="I154" s="15">
        <v>81</v>
      </c>
      <c r="J154" s="15">
        <v>48</v>
      </c>
      <c r="K154" s="15">
        <v>10</v>
      </c>
      <c r="L154" s="15">
        <v>7</v>
      </c>
      <c r="M154" s="79">
        <v>9.7200000000000006</v>
      </c>
      <c r="N154" s="101">
        <v>9.7200000000000006</v>
      </c>
      <c r="O154" s="63">
        <v>2530</v>
      </c>
      <c r="P154" s="64">
        <f>Table224578910112345678910111213141516171819202122232425262728293031323334353637383940414243444546474849505152535455562857585960[[#This Row],[PEMBULATAN]]*O154</f>
        <v>24591.600000000002</v>
      </c>
    </row>
    <row r="155" spans="1:16" ht="26.25" customHeight="1" x14ac:dyDescent="0.2">
      <c r="A155" s="13"/>
      <c r="B155" s="73"/>
      <c r="C155" s="71" t="s">
        <v>7902</v>
      </c>
      <c r="D155" s="76" t="s">
        <v>69</v>
      </c>
      <c r="E155" s="12">
        <v>44500</v>
      </c>
      <c r="F155" s="74" t="s">
        <v>523</v>
      </c>
      <c r="G155" s="12">
        <v>44500</v>
      </c>
      <c r="H155" s="75" t="s">
        <v>7189</v>
      </c>
      <c r="I155" s="15">
        <v>81</v>
      </c>
      <c r="J155" s="15">
        <v>48</v>
      </c>
      <c r="K155" s="15">
        <v>10</v>
      </c>
      <c r="L155" s="15">
        <v>7</v>
      </c>
      <c r="M155" s="79">
        <v>9.7200000000000006</v>
      </c>
      <c r="N155" s="101">
        <v>9.7200000000000006</v>
      </c>
      <c r="O155" s="63">
        <v>2530</v>
      </c>
      <c r="P155" s="64">
        <f>Table224578910112345678910111213141516171819202122232425262728293031323334353637383940414243444546474849505152535455562857585960[[#This Row],[PEMBULATAN]]*O155</f>
        <v>24591.600000000002</v>
      </c>
    </row>
    <row r="156" spans="1:16" ht="26.25" customHeight="1" x14ac:dyDescent="0.2">
      <c r="A156" s="13"/>
      <c r="B156" s="73"/>
      <c r="C156" s="71" t="s">
        <v>7903</v>
      </c>
      <c r="D156" s="76" t="s">
        <v>69</v>
      </c>
      <c r="E156" s="12">
        <v>44500</v>
      </c>
      <c r="F156" s="74" t="s">
        <v>523</v>
      </c>
      <c r="G156" s="12">
        <v>44500</v>
      </c>
      <c r="H156" s="75" t="s">
        <v>7189</v>
      </c>
      <c r="I156" s="15">
        <v>64</v>
      </c>
      <c r="J156" s="15">
        <v>36</v>
      </c>
      <c r="K156" s="15">
        <v>10</v>
      </c>
      <c r="L156" s="15">
        <v>9</v>
      </c>
      <c r="M156" s="79">
        <v>5.76</v>
      </c>
      <c r="N156" s="101">
        <v>9</v>
      </c>
      <c r="O156" s="63">
        <v>2530</v>
      </c>
      <c r="P156" s="64">
        <f>Table224578910112345678910111213141516171819202122232425262728293031323334353637383940414243444546474849505152535455562857585960[[#This Row],[PEMBULATAN]]*O156</f>
        <v>22770</v>
      </c>
    </row>
    <row r="157" spans="1:16" ht="22.5" customHeight="1" x14ac:dyDescent="0.2">
      <c r="A157" s="165" t="s">
        <v>30</v>
      </c>
      <c r="B157" s="166"/>
      <c r="C157" s="166"/>
      <c r="D157" s="166"/>
      <c r="E157" s="166"/>
      <c r="F157" s="166"/>
      <c r="G157" s="166"/>
      <c r="H157" s="166"/>
      <c r="I157" s="166"/>
      <c r="J157" s="166"/>
      <c r="K157" s="166"/>
      <c r="L157" s="167"/>
      <c r="M157" s="77">
        <f>SUBTOTAL(109,Table224578910112345678910111213141516171819202122232425262728293031323334353637383940414243444546474849505152535455562857585960[KG VOLUME])</f>
        <v>3435.4734999999982</v>
      </c>
      <c r="N157" s="67">
        <f>SUM(N3:N156)</f>
        <v>3557.9422499999987</v>
      </c>
      <c r="O157" s="168">
        <f>SUM(P3:P156)</f>
        <v>9001593.8924999926</v>
      </c>
      <c r="P157" s="169"/>
    </row>
    <row r="158" spans="1:16" ht="18" customHeight="1" x14ac:dyDescent="0.2">
      <c r="A158" s="84"/>
      <c r="B158" s="55" t="s">
        <v>42</v>
      </c>
      <c r="C158" s="54"/>
      <c r="D158" s="56" t="s">
        <v>43</v>
      </c>
      <c r="E158" s="84"/>
      <c r="F158" s="84"/>
      <c r="G158" s="84"/>
      <c r="H158" s="84"/>
      <c r="I158" s="84"/>
      <c r="J158" s="84"/>
      <c r="K158" s="84"/>
      <c r="L158" s="84"/>
      <c r="M158" s="85"/>
      <c r="N158" s="86" t="s">
        <v>51</v>
      </c>
      <c r="O158" s="87"/>
      <c r="P158" s="87">
        <f>O157*10%</f>
        <v>900159.38924999931</v>
      </c>
    </row>
    <row r="159" spans="1:16" ht="18" customHeight="1" thickBot="1" x14ac:dyDescent="0.25">
      <c r="A159" s="84"/>
      <c r="B159" s="55"/>
      <c r="C159" s="54"/>
      <c r="D159" s="56"/>
      <c r="E159" s="84"/>
      <c r="F159" s="84"/>
      <c r="G159" s="84"/>
      <c r="H159" s="84"/>
      <c r="I159" s="84"/>
      <c r="J159" s="84"/>
      <c r="K159" s="84"/>
      <c r="L159" s="84"/>
      <c r="M159" s="85"/>
      <c r="N159" s="88" t="s">
        <v>52</v>
      </c>
      <c r="O159" s="89"/>
      <c r="P159" s="89">
        <f>O157-P158</f>
        <v>8101434.5032499935</v>
      </c>
    </row>
    <row r="160" spans="1:16" ht="18" customHeight="1" x14ac:dyDescent="0.2">
      <c r="A160" s="10"/>
      <c r="H160" s="62"/>
      <c r="N160" s="61" t="s">
        <v>31</v>
      </c>
      <c r="P160" s="68">
        <f>P159*1%</f>
        <v>81014.345032499943</v>
      </c>
    </row>
    <row r="161" spans="1:16" ht="18" customHeight="1" thickBot="1" x14ac:dyDescent="0.25">
      <c r="A161" s="10"/>
      <c r="H161" s="62"/>
      <c r="N161" s="61" t="s">
        <v>53</v>
      </c>
      <c r="P161" s="70">
        <f>P159*2%</f>
        <v>162028.69006499989</v>
      </c>
    </row>
    <row r="162" spans="1:16" ht="18" customHeight="1" x14ac:dyDescent="0.2">
      <c r="A162" s="10"/>
      <c r="H162" s="62"/>
      <c r="N162" s="65" t="s">
        <v>32</v>
      </c>
      <c r="O162" s="66"/>
      <c r="P162" s="69">
        <f>P159+P160-P161</f>
        <v>8020420.1582174934</v>
      </c>
    </row>
    <row r="164" spans="1:16" x14ac:dyDescent="0.2">
      <c r="A164" s="10"/>
      <c r="H164" s="62"/>
      <c r="P164" s="70"/>
    </row>
    <row r="165" spans="1:16" x14ac:dyDescent="0.2">
      <c r="A165" s="10"/>
      <c r="H165" s="62"/>
      <c r="O165" s="57"/>
      <c r="P165" s="70"/>
    </row>
    <row r="166" spans="1:16" s="3" customFormat="1" x14ac:dyDescent="0.25">
      <c r="A166" s="10"/>
      <c r="B166" s="2"/>
      <c r="C166" s="2"/>
      <c r="E166" s="11"/>
      <c r="H166" s="62"/>
      <c r="N166" s="14"/>
      <c r="O166" s="14"/>
      <c r="P166" s="14"/>
    </row>
    <row r="167" spans="1:16" s="3" customFormat="1" x14ac:dyDescent="0.25">
      <c r="A167" s="10"/>
      <c r="B167" s="2"/>
      <c r="C167" s="2"/>
      <c r="E167" s="11"/>
      <c r="H167" s="62"/>
      <c r="N167" s="14"/>
      <c r="O167" s="14"/>
      <c r="P167" s="14"/>
    </row>
    <row r="168" spans="1:16" s="3" customFormat="1" x14ac:dyDescent="0.25">
      <c r="A168" s="10"/>
      <c r="B168" s="2"/>
      <c r="C168" s="2"/>
      <c r="E168" s="11"/>
      <c r="H168" s="62"/>
      <c r="N168" s="14"/>
      <c r="O168" s="14"/>
      <c r="P168" s="14"/>
    </row>
    <row r="169" spans="1:16" s="3" customFormat="1" x14ac:dyDescent="0.25">
      <c r="A169" s="10"/>
      <c r="B169" s="2"/>
      <c r="C169" s="2"/>
      <c r="E169" s="11"/>
      <c r="H169" s="62"/>
      <c r="N169" s="14"/>
      <c r="O169" s="14"/>
      <c r="P169" s="14"/>
    </row>
    <row r="170" spans="1:16" s="3" customFormat="1" x14ac:dyDescent="0.25">
      <c r="A170" s="10"/>
      <c r="B170" s="2"/>
      <c r="C170" s="2"/>
      <c r="E170" s="11"/>
      <c r="H170" s="62"/>
      <c r="N170" s="14"/>
      <c r="O170" s="14"/>
      <c r="P170" s="14"/>
    </row>
    <row r="171" spans="1:16" s="3" customFormat="1" x14ac:dyDescent="0.25">
      <c r="A171" s="10"/>
      <c r="B171" s="2"/>
      <c r="C171" s="2"/>
      <c r="E171" s="11"/>
      <c r="H171" s="62"/>
      <c r="N171" s="14"/>
      <c r="O171" s="14"/>
      <c r="P171" s="14"/>
    </row>
    <row r="172" spans="1:16" s="3" customFormat="1" x14ac:dyDescent="0.25">
      <c r="A172" s="10"/>
      <c r="B172" s="2"/>
      <c r="C172" s="2"/>
      <c r="E172" s="11"/>
      <c r="H172" s="62"/>
      <c r="N172" s="14"/>
      <c r="O172" s="14"/>
      <c r="P172" s="14"/>
    </row>
    <row r="173" spans="1:16" s="3" customFormat="1" x14ac:dyDescent="0.25">
      <c r="A173" s="10"/>
      <c r="B173" s="2"/>
      <c r="C173" s="2"/>
      <c r="E173" s="11"/>
      <c r="H173" s="62"/>
      <c r="N173" s="14"/>
      <c r="O173" s="14"/>
      <c r="P173" s="14"/>
    </row>
    <row r="174" spans="1:16" s="3" customFormat="1" x14ac:dyDescent="0.25">
      <c r="A174" s="10"/>
      <c r="B174" s="2"/>
      <c r="C174" s="2"/>
      <c r="E174" s="11"/>
      <c r="H174" s="62"/>
      <c r="N174" s="14"/>
      <c r="O174" s="14"/>
      <c r="P174" s="14"/>
    </row>
    <row r="175" spans="1:16" s="3" customFormat="1" x14ac:dyDescent="0.25">
      <c r="A175" s="10"/>
      <c r="B175" s="2"/>
      <c r="C175" s="2"/>
      <c r="E175" s="11"/>
      <c r="H175" s="62"/>
      <c r="N175" s="14"/>
      <c r="O175" s="14"/>
      <c r="P175" s="14"/>
    </row>
    <row r="176" spans="1:16" s="3" customFormat="1" x14ac:dyDescent="0.25">
      <c r="A176" s="10"/>
      <c r="B176" s="2"/>
      <c r="C176" s="2"/>
      <c r="E176" s="11"/>
      <c r="H176" s="62"/>
      <c r="N176" s="14"/>
      <c r="O176" s="14"/>
      <c r="P176" s="14"/>
    </row>
    <row r="177" spans="1:16" s="3" customFormat="1" x14ac:dyDescent="0.25">
      <c r="A177" s="10"/>
      <c r="B177" s="2"/>
      <c r="C177" s="2"/>
      <c r="E177" s="11"/>
      <c r="H177" s="62"/>
      <c r="N177" s="14"/>
      <c r="O177" s="14"/>
      <c r="P177" s="14"/>
    </row>
  </sheetData>
  <mergeCells count="2">
    <mergeCell ref="A157:L157"/>
    <mergeCell ref="O157:P157"/>
  </mergeCells>
  <conditionalFormatting sqref="B3:B156">
    <cfRule type="duplicateValues" dxfId="15" priority="127"/>
  </conditionalFormatting>
  <printOptions horizontalCentered="1"/>
  <pageMargins left="0.31496062992125984" right="0.31496062992125984" top="0.15748031496062992" bottom="0.15748031496062992" header="0.31496062992125984" footer="0.31496062992125984"/>
  <pageSetup paperSize="9" scale="85" orientation="landscape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60</vt:i4>
      </vt:variant>
    </vt:vector>
  </HeadingPairs>
  <TitlesOfParts>
    <vt:vector size="120" baseType="lpstr">
      <vt:lpstr>036_Sicepat_Pontianak</vt:lpstr>
      <vt:lpstr>402156</vt:lpstr>
      <vt:lpstr>402158</vt:lpstr>
      <vt:lpstr>405779</vt:lpstr>
      <vt:lpstr>402542</vt:lpstr>
      <vt:lpstr>402543</vt:lpstr>
      <vt:lpstr>402541</vt:lpstr>
      <vt:lpstr>402540</vt:lpstr>
      <vt:lpstr>402172</vt:lpstr>
      <vt:lpstr>402174</vt:lpstr>
      <vt:lpstr>402176</vt:lpstr>
      <vt:lpstr>402178</vt:lpstr>
      <vt:lpstr>402180</vt:lpstr>
      <vt:lpstr>402539</vt:lpstr>
      <vt:lpstr>402538</vt:lpstr>
      <vt:lpstr>402537</vt:lpstr>
      <vt:lpstr>402536</vt:lpstr>
      <vt:lpstr>402535</vt:lpstr>
      <vt:lpstr>402193</vt:lpstr>
      <vt:lpstr>402534</vt:lpstr>
      <vt:lpstr>402533</vt:lpstr>
      <vt:lpstr>402532</vt:lpstr>
      <vt:lpstr>402531</vt:lpstr>
      <vt:lpstr>402530</vt:lpstr>
      <vt:lpstr>402529</vt:lpstr>
      <vt:lpstr>402233</vt:lpstr>
      <vt:lpstr>403902</vt:lpstr>
      <vt:lpstr>402528</vt:lpstr>
      <vt:lpstr>402527</vt:lpstr>
      <vt:lpstr>402526</vt:lpstr>
      <vt:lpstr>402237</vt:lpstr>
      <vt:lpstr>402239</vt:lpstr>
      <vt:lpstr>403911</vt:lpstr>
      <vt:lpstr>403912</vt:lpstr>
      <vt:lpstr>402303</vt:lpstr>
      <vt:lpstr>403913</vt:lpstr>
      <vt:lpstr>401488</vt:lpstr>
      <vt:lpstr>403915</vt:lpstr>
      <vt:lpstr>401491</vt:lpstr>
      <vt:lpstr>403917</vt:lpstr>
      <vt:lpstr>401494</vt:lpstr>
      <vt:lpstr>403919</vt:lpstr>
      <vt:lpstr>401496</vt:lpstr>
      <vt:lpstr>403921</vt:lpstr>
      <vt:lpstr>401499</vt:lpstr>
      <vt:lpstr>403924</vt:lpstr>
      <vt:lpstr>402248</vt:lpstr>
      <vt:lpstr>403927</vt:lpstr>
      <vt:lpstr>402427</vt:lpstr>
      <vt:lpstr>402423</vt:lpstr>
      <vt:lpstr>403929</vt:lpstr>
      <vt:lpstr>402433</vt:lpstr>
      <vt:lpstr>404001</vt:lpstr>
      <vt:lpstr>402441</vt:lpstr>
      <vt:lpstr>403931</vt:lpstr>
      <vt:lpstr>402305</vt:lpstr>
      <vt:lpstr>404003</vt:lpstr>
      <vt:lpstr>402309</vt:lpstr>
      <vt:lpstr>404005</vt:lpstr>
      <vt:lpstr>402315</vt:lpstr>
      <vt:lpstr>'036_Sicepat_Pontianak'!Print_Titles</vt:lpstr>
      <vt:lpstr>'401488'!Print_Titles</vt:lpstr>
      <vt:lpstr>'401491'!Print_Titles</vt:lpstr>
      <vt:lpstr>'401494'!Print_Titles</vt:lpstr>
      <vt:lpstr>'401496'!Print_Titles</vt:lpstr>
      <vt:lpstr>'401499'!Print_Titles</vt:lpstr>
      <vt:lpstr>'402156'!Print_Titles</vt:lpstr>
      <vt:lpstr>'402158'!Print_Titles</vt:lpstr>
      <vt:lpstr>'402172'!Print_Titles</vt:lpstr>
      <vt:lpstr>'402174'!Print_Titles</vt:lpstr>
      <vt:lpstr>'402176'!Print_Titles</vt:lpstr>
      <vt:lpstr>'402178'!Print_Titles</vt:lpstr>
      <vt:lpstr>'402180'!Print_Titles</vt:lpstr>
      <vt:lpstr>'402193'!Print_Titles</vt:lpstr>
      <vt:lpstr>'402233'!Print_Titles</vt:lpstr>
      <vt:lpstr>'402237'!Print_Titles</vt:lpstr>
      <vt:lpstr>'402239'!Print_Titles</vt:lpstr>
      <vt:lpstr>'402248'!Print_Titles</vt:lpstr>
      <vt:lpstr>'402303'!Print_Titles</vt:lpstr>
      <vt:lpstr>'402305'!Print_Titles</vt:lpstr>
      <vt:lpstr>'402309'!Print_Titles</vt:lpstr>
      <vt:lpstr>'402315'!Print_Titles</vt:lpstr>
      <vt:lpstr>'402423'!Print_Titles</vt:lpstr>
      <vt:lpstr>'402427'!Print_Titles</vt:lpstr>
      <vt:lpstr>'402433'!Print_Titles</vt:lpstr>
      <vt:lpstr>'402441'!Print_Titles</vt:lpstr>
      <vt:lpstr>'402526'!Print_Titles</vt:lpstr>
      <vt:lpstr>'402527'!Print_Titles</vt:lpstr>
      <vt:lpstr>'402528'!Print_Titles</vt:lpstr>
      <vt:lpstr>'402529'!Print_Titles</vt:lpstr>
      <vt:lpstr>'402530'!Print_Titles</vt:lpstr>
      <vt:lpstr>'402531'!Print_Titles</vt:lpstr>
      <vt:lpstr>'402532'!Print_Titles</vt:lpstr>
      <vt:lpstr>'402533'!Print_Titles</vt:lpstr>
      <vt:lpstr>'402534'!Print_Titles</vt:lpstr>
      <vt:lpstr>'402535'!Print_Titles</vt:lpstr>
      <vt:lpstr>'402536'!Print_Titles</vt:lpstr>
      <vt:lpstr>'402537'!Print_Titles</vt:lpstr>
      <vt:lpstr>'402538'!Print_Titles</vt:lpstr>
      <vt:lpstr>'402539'!Print_Titles</vt:lpstr>
      <vt:lpstr>'402540'!Print_Titles</vt:lpstr>
      <vt:lpstr>'402541'!Print_Titles</vt:lpstr>
      <vt:lpstr>'402542'!Print_Titles</vt:lpstr>
      <vt:lpstr>'402543'!Print_Titles</vt:lpstr>
      <vt:lpstr>'403902'!Print_Titles</vt:lpstr>
      <vt:lpstr>'403911'!Print_Titles</vt:lpstr>
      <vt:lpstr>'403912'!Print_Titles</vt:lpstr>
      <vt:lpstr>'403913'!Print_Titles</vt:lpstr>
      <vt:lpstr>'403915'!Print_Titles</vt:lpstr>
      <vt:lpstr>'403917'!Print_Titles</vt:lpstr>
      <vt:lpstr>'403919'!Print_Titles</vt:lpstr>
      <vt:lpstr>'403921'!Print_Titles</vt:lpstr>
      <vt:lpstr>'403924'!Print_Titles</vt:lpstr>
      <vt:lpstr>'403927'!Print_Titles</vt:lpstr>
      <vt:lpstr>'403929'!Print_Titles</vt:lpstr>
      <vt:lpstr>'403931'!Print_Titles</vt:lpstr>
      <vt:lpstr>'404001'!Print_Titles</vt:lpstr>
      <vt:lpstr>'404003'!Print_Titles</vt:lpstr>
      <vt:lpstr>'404005'!Print_Titles</vt:lpstr>
      <vt:lpstr>'405779'!Print_Titles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cp:lastPrinted>2021-11-26T10:35:45Z</cp:lastPrinted>
  <dcterms:created xsi:type="dcterms:W3CDTF">2021-07-02T11:08:00Z</dcterms:created>
  <dcterms:modified xsi:type="dcterms:W3CDTF">2021-11-29T04:45:49Z</dcterms:modified>
</cp:coreProperties>
</file>